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696F549-8E51-40AE-B5BB-23E402DB989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6" i="371" l="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P17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Q12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Q15" i="431"/>
  <c r="P13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P20" i="431"/>
  <c r="O18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1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Q19" i="431"/>
  <c r="O14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Q11" i="431"/>
  <c r="P9" i="431"/>
  <c r="S11" i="431" l="1"/>
  <c r="R11" i="431"/>
  <c r="S18" i="431"/>
  <c r="R18" i="431"/>
  <c r="S10" i="431"/>
  <c r="R10" i="431"/>
  <c r="S19" i="431"/>
  <c r="R19" i="431"/>
  <c r="S17" i="431"/>
  <c r="R17" i="431"/>
  <c r="S9" i="431"/>
  <c r="R9" i="431"/>
  <c r="R16" i="431"/>
  <c r="S16" i="431"/>
  <c r="R14" i="431"/>
  <c r="S14" i="431"/>
  <c r="R15" i="431"/>
  <c r="S15" i="431"/>
  <c r="S21" i="431"/>
  <c r="R21" i="431"/>
  <c r="S13" i="431"/>
  <c r="R13" i="431"/>
  <c r="S20" i="431"/>
  <c r="R20" i="431"/>
  <c r="S12" i="431"/>
  <c r="R12" i="431"/>
  <c r="A19" i="414"/>
  <c r="P8" i="431"/>
  <c r="E8" i="431"/>
  <c r="J8" i="431"/>
  <c r="O8" i="431"/>
  <c r="K8" i="431"/>
  <c r="L8" i="431"/>
  <c r="M8" i="431"/>
  <c r="D8" i="431"/>
  <c r="F8" i="431"/>
  <c r="N8" i="431"/>
  <c r="C8" i="431"/>
  <c r="I8" i="431"/>
  <c r="H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342" l="1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P3" i="343" l="1"/>
  <c r="Q3" i="345"/>
  <c r="Q3" i="347"/>
  <c r="S3" i="347"/>
  <c r="U3" i="347"/>
  <c r="K3" i="387"/>
  <c r="J3" i="372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G15" i="339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<sst xmlns="http://schemas.openxmlformats.org/spreadsheetml/2006/main" count="22151" uniqueCount="4519">
  <si>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</si>
  <si>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</si>
  <si>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</si>
  <si>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</si>
  <si>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</si>
  <si>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</si>
  <si>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</si>
  <si>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</si>
  <si>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</si>
  <si>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</si>
  <si>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</si>
  <si>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</si>
  <si>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</si>
  <si>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</si>
  <si>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</si>
  <si>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</si>
  <si>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</si>
  <si>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</si>
  <si>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</si>
  <si>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</si>
  <si>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</si>
  <si>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</si>
  <si>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</si>
  <si>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</si>
  <si>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</si>
  <si>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</si>
  <si>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</si>
  <si>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</si>
  <si>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</si>
  <si>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</si>
  <si>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</si>
  <si>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</si>
  <si>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</si>
  <si>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</si>
  <si>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</si>
  <si>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</si>
  <si>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</si>
  <si>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</si>
  <si>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</si>
  <si>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</si>
  <si>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</si>
  <si>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</si>
  <si>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</si>
  <si>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</si>
  <si>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</si>
  <si>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</si>
  <si>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</si>
  <si>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</si>
  <si>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</si>
  <si>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</si>
  <si>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</si>
  <si>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</si>
  <si>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</si>
  <si>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</si>
  <si>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</si>
  <si>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</si>
  <si>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</si>
  <si>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</si>
  <si>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</si>
  <si>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</si>
  <si>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</si>
  <si>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</si>
  <si>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</si>
  <si>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</si>
  <si>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</si>
  <si>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</si>
  <si>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</si>
  <si>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</si>
  <si>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</si>
  <si>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</si>
  <si>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</si>
  <si>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</si>
  <si>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</si>
  <si>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</si>
  <si>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</si>
  <si>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</si>
  <si>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</si>
  <si>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</si>
  <si>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</si>
  <si>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</si>
  <si>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</si>
  <si>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</si>
  <si>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</si>
  <si>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</si>
  <si>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</si>
  <si>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</si>
  <si>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</si>
  <si>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</si>
  <si>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</si>
  <si>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</si>
  <si>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</si>
  <si>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</si>
  <si>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</si>
  <si>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</si>
  <si>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</si>
  <si>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</si>
  <si>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</si>
  <si>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</si>
  <si>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</si>
  <si>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</si>
  <si>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</si>
  <si>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</si>
  <si>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</si>
  <si>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</si>
  <si>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</si>
  <si>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</si>
  <si>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</si>
  <si>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</si>
  <si>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</si>
  <si>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</si>
  <si>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</si>
  <si>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</si>
  <si>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</si>
  <si>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</si>
  <si>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</si>
  <si>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</si>
  <si>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</si>
  <si>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</si>
  <si>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</si>
  <si>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</si>
  <si>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</si>
  <si>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</si>
  <si>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</si>
  <si>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</si>
  <si>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</si>
  <si>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</si>
  <si>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</si>
  <si>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</si>
  <si>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</si>
  <si>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</si>
  <si>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</si>
  <si>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</si>
  <si>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</si>
  <si>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</si>
  <si>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</si>
  <si>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</si>
  <si>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</si>
  <si>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</si>
  <si>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</si>
  <si>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</si>
  <si>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</si>
  <si>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</si>
  <si>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</si>
  <si>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</si>
  <si>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</si>
  <si>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</si>
  <si>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</si>
  <si>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</si>
  <si>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</si>
  <si>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</si>
  <si>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</si>
  <si>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</si>
  <si>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</si>
  <si>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</si>
  <si>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</si>
  <si>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</si>
  <si>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</si>
  <si>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</si>
  <si>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</si>
  <si>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</si>
  <si>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</si>
  <si>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</si>
  <si>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</si>
  <si>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</si>
  <si>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</si>
  <si>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</si>
  <si>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</si>
  <si>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</si>
  <si>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</si>
  <si>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</si>
  <si>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</si>
  <si>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</si>
  <si>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</si>
  <si>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</si>
  <si>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</si>
  <si>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</si>
  <si>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</si>
  <si>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</si>
  <si>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</si>
  <si>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</si>
  <si>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</si>
  <si>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</si>
  <si>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</si>
  <si>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</si>
  <si>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</si>
  <si>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</si>
  <si>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</si>
  <si>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</si>
  <si>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</si>
  <si>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</si>
  <si>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</si>
  <si>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</si>
  <si>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</si>
  <si>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</si>
  <si>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</si>
  <si>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</si>
  <si>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</si>
  <si>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</si>
  <si>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</si>
  <si>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</si>
  <si>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</si>
  <si>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</si>
  <si>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</si>
  <si>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</si>
  <si>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</si>
  <si>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</si>
  <si>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</si>
  <si>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</si>
  <si>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</si>
  <si>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</si>
  <si>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</si>
  <si>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</si>
  <si>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</si>
  <si>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</si>
  <si>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</si>
  <si>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</si>
  <si>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</si>
  <si>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</si>
  <si>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</si>
  <si>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</si>
  <si>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</si>
  <si>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</si>
  <si>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</si>
  <si>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</si>
  <si>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</si>
  <si>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</si>
  <si>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</si>
  <si>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</si>
  <si>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</si>
  <si>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</si>
  <si>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</si>
  <si>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</si>
  <si>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</si>
  <si>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</si>
  <si>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</si>
  <si>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</si>
  <si>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</si>
  <si>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</si>
  <si>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</si>
  <si>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</si>
  <si>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</si>
  <si>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</si>
  <si>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</si>
  <si>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</si>
  <si>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</si>
  <si>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</si>
  <si>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</si>
  <si>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</si>
  <si>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</si>
  <si>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</si>
  <si>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</si>
  <si>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</si>
  <si>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</si>
  <si>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</si>
  <si>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</si>
  <si>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</si>
  <si>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</si>
  <si>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</si>
  <si>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</si>
  <si>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</si>
  <si>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</si>
  <si>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</si>
  <si>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</si>
  <si>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</si>
  <si>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</si>
  <si>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</si>
  <si>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</si>
  <si>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</si>
  <si>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</si>
  <si>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</si>
  <si>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</si>
  <si>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</si>
  <si>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</si>
  <si>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</si>
  <si>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</si>
  <si>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</si>
  <si>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</si>
  <si>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</si>
  <si>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</si>
  <si>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</si>
  <si>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</si>
  <si>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</si>
  <si>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</si>
  <si>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</si>
  <si>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</si>
  <si>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</si>
  <si>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</si>
  <si>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</si>
  <si>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</si>
  <si>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</si>
  <si>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</si>
  <si>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</si>
  <si>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</si>
  <si>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</si>
  <si>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</si>
  <si>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</si>
  <si>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</si>
  <si>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</si>
  <si>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</si>
  <si>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</si>
  <si>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</si>
  <si>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</si>
  <si>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</si>
  <si>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</si>
  <si>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</si>
  <si>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</si>
  <si>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</si>
  <si>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</si>
  <si>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</si>
  <si>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</si>
  <si>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</si>
  <si>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</si>
  <si>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</si>
  <si>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</si>
  <si>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</si>
  <si>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</si>
  <si>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</si>
  <si>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</si>
  <si>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</si>
  <si>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</si>
  <si>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</si>
  <si>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</si>
  <si>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</si>
  <si>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</si>
  <si>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</si>
  <si>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</si>
  <si>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</si>
  <si>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</si>
  <si>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geriatrie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</si>
  <si>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</si>
  <si>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</si>
  <si>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</si>
  <si>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</si>
  <si>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</si>
  <si>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</si>
  <si>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</si>
  <si>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</si>
  <si>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</si>
  <si>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</si>
  <si>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</si>
  <si>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</si>
  <si>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</si>
  <si>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</si>
  <si>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</si>
  <si>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</si>
  <si>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</si>
  <si>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</si>
  <si>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</si>
  <si>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</si>
  <si>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</si>
  <si>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</si>
  <si>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</si>
  <si>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</si>
  <si>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</si>
  <si>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</si>
  <si>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</si>
  <si>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</si>
  <si>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</si>
  <si>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</si>
  <si>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</si>
  <si>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</si>
  <si>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</si>
  <si>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</si>
  <si>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</si>
  <si>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</si>
  <si>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</si>
  <si>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</si>
  <si>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</si>
  <si>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</si>
  <si>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</si>
  <si>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</si>
  <si>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</si>
  <si>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</si>
  <si>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</si>
  <si>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</si>
  <si>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</si>
  <si>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</si>
  <si>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</si>
  <si>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</si>
  <si>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</si>
  <si>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</si>
  <si>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</si>
  <si>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</si>
  <si>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</si>
  <si>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</si>
  <si>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</si>
  <si>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</si>
  <si>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</si>
  <si>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</si>
  <si>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</si>
  <si>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</si>
  <si>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</si>
  <si>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</si>
  <si>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</si>
  <si>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</si>
  <si>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</si>
  <si>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</si>
  <si>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</si>
  <si>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</si>
  <si>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</si>
  <si>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</si>
  <si>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</si>
  <si>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</si>
  <si>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</si>
  <si>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</si>
  <si>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</si>
  <si>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</si>
  <si>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</si>
  <si>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</si>
  <si>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</si>
  <si>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</si>
  <si>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</si>
  <si>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</si>
  <si>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</si>
  <si>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</si>
  <si>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</si>
  <si>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</si>
  <si>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</si>
  <si>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</si>
  <si>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</si>
  <si>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</si>
  <si>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</si>
  <si>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</si>
  <si>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</si>
  <si>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</si>
  <si>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</si>
  <si>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</si>
  <si>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</si>
  <si>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</si>
  <si>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</si>
  <si>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</si>
  <si>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</si>
  <si>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</si>
  <si>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</si>
  <si>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</si>
  <si>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</si>
  <si>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</si>
  <si>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</si>
  <si>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</si>
  <si>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</si>
  <si>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</si>
  <si>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</si>
  <si>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</si>
  <si>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</si>
  <si>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</si>
  <si>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</si>
  <si>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</si>
  <si>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</si>
  <si>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</si>
  <si>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</si>
  <si>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</si>
  <si>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</si>
  <si>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</si>
  <si>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</si>
  <si>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</si>
  <si>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</si>
  <si>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</si>
  <si>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</si>
  <si>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</si>
  <si>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</si>
  <si>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</si>
  <si>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</si>
  <si>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</si>
  <si>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</si>
  <si>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</si>
  <si>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</si>
  <si>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</si>
  <si>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</si>
  <si>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</si>
  <si>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</si>
  <si>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</si>
  <si>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</si>
  <si>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</si>
  <si>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</si>
  <si>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</si>
  <si>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</si>
  <si>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</si>
  <si>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</si>
  <si>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</si>
  <si>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</si>
  <si>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</si>
  <si>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</si>
  <si>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</si>
  <si>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</si>
  <si>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</si>
  <si>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</si>
  <si>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</si>
  <si>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</si>
  <si>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</si>
  <si>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</si>
  <si>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55801081     DDHM - zdravotnický a laboratorní (finanční dary)</t>
  </si>
  <si>
    <t xml:space="preserve">               55802     DDHM - provozní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</si>
  <si>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</si>
  <si>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</si>
  <si>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</si>
  <si>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</si>
  <si>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</si>
  <si>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</si>
  <si>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</si>
  <si>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</si>
  <si>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</si>
  <si>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</si>
  <si>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</si>
  <si>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</si>
  <si>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</si>
  <si>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</si>
  <si>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</si>
  <si>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</si>
  <si>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</si>
  <si>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</si>
  <si>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</si>
  <si>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</si>
  <si>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</si>
  <si>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</si>
  <si>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</si>
  <si>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</si>
  <si>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</si>
  <si>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</si>
  <si>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</si>
  <si>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</si>
  <si>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</si>
  <si>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</si>
  <si>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</si>
  <si>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</si>
  <si>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</si>
  <si>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</si>
  <si>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</si>
  <si>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</si>
  <si>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</si>
  <si>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</si>
  <si>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</si>
  <si>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</si>
  <si>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</si>
  <si>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</si>
  <si>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</si>
  <si>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</si>
  <si>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</si>
  <si>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</si>
  <si>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</si>
  <si>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</si>
  <si>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</si>
  <si>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</si>
  <si>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</si>
  <si>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</si>
  <si>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</si>
  <si>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</si>
  <si>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</si>
  <si>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</si>
  <si>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</si>
  <si>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</si>
  <si>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</si>
  <si>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</si>
  <si>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</si>
  <si>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</si>
  <si>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</si>
  <si>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</si>
  <si>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</si>
  <si>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30</t>
  </si>
  <si>
    <t>GER: Oddělení geriatrie</t>
  </si>
  <si>
    <t>50113001 - léky - paušál (LEK)</t>
  </si>
  <si>
    <t>50113002 - léky - parenterální výživa (LEK)</t>
  </si>
  <si>
    <t>SumaKL</t>
  </si>
  <si>
    <t>50113006 - léky - enterální výživa (LEK)</t>
  </si>
  <si>
    <t>mezeraKL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</si>
  <si>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</si>
  <si>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</si>
  <si>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</si>
  <si>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</si>
  <si>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</si>
  <si>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</si>
  <si>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3001</t>
  </si>
  <si>
    <t>2IK-GER: vedení klinického prac. geriatrie</t>
  </si>
  <si>
    <t>SumaNS</t>
  </si>
  <si>
    <t>2IK-GER: vedení klinického prac. geriatrie Celkem</t>
  </si>
  <si>
    <t>mezeraNS</t>
  </si>
  <si>
    <t>3011</t>
  </si>
  <si>
    <t>2IK-GER: lůžkové oddělení 46</t>
  </si>
  <si>
    <t>2IK-GER: lůžkové oddělení 46 Celkem</t>
  </si>
  <si>
    <t>3021</t>
  </si>
  <si>
    <t>2IK-GER: ambulance</t>
  </si>
  <si>
    <t>2IK-GER: ambulance Celkem</t>
  </si>
  <si>
    <t>3012</t>
  </si>
  <si>
    <t>2IK-GER: lůžkové oddělení 48</t>
  </si>
  <si>
    <t>2IK-GER: lůžkové oddělení 48 Celkem</t>
  </si>
  <si>
    <t>léky - paušál (LEK)</t>
  </si>
  <si>
    <t>O</t>
  </si>
  <si>
    <t>SINUPRET</t>
  </si>
  <si>
    <t>GTT 1X100ML</t>
  </si>
  <si>
    <t>ACC</t>
  </si>
  <si>
    <t>20MG/ML SIR 1X200ML</t>
  </si>
  <si>
    <t>20MG/ML SIR 1X100ML</t>
  </si>
  <si>
    <t>ACC 100 NEO</t>
  </si>
  <si>
    <t>POR TBL EFF 20X100MG</t>
  </si>
  <si>
    <t>ACC 200</t>
  </si>
  <si>
    <t>CPS 20X200MG</t>
  </si>
  <si>
    <t>ACC 200 NEO</t>
  </si>
  <si>
    <t>tbl eff 20x200ng</t>
  </si>
  <si>
    <t>ACC INJEKT</t>
  </si>
  <si>
    <t>INJ SOL 5X3ML/300MG</t>
  </si>
  <si>
    <t>ACICLOVIR OLIKLA</t>
  </si>
  <si>
    <t>250MG INF PLV SOL 5</t>
  </si>
  <si>
    <t>ADDAVEN</t>
  </si>
  <si>
    <t>IVN INF CNC SOL 20X10ML</t>
  </si>
  <si>
    <t>ADRENALIN LECIVA</t>
  </si>
  <si>
    <t>INJ 5X1ML/1MG</t>
  </si>
  <si>
    <t>P</t>
  </si>
  <si>
    <t>ADVAGRAF 1 MG</t>
  </si>
  <si>
    <t>POR CPS PRO 60X1MG</t>
  </si>
  <si>
    <t>ADVAGRAF 5 MG</t>
  </si>
  <si>
    <t>POR CPS PRO 30X5MG</t>
  </si>
  <si>
    <t>AGEN 5</t>
  </si>
  <si>
    <t>POR TBL NOB 30X5MG</t>
  </si>
  <si>
    <t>AIRFLUSAN FORSPIRO 50 MIKROGRAMŮ/250 MIKROGRAMŮ</t>
  </si>
  <si>
    <t>INH PLV DOS 1X60DÁV</t>
  </si>
  <si>
    <t>AIRFLUSAN SPRAYHALER</t>
  </si>
  <si>
    <t>25MCG/250MCG INH SUS PSS 1X120DÁV</t>
  </si>
  <si>
    <t>ALGIFEN NEO</t>
  </si>
  <si>
    <t>POR GTT SOL 1X50ML</t>
  </si>
  <si>
    <t>ALOPURINOL SANDOZ</t>
  </si>
  <si>
    <t>100MG TBL NOB 100</t>
  </si>
  <si>
    <t>300MG TBL NOB 30</t>
  </si>
  <si>
    <t>ALPHA D3 0.25 MCG</t>
  </si>
  <si>
    <t>0,25MCG CPS MOL 30</t>
  </si>
  <si>
    <t>ALVESCO INHALER</t>
  </si>
  <si>
    <t>160MCG/DÁV INH SOL PSS 60DÁV</t>
  </si>
  <si>
    <t>AMIODARON HAMELN</t>
  </si>
  <si>
    <t>50MG/ML INJ/INF CNC SOL 10X3ML</t>
  </si>
  <si>
    <t>AMISULPRID GENERICS</t>
  </si>
  <si>
    <t>50MG TBL NOB 30</t>
  </si>
  <si>
    <t>ANALGIN</t>
  </si>
  <si>
    <t>INJ SOL 5X5ML</t>
  </si>
  <si>
    <t>ANOPYRIN 100MG</t>
  </si>
  <si>
    <t>TBL 20X100MG</t>
  </si>
  <si>
    <t>APAURIN</t>
  </si>
  <si>
    <t>INJ 10X2ML/10MG</t>
  </si>
  <si>
    <t>AULIN</t>
  </si>
  <si>
    <t>TBL 15X100MG</t>
  </si>
  <si>
    <t>AZOPT</t>
  </si>
  <si>
    <t>OPH GTT SUS 1X5ML</t>
  </si>
  <si>
    <t>BACLOFEN</t>
  </si>
  <si>
    <t>TBL 50X10MG</t>
  </si>
  <si>
    <t>BETADINE</t>
  </si>
  <si>
    <t>UNG 1X20GM</t>
  </si>
  <si>
    <t>BETADINE - zelená</t>
  </si>
  <si>
    <t>LIQ 1X120ML</t>
  </si>
  <si>
    <t>BETALOC ZOK</t>
  </si>
  <si>
    <t>100MG TBL PRO 100</t>
  </si>
  <si>
    <t>25MG TBL PRO 100</t>
  </si>
  <si>
    <t>BETASERC 24</t>
  </si>
  <si>
    <t>24MG TBL NOB 50</t>
  </si>
  <si>
    <t>BETAXOLOL PMCS</t>
  </si>
  <si>
    <t>20MG TBL NOB 100</t>
  </si>
  <si>
    <t>BIOFENAC 100 MG POTAHOVANÉ TABLETY</t>
  </si>
  <si>
    <t>POR TBL FLM 20X100MG</t>
  </si>
  <si>
    <t>Biopron9 tob.60+20</t>
  </si>
  <si>
    <t>BISEPTOL</t>
  </si>
  <si>
    <t>400MG/80MG TBL NOB 28</t>
  </si>
  <si>
    <t>BISOPROLOL MYLAN</t>
  </si>
  <si>
    <t>10MG TBL FLM 30</t>
  </si>
  <si>
    <t>BISOPROLOL MYLAN 2,5 MG</t>
  </si>
  <si>
    <t>2,5MG TBL FLM 30</t>
  </si>
  <si>
    <t>BISOPROLOL MYLAN 5 MG</t>
  </si>
  <si>
    <t>5MG TBL FLM 30</t>
  </si>
  <si>
    <t>B-komplex cps.100 Generica</t>
  </si>
  <si>
    <t>B-komplex cps.50 Generica</t>
  </si>
  <si>
    <t>B-komplex forte Sanofi por.tbl.flm. 100 GLASS</t>
  </si>
  <si>
    <t>B-komplex forte tbl. Generica 100 tbl.</t>
  </si>
  <si>
    <t>BRILIQUE 90 MG</t>
  </si>
  <si>
    <t>POR TBL FLM 56X90MG</t>
  </si>
  <si>
    <t>BRINTELLIX 10 MG</t>
  </si>
  <si>
    <t>POR TBL FLM 28X10MG</t>
  </si>
  <si>
    <t>BRINTELLIX 5 MG</t>
  </si>
  <si>
    <t>TBL FLM 28X5MG</t>
  </si>
  <si>
    <t>BRUFEN RAPID</t>
  </si>
  <si>
    <t>400MG TBL FLM 24 I</t>
  </si>
  <si>
    <t>BURONIL 25 MG</t>
  </si>
  <si>
    <t>POR TBL OBD 50X25MG</t>
  </si>
  <si>
    <t>CALCICHEW D3</t>
  </si>
  <si>
    <t>CTB 60</t>
  </si>
  <si>
    <t>CALCII CARBONICI 0,5 TBL. MEDICAMENTA</t>
  </si>
  <si>
    <t>0,5G TBL NOB 50</t>
  </si>
  <si>
    <t>CALTRATE PLUS</t>
  </si>
  <si>
    <t>POR TBL FLM 30</t>
  </si>
  <si>
    <t>CANCOMBINO 16 MG/12,5 MG</t>
  </si>
  <si>
    <t>POR TBL NOB 28 I</t>
  </si>
  <si>
    <t>CARTEOL LP 2%</t>
  </si>
  <si>
    <t>OPH GTT PRO 1X3ML</t>
  </si>
  <si>
    <t>CARVESAN 6,25</t>
  </si>
  <si>
    <t>POR TBL NOB 30X6,25MG</t>
  </si>
  <si>
    <t>CARZAP 16 MG</t>
  </si>
  <si>
    <t>POR TBL NOB 28X16MG</t>
  </si>
  <si>
    <t>CARZAP 8 MG</t>
  </si>
  <si>
    <t>POR TBL NOB 28X8MG</t>
  </si>
  <si>
    <t>CELASKON</t>
  </si>
  <si>
    <t>250MG TBL NOB 100</t>
  </si>
  <si>
    <t>250MG TBL NOB 30</t>
  </si>
  <si>
    <t>CELASKON 500 MG ČERVENÝ POMERANČ</t>
  </si>
  <si>
    <t>500MG TBL EFF 30(3X10)</t>
  </si>
  <si>
    <t>CELASKON 500MG ČERVENÝ POMERANČ</t>
  </si>
  <si>
    <t>500MG TBL EFF 20</t>
  </si>
  <si>
    <t>CELASKON LONG EFFECT 500MG 30 CPS PRO</t>
  </si>
  <si>
    <t>Celaskon long effect cps.60x500mg</t>
  </si>
  <si>
    <t>CERNEVIT</t>
  </si>
  <si>
    <t>INJ PLV SOL10X750MG</t>
  </si>
  <si>
    <t>CITALEC 10 ZENTIVA</t>
  </si>
  <si>
    <t>CLEXANE</t>
  </si>
  <si>
    <t>INJ SOL 10X0.6ML/6KU</t>
  </si>
  <si>
    <t>CODEIN SLOVAKOFARMA</t>
  </si>
  <si>
    <t>15MG TBL NOB 10</t>
  </si>
  <si>
    <t>CODEIN SLOVAKOFARMA 30MG</t>
  </si>
  <si>
    <t>TBL 10X30MG-BLISTR</t>
  </si>
  <si>
    <t>CONDROSULF 400</t>
  </si>
  <si>
    <t>CPS 60X400MG</t>
  </si>
  <si>
    <t>CONTROLOC</t>
  </si>
  <si>
    <t>40MG TBL ENT 100 I</t>
  </si>
  <si>
    <t>CONTROLOC 20 MG</t>
  </si>
  <si>
    <t>POR TBL ENT 100X20MG</t>
  </si>
  <si>
    <t>CONTROLOC 40 MG</t>
  </si>
  <si>
    <t>POR TBL ENT 28X40MG</t>
  </si>
  <si>
    <t>CONTROLOC I.V.</t>
  </si>
  <si>
    <t>INJ PLV SOL 1X40MG</t>
  </si>
  <si>
    <t>CORDARONE</t>
  </si>
  <si>
    <t>POR TBL NOB30X200MG</t>
  </si>
  <si>
    <t>COSYREL 5MG/5MG</t>
  </si>
  <si>
    <t>TBL FLM 30</t>
  </si>
  <si>
    <t>CYMBALTA 30 MG</t>
  </si>
  <si>
    <t>POR CPS ETD 7X30MG</t>
  </si>
  <si>
    <t>CYTEAL</t>
  </si>
  <si>
    <t>LIQ 1X500ML</t>
  </si>
  <si>
    <t>DEGAN</t>
  </si>
  <si>
    <t>TBL 40X10MG</t>
  </si>
  <si>
    <t>INJ 50X2ML/10MG</t>
  </si>
  <si>
    <t>DETRALEX</t>
  </si>
  <si>
    <t>TBL OBD 30</t>
  </si>
  <si>
    <t>DEXAMED</t>
  </si>
  <si>
    <t>INJ 10X2ML/8MG</t>
  </si>
  <si>
    <t>DIAZEPAM SLOVAKOFARMA</t>
  </si>
  <si>
    <t>5MG TBL NOB 20(1X20)</t>
  </si>
  <si>
    <t>DICLOFENAC DUO PHARMASWISS</t>
  </si>
  <si>
    <t>75MG CPS RDR 30 I</t>
  </si>
  <si>
    <t>DICYNONE 250</t>
  </si>
  <si>
    <t>INJ SOL 4X2ML/250MG</t>
  </si>
  <si>
    <t>DIOZEN</t>
  </si>
  <si>
    <t>500MG TBL FLM 120</t>
  </si>
  <si>
    <t>500MG TBL FLM 30</t>
  </si>
  <si>
    <t>DITHIADEN</t>
  </si>
  <si>
    <t>INJ 10X2ML</t>
  </si>
  <si>
    <t>DUPHALAC</t>
  </si>
  <si>
    <t>667MG/ML POR SOL 1X500ML IV</t>
  </si>
  <si>
    <t>DUTALAN</t>
  </si>
  <si>
    <t>0,5MG CPS MOL 90</t>
  </si>
  <si>
    <t>DZ OCTENISEPT 1 l</t>
  </si>
  <si>
    <t>ELIQUIS 2,5 MG</t>
  </si>
  <si>
    <t>POR TBL FLM 20X2.5MG</t>
  </si>
  <si>
    <t>ELIQUIS 5 MG</t>
  </si>
  <si>
    <t>POR TBL FLM 60X5MG</t>
  </si>
  <si>
    <t>ENELBIN 100 RETARD</t>
  </si>
  <si>
    <t>TBL RET 100X100MG</t>
  </si>
  <si>
    <t>ERDOMED</t>
  </si>
  <si>
    <t>POR CPS DUR 60X300MG</t>
  </si>
  <si>
    <t>ERDOMED 300MG</t>
  </si>
  <si>
    <t>CPS 20X300MG</t>
  </si>
  <si>
    <t>ESPUMISAN</t>
  </si>
  <si>
    <t>PORCPSMOL50X40MG-BL</t>
  </si>
  <si>
    <t>ESSENTIALE 300 mg</t>
  </si>
  <si>
    <t>POR CPS DUR 50</t>
  </si>
  <si>
    <t>ESSENTIALE FORTE</t>
  </si>
  <si>
    <t>600MG CPS DUR 30</t>
  </si>
  <si>
    <t>EUCREAS 50 MG/1000 MG</t>
  </si>
  <si>
    <t>POR TBL FLM 60</t>
  </si>
  <si>
    <t>EUTHYROX</t>
  </si>
  <si>
    <t>75MCG TBL NOB 100 II</t>
  </si>
  <si>
    <t>137MCG TBL NOB 100 II</t>
  </si>
  <si>
    <t>EUTHYROX 50</t>
  </si>
  <si>
    <t>TBL 100X50RG</t>
  </si>
  <si>
    <t>FOKUSIN</t>
  </si>
  <si>
    <t>POR CPS RDR30X0.4MG</t>
  </si>
  <si>
    <t>FORTECORTIN 4</t>
  </si>
  <si>
    <t>4MG TBL NOB 30</t>
  </si>
  <si>
    <t>FRAXIPARIN MULTI</t>
  </si>
  <si>
    <t>INJ 10X5ML/47.5KU</t>
  </si>
  <si>
    <t>FRAXIPARINE</t>
  </si>
  <si>
    <t>INJ SOL 10X0.6ML</t>
  </si>
  <si>
    <t>INJ SOL 10X0.3ML</t>
  </si>
  <si>
    <t>INJ SOL 10X0.8ML</t>
  </si>
  <si>
    <t>INJ SOL 10X0.4ML</t>
  </si>
  <si>
    <t>FRAXIPARINE FORTE</t>
  </si>
  <si>
    <t>INJ SOL 10X1ML</t>
  </si>
  <si>
    <t>INJ 10X0.8ML/15.2KU</t>
  </si>
  <si>
    <t>FULTIUM D3</t>
  </si>
  <si>
    <t>10000IU/ML POR GTT SOL 1X10ML I</t>
  </si>
  <si>
    <t>FURORESE 40</t>
  </si>
  <si>
    <t>TBL 50X40MG</t>
  </si>
  <si>
    <t>FUROSEMID - SLOVAKOFARMA FORTE</t>
  </si>
  <si>
    <t>250MG TBL NOB 10</t>
  </si>
  <si>
    <t>FUROSEMID BBP (FORTE)</t>
  </si>
  <si>
    <t>12,5MG/ML INJ SOL 10X10ML</t>
  </si>
  <si>
    <t>FUROSEMID HAMELN</t>
  </si>
  <si>
    <t>10MG/ML INJ SOL 10X2ML</t>
  </si>
  <si>
    <t>GABANOX 100MG</t>
  </si>
  <si>
    <t>CPS DUR 90</t>
  </si>
  <si>
    <t>GERATAM 1200</t>
  </si>
  <si>
    <t>TBL OBD 60X1200MG</t>
  </si>
  <si>
    <t>GLUKÓZA 10 BRAUN</t>
  </si>
  <si>
    <t>INF SOL 10X500ML-PE</t>
  </si>
  <si>
    <t>GLUKÓZA 5 BRAUN</t>
  </si>
  <si>
    <t>GOPTEN</t>
  </si>
  <si>
    <t>2MG CPS DUR 28</t>
  </si>
  <si>
    <t>HELICID 20 ZENTIVA</t>
  </si>
  <si>
    <t>POR CPS ETD 28X20MG</t>
  </si>
  <si>
    <t>HIRUDOID</t>
  </si>
  <si>
    <t>DRM CRM 1X40GM</t>
  </si>
  <si>
    <t>HUMULIN N (NPH) KWIKPEN</t>
  </si>
  <si>
    <t>100IU/ML INJ SUS PEP 10(2X5)X3ML</t>
  </si>
  <si>
    <t>HUMULIN R 100 M.J./ML</t>
  </si>
  <si>
    <t>INJ 1X10ML/1KU</t>
  </si>
  <si>
    <t>HUMULIN R KWIKPEN</t>
  </si>
  <si>
    <t>100IU/ML INJ SOL PEP 2X(5X3ML)</t>
  </si>
  <si>
    <t>HYDROCORTISON VUAB 100 MG</t>
  </si>
  <si>
    <t>INJ PLV SOL 1X100MG</t>
  </si>
  <si>
    <t>HYLAK FORTE</t>
  </si>
  <si>
    <t>POR SOL 100ML</t>
  </si>
  <si>
    <t>CHLORID SODNÝ 0,9% BRAUN</t>
  </si>
  <si>
    <t>INF SOL 10X250MLPELAH</t>
  </si>
  <si>
    <t>INF SOL 20X100MLPELAH</t>
  </si>
  <si>
    <t>IBUPROFEN AL</t>
  </si>
  <si>
    <t>400MG TBL FLM 100</t>
  </si>
  <si>
    <t>IBUPROFEN AL 400</t>
  </si>
  <si>
    <t>400MG TBL FLM 50</t>
  </si>
  <si>
    <t>IBUPROFEN B. BRAUN 400MG</t>
  </si>
  <si>
    <t xml:space="preserve"> INF SOL 10X100ML</t>
  </si>
  <si>
    <t>IMAZOL KRÉMPASTA</t>
  </si>
  <si>
    <t>10MG/G DRM PST 1X30G</t>
  </si>
  <si>
    <t>INDAP</t>
  </si>
  <si>
    <t>CPS 30X2.5MG</t>
  </si>
  <si>
    <t>INHIBACE</t>
  </si>
  <si>
    <t>5MG TBL FLM 28</t>
  </si>
  <si>
    <t>INHIXA (40mg) 10 inj.</t>
  </si>
  <si>
    <t>4000IU(40MG)/0,4ML INJ SOL ISP 10X0,4ML I</t>
  </si>
  <si>
    <t>INHIXA (60mg) 10 inj.</t>
  </si>
  <si>
    <t>6000IU(60MG)/0,6ML INJ SOL ISP 10X0,6ML I</t>
  </si>
  <si>
    <t>INHIXA (80mg) 10 inj.</t>
  </si>
  <si>
    <t>8000IU(80MG)/0,8ML INJ SOL ISP 10X0,8ML I</t>
  </si>
  <si>
    <t>ISOLYTE</t>
  </si>
  <si>
    <t>INF SOL 10X500ML</t>
  </si>
  <si>
    <t>ISOLYTE BP - PLAST. LÁHEV</t>
  </si>
  <si>
    <t xml:space="preserve">INF SOL 10X1000ML KP </t>
  </si>
  <si>
    <t>ISOPRINOSINE</t>
  </si>
  <si>
    <t>POR TBL NOB 50X500MG</t>
  </si>
  <si>
    <t>ISOPTIN</t>
  </si>
  <si>
    <t>80MG TBL FLM 50</t>
  </si>
  <si>
    <t>ISOPTIN 40MG</t>
  </si>
  <si>
    <t>TBL FLM 50</t>
  </si>
  <si>
    <t>JANUVIA 100 MG</t>
  </si>
  <si>
    <t>POR TBL FLM 28X100MG</t>
  </si>
  <si>
    <t>JENTADUETO 2,5 MG/1000 MG</t>
  </si>
  <si>
    <t>POR TBL FLM 60X1</t>
  </si>
  <si>
    <t>KALIUM CHLORATUM LECIVA 7.5%</t>
  </si>
  <si>
    <t>INJ 5X10ML 7.5%</t>
  </si>
  <si>
    <t>KALIUMCHLORID 7.45% BRAUN</t>
  </si>
  <si>
    <t>INF CNC SOL 20X20ML</t>
  </si>
  <si>
    <t>INF CNC SOL 20X100ML</t>
  </si>
  <si>
    <t>KALNORMIN</t>
  </si>
  <si>
    <t>POR TBL PRO 30X1GM</t>
  </si>
  <si>
    <t>KANAVIT</t>
  </si>
  <si>
    <t>20MG/ML POR GTT EML 1X5ML</t>
  </si>
  <si>
    <t>KAPIDIN 10 MG</t>
  </si>
  <si>
    <t>POR TBL FLM 30X10MG</t>
  </si>
  <si>
    <t>KINITO</t>
  </si>
  <si>
    <t>50MG TBL FLM 40(2X20)</t>
  </si>
  <si>
    <t>KL ALUMIN.ACETOTAR.CREMOR 100g</t>
  </si>
  <si>
    <t>KL ALUMIN.ACETOTAR.CREMOR 500g</t>
  </si>
  <si>
    <t>KL AMBIDERMAN, 300G</t>
  </si>
  <si>
    <t>KL AQUA PURIF. KUL., FAG. 1 kg</t>
  </si>
  <si>
    <t>KL BALS.VISNEVSKI 100G</t>
  </si>
  <si>
    <t>KL CPS NATR.CHLOR. 1,0g</t>
  </si>
  <si>
    <t>100cps</t>
  </si>
  <si>
    <t>KL DETSKA MAST FAGRON 500g</t>
  </si>
  <si>
    <t>KL CHLADIVE MAZANI 800 g FAGRON</t>
  </si>
  <si>
    <t>KL Medispend Lemon 1000 ml</t>
  </si>
  <si>
    <t>KL POLYSAN, OL.HELIANTHI AA AD 300G</t>
  </si>
  <si>
    <t>KL SUPP.BISACODYLI 0,01G  50KS</t>
  </si>
  <si>
    <t>KL UNG.FOXOVA 500G</t>
  </si>
  <si>
    <t>KL UNG.LENIENS, 100G</t>
  </si>
  <si>
    <t>KL UNGUENTUM</t>
  </si>
  <si>
    <t>KLACID 250</t>
  </si>
  <si>
    <t>TBL FLM 14X250MG</t>
  </si>
  <si>
    <t>KLACID 500</t>
  </si>
  <si>
    <t>POR TBL FLM 14X500MG</t>
  </si>
  <si>
    <t>LAGOSA</t>
  </si>
  <si>
    <t>DRG 100X150MG</t>
  </si>
  <si>
    <t>LAMICTAL</t>
  </si>
  <si>
    <t>100MG TBL NOB 42</t>
  </si>
  <si>
    <t>LANTUS 100 JEDNOTEK/ML SOLOSTAR</t>
  </si>
  <si>
    <t xml:space="preserve">SDR INJ SOL 5X3ML </t>
  </si>
  <si>
    <t>LANZUL 15 MG</t>
  </si>
  <si>
    <t>POR CPS ETD 28X15MG</t>
  </si>
  <si>
    <t>LETROX 100</t>
  </si>
  <si>
    <t>POR TBL NOB 100X100RG II</t>
  </si>
  <si>
    <t>LETROX 75</t>
  </si>
  <si>
    <t>POR TBL NOB 100X75MCG II</t>
  </si>
  <si>
    <t>LEVEMIR 100 U/ML (FLEXPEN)</t>
  </si>
  <si>
    <t>INJ SOL 5X3ML</t>
  </si>
  <si>
    <t>LEXAURIN 1,5</t>
  </si>
  <si>
    <t>POR TBL NOB 30X1.5MG</t>
  </si>
  <si>
    <t>LEXAURIN 3</t>
  </si>
  <si>
    <t>3MG TBL NOB 30</t>
  </si>
  <si>
    <t>LIPANTHYL 267 M</t>
  </si>
  <si>
    <t>267MG CPS DUR 30</t>
  </si>
  <si>
    <t>LIPANTHYL NT</t>
  </si>
  <si>
    <t>145MG TBL FLM 30</t>
  </si>
  <si>
    <t>LIPANTHYL S 215MG</t>
  </si>
  <si>
    <t>215MG TBL FLM 30</t>
  </si>
  <si>
    <t>LITHIUM CARBONICUM SLOVAKOFARMA</t>
  </si>
  <si>
    <t>300MG TBL NOB 100</t>
  </si>
  <si>
    <t>LOCOID 0,1%</t>
  </si>
  <si>
    <t>CRM 1X30GM 0.1%</t>
  </si>
  <si>
    <t>LOCOID CRELO 0,1%</t>
  </si>
  <si>
    <t>LOT 1X30GM</t>
  </si>
  <si>
    <t>LOZAP 50 ZENTIVA</t>
  </si>
  <si>
    <t>POR TBL FLM 30X50MG</t>
  </si>
  <si>
    <t>LOZAP H</t>
  </si>
  <si>
    <t>MAGNE B6</t>
  </si>
  <si>
    <t>DRG 50</t>
  </si>
  <si>
    <t>MAGNESII LACTICI 0,5 TBL. MEDICAMENTA</t>
  </si>
  <si>
    <t>TBL NOB 100X0,5GM</t>
  </si>
  <si>
    <t>MAGNESIUM SULFATE KALCEKS</t>
  </si>
  <si>
    <t>100MG/ML INJ/INF SOL 5X10ML</t>
  </si>
  <si>
    <t>200MG/ML INJ/INF SOL 5X10ML</t>
  </si>
  <si>
    <t>MAGNOSOLV</t>
  </si>
  <si>
    <t>365MG POR GRA SOL SCC 30</t>
  </si>
  <si>
    <t>MESOCAIN</t>
  </si>
  <si>
    <t>GEL 1X20GM</t>
  </si>
  <si>
    <t>MILGAMMA</t>
  </si>
  <si>
    <t>50MG/250MCG TBL OBD 100</t>
  </si>
  <si>
    <t>MIRZATEN ORO TAB 15 MG</t>
  </si>
  <si>
    <t>POR TBL DIS 30X15MG</t>
  </si>
  <si>
    <t>MONOTAB SR</t>
  </si>
  <si>
    <t>100MG TBL PRO 50(5X10)</t>
  </si>
  <si>
    <t>MORPHIN BIOTIKA 1%</t>
  </si>
  <si>
    <t>INJ 10X1ML/10MG</t>
  </si>
  <si>
    <t>MOXOSTAD 0.3 MG</t>
  </si>
  <si>
    <t>POR TBL FLM30X0.3MG</t>
  </si>
  <si>
    <t>MUSCORIL CPS</t>
  </si>
  <si>
    <t>POR CPS DUR 30X4MG</t>
  </si>
  <si>
    <t>NEPRO HP PŘÍCHUŤ JAHODOVÁ</t>
  </si>
  <si>
    <t>POR SOL 1X220ML</t>
  </si>
  <si>
    <t>NEPRO HP PŘÍCHUŤ VANILKOVÁ</t>
  </si>
  <si>
    <t>NEUROL 0.25</t>
  </si>
  <si>
    <t>TBL 30X0.25MG</t>
  </si>
  <si>
    <t>NEUROL 0.5</t>
  </si>
  <si>
    <t>POR TBL NOB30X0.5MG</t>
  </si>
  <si>
    <t>NEURONTIN 300MG</t>
  </si>
  <si>
    <t>CPS 50X300MG</t>
  </si>
  <si>
    <t>NEUROTOP 200 MG</t>
  </si>
  <si>
    <t>POR TBL NOB 50X200MG</t>
  </si>
  <si>
    <t>NOVALGIN</t>
  </si>
  <si>
    <t>500MG TBL FLM 50</t>
  </si>
  <si>
    <t>INJ 10X2ML/1000MG</t>
  </si>
  <si>
    <t>500MG TBL FLM 20</t>
  </si>
  <si>
    <t>NOVETRON</t>
  </si>
  <si>
    <t>8MG POR TBL DIS 10</t>
  </si>
  <si>
    <t>NOVORAPID FLEXPEN 100 U/ML</t>
  </si>
  <si>
    <t>NUROFEN</t>
  </si>
  <si>
    <t>200MG TBL OBD 24 I</t>
  </si>
  <si>
    <t>OCUflash gtt. 2x10ml</t>
  </si>
  <si>
    <t>OFTAN TIMOLOL 0.50%</t>
  </si>
  <si>
    <t>GTT OPH 3X5ML</t>
  </si>
  <si>
    <t>OPHTHALMO-SEPTONEX</t>
  </si>
  <si>
    <t>UNG OPH 1X5GM</t>
  </si>
  <si>
    <t>PANCREOLAN FORTE</t>
  </si>
  <si>
    <t>6000U TBL ENT 30</t>
  </si>
  <si>
    <t>6000U TBL ENT 60</t>
  </si>
  <si>
    <t>PARACETAMOL ACCORD</t>
  </si>
  <si>
    <t>10MG/ML INF SOL 20X100ML</t>
  </si>
  <si>
    <t>PARACETAMOL KABI 10 MG/ML</t>
  </si>
  <si>
    <t>INF SOL 10X50ML/500MG</t>
  </si>
  <si>
    <t>PARALEN 500</t>
  </si>
  <si>
    <t>POR TBL NOB 24X500MG</t>
  </si>
  <si>
    <t>PARALEN 500 SUP</t>
  </si>
  <si>
    <t>500MG SUP 5</t>
  </si>
  <si>
    <t>PERITOL</t>
  </si>
  <si>
    <t>POR TBL NOB 20X4MG</t>
  </si>
  <si>
    <t>PIMAFUCORT</t>
  </si>
  <si>
    <t>10MG/G+10MG/G+3,5MG/G CRM 15G</t>
  </si>
  <si>
    <t>PLASMALYTE ROZTOK</t>
  </si>
  <si>
    <t>INF SOL 20X500ML</t>
  </si>
  <si>
    <t>PRADAXA 110 MG</t>
  </si>
  <si>
    <t>POR CPS DUR 60X1X110MG</t>
  </si>
  <si>
    <t>PREGABALIN SANDOZ</t>
  </si>
  <si>
    <t>150MG CPS DUR 84</t>
  </si>
  <si>
    <t>50MG CPS DUR 56</t>
  </si>
  <si>
    <t>PRENESSA</t>
  </si>
  <si>
    <t>PRESTARIUM NEO</t>
  </si>
  <si>
    <t>POR TBL FLM 90X5MG</t>
  </si>
  <si>
    <t>POR TBL FLM 30X5MG</t>
  </si>
  <si>
    <t>PROVIRSAN</t>
  </si>
  <si>
    <t>TBL 30X200MG</t>
  </si>
  <si>
    <t>PYRIDOXIN LÉČIVA TBL</t>
  </si>
  <si>
    <t>POR TBL NOB 20X20MG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</si>
  <si>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</si>
  <si>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</si>
  <si>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</si>
  <si>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</si>
  <si>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</si>
  <si>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</si>
  <si>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</si>
  <si>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ROSUMOP 20 MG</t>
  </si>
  <si>
    <t>POR TBL FLM 30X20MG</t>
  </si>
  <si>
    <t>SALOFALK</t>
  </si>
  <si>
    <t>1500MG GRA ENP 60</t>
  </si>
  <si>
    <t>SANORIN 1 PM</t>
  </si>
  <si>
    <t>1MG/ML NAS GTT SOL 1X10ML</t>
  </si>
  <si>
    <t>SANORIN EMULZE</t>
  </si>
  <si>
    <t>1MG/ML NAS GTT EML 1X10ML</t>
  </si>
  <si>
    <t>SECTRAL 400</t>
  </si>
  <si>
    <t>TBL OBD 30X400MG</t>
  </si>
  <si>
    <t>SERETIDE DISKUS 50/250</t>
  </si>
  <si>
    <t>INH PLV 60X50/250RG</t>
  </si>
  <si>
    <t>SIMVASTATIN MYLAN</t>
  </si>
  <si>
    <t>20MG TBL FLM 100 I</t>
  </si>
  <si>
    <t>SPIRIVA</t>
  </si>
  <si>
    <t>INH PLV CPS 30X18RG</t>
  </si>
  <si>
    <t>SUPPOSITORIA GLYCERINI IPSEN</t>
  </si>
  <si>
    <t>1,81G SUP 10</t>
  </si>
  <si>
    <t>SYNTOPHYLLIN</t>
  </si>
  <si>
    <t>INJ 5X10ML/240MG</t>
  </si>
  <si>
    <t>TANTUM VERDE</t>
  </si>
  <si>
    <t>1,5MG/ML GGR 120ML</t>
  </si>
  <si>
    <t>TARDYFERON</t>
  </si>
  <si>
    <t>TBL RET 30</t>
  </si>
  <si>
    <t>TARKA 240/4 MG TBL.</t>
  </si>
  <si>
    <t>240MG/4MG TBL RET 28</t>
  </si>
  <si>
    <t>TENSIOMIN</t>
  </si>
  <si>
    <t>TBL 30X25MG</t>
  </si>
  <si>
    <t>TBL 30X12.5MG</t>
  </si>
  <si>
    <t>TERLIPRESIN ACETÁT EVER PHARMA</t>
  </si>
  <si>
    <t>0,2MG/ML INJ SOL 5X5ML</t>
  </si>
  <si>
    <t>TEZEO 80 MG</t>
  </si>
  <si>
    <t>POR TBL NOB 28X80MG</t>
  </si>
  <si>
    <t>Thiamin Generica tbl.30</t>
  </si>
  <si>
    <t>Thiamin Generica tbl.60</t>
  </si>
  <si>
    <t>THIAMIN LECIVA</t>
  </si>
  <si>
    <t>TBL 20X50MG(BLISTR)</t>
  </si>
  <si>
    <t>INJ 10X2ML/100MG</t>
  </si>
  <si>
    <t>THYROZOL 10</t>
  </si>
  <si>
    <t>10MG TBL FLM 50</t>
  </si>
  <si>
    <t>TONARSSA 8 MG/10 MG</t>
  </si>
  <si>
    <t>POR TBL NOB 30</t>
  </si>
  <si>
    <t>TORECAN</t>
  </si>
  <si>
    <t>INJ 5X1ML/6.5MG</t>
  </si>
  <si>
    <t>TOUJEO 300 JEDNOTEK/ML SOLOSTAR</t>
  </si>
  <si>
    <t>SDR INJ SOL 3X1.5ML</t>
  </si>
  <si>
    <t>TRAJENTA 5 MG</t>
  </si>
  <si>
    <t>TRANEXAMIC ACID ACCORD</t>
  </si>
  <si>
    <t>100MG/ML INJ SOL 5X5ML I</t>
  </si>
  <si>
    <t>TRANSTEC 52.5 MCG/H</t>
  </si>
  <si>
    <t>DRM EMP TDR 5X30MG</t>
  </si>
  <si>
    <t>TRIPLIXAM 10 MG/2,5 MG/10 MG</t>
  </si>
  <si>
    <t>TRIPLIXAM 10 MG/2,5 MG/5 MG</t>
  </si>
  <si>
    <t>TRITACE 1,25 MG</t>
  </si>
  <si>
    <t>POR TBL NOB 20X1.25MG</t>
  </si>
  <si>
    <t>TRITACE 2,5 MG</t>
  </si>
  <si>
    <t>POR TBL NOB 20X2.5MG</t>
  </si>
  <si>
    <t>TROZEL</t>
  </si>
  <si>
    <t>2,5MG TBL FLM 28</t>
  </si>
  <si>
    <t>TULIP 40 MG</t>
  </si>
  <si>
    <t>TWYNSTA 80 MG/10 MG</t>
  </si>
  <si>
    <t>POR TBL NOB 28</t>
  </si>
  <si>
    <t>URIZIA 6 MG/0,4 MG TABLETY S ŘÍZENÝM UVOLŇOVÁNÍM</t>
  </si>
  <si>
    <t>POR TBL FRT 30X6MG/0.4MG</t>
  </si>
  <si>
    <t>URSOSAN</t>
  </si>
  <si>
    <t>CPS 50X250MG</t>
  </si>
  <si>
    <t>VEKLURY</t>
  </si>
  <si>
    <t>100MG INF PLV CSL 1</t>
  </si>
  <si>
    <t>VENTOLIN INHALER N</t>
  </si>
  <si>
    <t>100MCG/DÁV INH SUS PSS 200DÁV</t>
  </si>
  <si>
    <t>VERAL 1% GEL</t>
  </si>
  <si>
    <t>DRM GEL 1X50GM II</t>
  </si>
  <si>
    <t>VEROSPIRON</t>
  </si>
  <si>
    <t>TBL 20X25MG</t>
  </si>
  <si>
    <t>VESSEL DUE F</t>
  </si>
  <si>
    <t>250SU CPS MOL 50</t>
  </si>
  <si>
    <t>VIDISIC</t>
  </si>
  <si>
    <t>GEL OPH 3X10GM</t>
  </si>
  <si>
    <t>Vincentka nosní sprej  25ml (30ml)</t>
  </si>
  <si>
    <t>Vincentka přírod.0.7l-nevrat.láhev</t>
  </si>
  <si>
    <t>VIREXAN</t>
  </si>
  <si>
    <t>450MG TBL FLM 60</t>
  </si>
  <si>
    <t>VITAMIN D3 AXONIA</t>
  </si>
  <si>
    <t>1000IU TBL FLM 90</t>
  </si>
  <si>
    <t>XALACOM</t>
  </si>
  <si>
    <t>OPH GTT SOL 1X2.5ML</t>
  </si>
  <si>
    <t>XARELTO 15 MG</t>
  </si>
  <si>
    <t>POR TBL FLM 28X15MG</t>
  </si>
  <si>
    <t>XARELTO 20 MG</t>
  </si>
  <si>
    <t>POR TBL FLM 28X20MG</t>
  </si>
  <si>
    <t>XYZAL</t>
  </si>
  <si>
    <t>POR TBL FLM 28X5MG</t>
  </si>
  <si>
    <t>ZALDIAR</t>
  </si>
  <si>
    <t>37,5MG/325MG TBL FLM 30X1</t>
  </si>
  <si>
    <t>ZARZIO 48 MU/0,5 ML</t>
  </si>
  <si>
    <t>INJ+INF SOL 5X0.5ML</t>
  </si>
  <si>
    <t>ZEMPLAR 1 MCG TOBOLKY</t>
  </si>
  <si>
    <t>POR CPS MOL 4X7X1RG</t>
  </si>
  <si>
    <t>ZODAC</t>
  </si>
  <si>
    <t>TBL OBD 30X10MG</t>
  </si>
  <si>
    <t>ZOLOFT 50MG</t>
  </si>
  <si>
    <t>TBL OBD 28X50MG</t>
  </si>
  <si>
    <t>ZOLPIDEM MYLAN</t>
  </si>
  <si>
    <t>POR TBL FLM 20X10MG</t>
  </si>
  <si>
    <t>POR TBL FLM 50X10MG</t>
  </si>
  <si>
    <t>ZYLLT 75 MG</t>
  </si>
  <si>
    <t>POR TBL FLM 28X75MG</t>
  </si>
  <si>
    <t>léky - parenterální výživa (LEK)</t>
  </si>
  <si>
    <t>NUTRIFLEX PERI</t>
  </si>
  <si>
    <t>INF SOL 5X1000ML</t>
  </si>
  <si>
    <t>OLIMEL N7E-1000 ml</t>
  </si>
  <si>
    <t>INF 6x1000ML</t>
  </si>
  <si>
    <t>OLIMEL N9E</t>
  </si>
  <si>
    <t>INF EML 6X1000ML</t>
  </si>
  <si>
    <t>léky - enterální výživa (LEK)</t>
  </si>
  <si>
    <t>CUBITAN S PŘÍCHUTÍ ČOKOLÁDOVOU</t>
  </si>
  <si>
    <t>POR SOL 4X200ML</t>
  </si>
  <si>
    <t>DIASIP S PŘÍCHUTÍ CAPPUCCINO</t>
  </si>
  <si>
    <t>DIASIP S PŘÍCHUTÍ JAHODOVOU</t>
  </si>
  <si>
    <t>FORTICARE S PŘÍCHUTÍ CAPPUCCINO</t>
  </si>
  <si>
    <t>POR SOL 4X125ML</t>
  </si>
  <si>
    <t>FRESUBIN 2 KCAL CREME CAPPUCCINO</t>
  </si>
  <si>
    <t>POR SOL 4X125G</t>
  </si>
  <si>
    <t>FRESUBIN 2 KCAL CREME ČOKOLÁDA</t>
  </si>
  <si>
    <t>FRESUBIN 2 KCAL CREME LESNÍ JAHODA</t>
  </si>
  <si>
    <t>GLUCERNA 1,5 KCAL KÁVOVÁ PŘÍCHUŤ</t>
  </si>
  <si>
    <t>POR SOL 4X220ML</t>
  </si>
  <si>
    <t>GLUCERNA 1,5 KCAL VANILKOVÁ PŘÍCHUŤ</t>
  </si>
  <si>
    <t>NUTILIS POWDER</t>
  </si>
  <si>
    <t>POR PLV 1X300GM</t>
  </si>
  <si>
    <t>NUTRICOMP SOUP ZELENINOVÁ POLÉVKA</t>
  </si>
  <si>
    <t>NUTRIDRINK COMPACT PROTEIN S PŘÍCHUTÍ BANÁNOVOU</t>
  </si>
  <si>
    <t>NUTRIDRINK COMPACT PROTEIN S PŘÍCHUTÍ KÁVY</t>
  </si>
  <si>
    <t>NUTRIDRINK CREME S PŘÍCHUTÍ BANÁNOVOU</t>
  </si>
  <si>
    <t>POR SOL 4X125GM</t>
  </si>
  <si>
    <t>NUTRIDRINK CREME S PŘÍCHUTÍ LES.OVOCE</t>
  </si>
  <si>
    <t>4x125ml</t>
  </si>
  <si>
    <t>NUTRIDRINK PROTEIN S PŘÍCHUTÍ ČOKOLÁDOVOU</t>
  </si>
  <si>
    <t>Nutrison Advanced Diason 1000ml</t>
  </si>
  <si>
    <t>NUTRISON ENERGY MULTI FIBRE</t>
  </si>
  <si>
    <t>POR SOL 8X1000ML</t>
  </si>
  <si>
    <t>PROSURE BANÁNOVÁ PŘÍCHUŤ</t>
  </si>
  <si>
    <t>PROSURE ČOKOLÁDOVÁ PŘÍCHUŤ</t>
  </si>
  <si>
    <t>PROSURE KÁVOVÁ PŘÍCHUŤ</t>
  </si>
  <si>
    <t>PROTIFAR</t>
  </si>
  <si>
    <t>POR PLV SOL 1X225GM</t>
  </si>
  <si>
    <t>léky - antibiotika (LEK)</t>
  </si>
  <si>
    <t>AMIKACIN MEDOCHEMIE 500MG/2ML INJ/INF</t>
  </si>
  <si>
    <t>SOL 10X2ML</t>
  </si>
  <si>
    <t>AMOKSIKLAV 1.2GM</t>
  </si>
  <si>
    <t>INJ SIC 5X1.2GM</t>
  </si>
  <si>
    <t>AMOKSIKLAV 1G</t>
  </si>
  <si>
    <t>TBL OBD 14X1GM</t>
  </si>
  <si>
    <t>AXETINE 1,5GM</t>
  </si>
  <si>
    <t>INJ SIC 10X1.5GM</t>
  </si>
  <si>
    <t>AZEPO 1 G</t>
  </si>
  <si>
    <t>INJ+INF PLV SOL 10X1GM</t>
  </si>
  <si>
    <t>BISEPTOL 480</t>
  </si>
  <si>
    <t>INJ 10X5ML</t>
  </si>
  <si>
    <t>CEFTAZIDIM KABI 1 GM</t>
  </si>
  <si>
    <t>INJ PLV SOL 10X1GM</t>
  </si>
  <si>
    <t>CIPRINOL 250</t>
  </si>
  <si>
    <t>TBL OBD 10X250MG</t>
  </si>
  <si>
    <t>CIPRINOL 500</t>
  </si>
  <si>
    <t>TBL 10X500MG</t>
  </si>
  <si>
    <t>CLARITROMICINA HIKMA 500mg-mimoř.dovoz</t>
  </si>
  <si>
    <t>500MG INF PLV 10</t>
  </si>
  <si>
    <t>DOXYHEXAL TABS</t>
  </si>
  <si>
    <t>POR TBL NOB 20X100MG</t>
  </si>
  <si>
    <t>FRAMYKOIN</t>
  </si>
  <si>
    <t>UNG 1X10GM</t>
  </si>
  <si>
    <t>FUROLIN TABLETY</t>
  </si>
  <si>
    <t>POR TBL NOB 30X100MG</t>
  </si>
  <si>
    <t>GENTAMICIN B.BRAUN INF SOL 240MG</t>
  </si>
  <si>
    <t>20X80ML 3MG/ML</t>
  </si>
  <si>
    <t>MEDOCLAV 1000 MG/200 MG</t>
  </si>
  <si>
    <t>INJ+INF PLV SOL 10X1.2GM</t>
  </si>
  <si>
    <t>MEROPENEM BRADEX</t>
  </si>
  <si>
    <t>1G INJ/INF PLV SOL 10</t>
  </si>
  <si>
    <t>500MG INJ/INF PLV SOL 10</t>
  </si>
  <si>
    <t>METRONIDAZOLE NORIDEM</t>
  </si>
  <si>
    <t>5MG/ML INF SOL 10X100ML II</t>
  </si>
  <si>
    <t>MOXIFLOXACIN OLIKLA 400MG/250ML</t>
  </si>
  <si>
    <t>INF SOL 1X250ML</t>
  </si>
  <si>
    <t>NORMIX</t>
  </si>
  <si>
    <t>POR TBL FLM 28X200MG</t>
  </si>
  <si>
    <t>PIPERACILLIN/TAZOBACTAM KABI 4 G/0,5 G</t>
  </si>
  <si>
    <t>INF PLV SOL 10X4.5GM</t>
  </si>
  <si>
    <t>PIPERACILLIN/TAZOBACTAM OLIKLA</t>
  </si>
  <si>
    <t>4G/0,5G INF PLV SOL 10</t>
  </si>
  <si>
    <t>TAXIMED</t>
  </si>
  <si>
    <t>1G INJ/INF PLV SOL 1</t>
  </si>
  <si>
    <t>VANCOMYCIN MYLAN 500 MG</t>
  </si>
  <si>
    <t>INF PLV SOL 1X500MG</t>
  </si>
  <si>
    <t>XORIMAX 500 MG POTAH.TABLETY</t>
  </si>
  <si>
    <t>PORTBLFLM10X500MG</t>
  </si>
  <si>
    <t>léky - antimykotika (LEK)</t>
  </si>
  <si>
    <t>BATRAFEN</t>
  </si>
  <si>
    <t>CRM 1X20GM</t>
  </si>
  <si>
    <t>DIFLUCAN 100 MG</t>
  </si>
  <si>
    <t>POR CPS DUR 28X100MG</t>
  </si>
  <si>
    <t>FLUCONAZOL KABI 2 MG/ML</t>
  </si>
  <si>
    <t>INF SOL 10X100ML/200MG</t>
  </si>
  <si>
    <t>VORIKONAZOL SANDOZ 200 MG</t>
  </si>
  <si>
    <t>TBL FLM 14X200MG</t>
  </si>
  <si>
    <t>0.9% W/V SODIUM CHLORIDE I.V.</t>
  </si>
  <si>
    <t>INJ 20X10ML</t>
  </si>
  <si>
    <t>ACICLOVIR AL KRÉM</t>
  </si>
  <si>
    <t>DRM CRM 1X2GM/100MG</t>
  </si>
  <si>
    <t>ACIDUM FOLICUM LECIVA</t>
  </si>
  <si>
    <t>DRG 30X10MG</t>
  </si>
  <si>
    <t>ACIDUM FOLICUM LÉČIVA</t>
  </si>
  <si>
    <t>10MG TBL OBD 45</t>
  </si>
  <si>
    <t>AESCIN-TEVA</t>
  </si>
  <si>
    <t>POR TBL ENT 90X20MG</t>
  </si>
  <si>
    <t>AGAPURIN SR 400</t>
  </si>
  <si>
    <t>400MG TBL PRO 100</t>
  </si>
  <si>
    <t>AIRFLUSAN FORSPIRO 50 MIKROGRAMŮ/500 MIKROGRAMŮ</t>
  </si>
  <si>
    <t>ALLOPURINOL APOTEX</t>
  </si>
  <si>
    <t>ALMIRAL</t>
  </si>
  <si>
    <t>INJ 10X3ML/75MG</t>
  </si>
  <si>
    <t>AMARYL 2 MG</t>
  </si>
  <si>
    <t>POR TBL NOB 30X2MG</t>
  </si>
  <si>
    <t>ANOPYRIN</t>
  </si>
  <si>
    <t>100MG TBL NOB 60(6X10)</t>
  </si>
  <si>
    <t>AQUA PRO INJECTIONE BRAUN</t>
  </si>
  <si>
    <t>PAR LQF 20X100ML-PE</t>
  </si>
  <si>
    <t>ARKETIS 20 MG</t>
  </si>
  <si>
    <t>POR TBL NOB 30X20MG</t>
  </si>
  <si>
    <t>ASCORUTIN (BLISTR)</t>
  </si>
  <si>
    <t>TBL OBD 50</t>
  </si>
  <si>
    <t>ATROPIN-POS 0,5% gtt.</t>
  </si>
  <si>
    <t>GTT. OPh .1 x 10 ml</t>
  </si>
  <si>
    <t>ATROVENT 0.025%</t>
  </si>
  <si>
    <t>INH SOL 1X20ML</t>
  </si>
  <si>
    <t>POR GRA SOL30SÁČKŮ</t>
  </si>
  <si>
    <t>BERODUAL N</t>
  </si>
  <si>
    <t>INH SOL PSS 200DÁV</t>
  </si>
  <si>
    <t>BETALOC SR</t>
  </si>
  <si>
    <t>200MG TBL PRO 30</t>
  </si>
  <si>
    <t>50MG TBL PRO 30</t>
  </si>
  <si>
    <t>50MG TBL PRO 100</t>
  </si>
  <si>
    <t>BETASERC 16</t>
  </si>
  <si>
    <t>POR TBL NOB 60X16MG</t>
  </si>
  <si>
    <t>BETASERC 8</t>
  </si>
  <si>
    <t>8MG TBL NOB 100</t>
  </si>
  <si>
    <t>POR TBL FLM 100X5MG</t>
  </si>
  <si>
    <t>BROMHEXIN 8 BERLIN-CHEMIE</t>
  </si>
  <si>
    <t>DRG 25X8MG</t>
  </si>
  <si>
    <t>CALCICHEW D3 JAHODA 500 MG/400 IU ŽVÝKACÍ TABLETY</t>
  </si>
  <si>
    <t>POR TBL MND 60</t>
  </si>
  <si>
    <t>CALCICHEW D3 LEMON 400 IU</t>
  </si>
  <si>
    <t>CALTRATE 600 MG/400 IU D3 POTAHOVANÁ TABLETA</t>
  </si>
  <si>
    <t>POR TBL FLM 90</t>
  </si>
  <si>
    <t>CARDIKET RETARD 40</t>
  </si>
  <si>
    <t>TBL RET 50X40MG</t>
  </si>
  <si>
    <t>CARDILAN</t>
  </si>
  <si>
    <t>TBL 100X175MG</t>
  </si>
  <si>
    <t>CARVESAN 25</t>
  </si>
  <si>
    <t>POR TBL NOB 30X25MG</t>
  </si>
  <si>
    <t>POR TBL NOB 100X6,25MG</t>
  </si>
  <si>
    <t>CAVINTON FORTE</t>
  </si>
  <si>
    <t>10MG TBL NOB 90</t>
  </si>
  <si>
    <t>POR TBL NOB 30X10MG</t>
  </si>
  <si>
    <t>CELASKON 100 MG OCHUCENÉ TABLETY</t>
  </si>
  <si>
    <t>100MG TBL NOB 30</t>
  </si>
  <si>
    <t>CEZERA 5 MG</t>
  </si>
  <si>
    <t>CITALEC</t>
  </si>
  <si>
    <t>20MG TBL FLM 60</t>
  </si>
  <si>
    <t>CITALEC 20 ZENTIVA</t>
  </si>
  <si>
    <t>20MG TBL FLM 30</t>
  </si>
  <si>
    <t>COLCHICUM-DISPERT</t>
  </si>
  <si>
    <t>POR TBL OBD 20X500RG</t>
  </si>
  <si>
    <t>CONDROSULF 800</t>
  </si>
  <si>
    <t>GRA 30X4GM/800MG</t>
  </si>
  <si>
    <t>TBL OBD 30X800MG</t>
  </si>
  <si>
    <t>POR TBL ENT 28X20MG I</t>
  </si>
  <si>
    <t>POR TBL NOB60X200MG</t>
  </si>
  <si>
    <t>CORVATON FORTE</t>
  </si>
  <si>
    <t>TBL 30X4MG</t>
  </si>
  <si>
    <t>CORYOL 3.125</t>
  </si>
  <si>
    <t>PORTBLNOB30X3.125MG</t>
  </si>
  <si>
    <t>POR TBL FLM 120X500MG</t>
  </si>
  <si>
    <t>500MG TBL FLM 180(2X90)</t>
  </si>
  <si>
    <t>DICYNONE</t>
  </si>
  <si>
    <t>TBL 30x 500 mg</t>
  </si>
  <si>
    <t>DIGOXIN 0.125 LECIVA</t>
  </si>
  <si>
    <t>TBL 30X0.125MG</t>
  </si>
  <si>
    <t>DOLGIT</t>
  </si>
  <si>
    <t>CRM 1X50GM/2.5GM</t>
  </si>
  <si>
    <t>DOLGIT KRÉM</t>
  </si>
  <si>
    <t>DRM CRM 1X150GM</t>
  </si>
  <si>
    <t>DOLMINA 50</t>
  </si>
  <si>
    <t>TBL OBD 30X50MG</t>
  </si>
  <si>
    <t>DONEPEZIL MYLAN</t>
  </si>
  <si>
    <t>10MG TBL FLM 84</t>
  </si>
  <si>
    <t>DORETA 75 MG/650 MG</t>
  </si>
  <si>
    <t>667MG/ML POR SOL 1X200ML IV</t>
  </si>
  <si>
    <t>DUROGESIC 12 MCG/H</t>
  </si>
  <si>
    <t>DRM EMP TDR 5X2.1MG</t>
  </si>
  <si>
    <t>DUROGESIC 25MCG/H</t>
  </si>
  <si>
    <t>EMP 5X2.5MG(10CM2)</t>
  </si>
  <si>
    <t>DUROGESIC 50MCG/H</t>
  </si>
  <si>
    <t>EMP 5X5MG(20CM2)</t>
  </si>
  <si>
    <t>DZ TRIXO 500 ML</t>
  </si>
  <si>
    <t>EBRANTIL 30 RETARD</t>
  </si>
  <si>
    <t>POR CPS PRO 50X30MG</t>
  </si>
  <si>
    <t>EBRANTIL 60 RETARD</t>
  </si>
  <si>
    <t>POR CPS PRO 50X60MG</t>
  </si>
  <si>
    <t>ELICEA 20 MG</t>
  </si>
  <si>
    <t>POR TBL FLM 168X2.5MG</t>
  </si>
  <si>
    <t>EMANERA</t>
  </si>
  <si>
    <t>40MG CPS ETD 30 II</t>
  </si>
  <si>
    <t>ENDIARON</t>
  </si>
  <si>
    <t>250MG TBL FLM 40</t>
  </si>
  <si>
    <t>ENELBIN RETARD</t>
  </si>
  <si>
    <t>TBL OBD 50X100MG</t>
  </si>
  <si>
    <t>ENSURE PLUS ADVANCE JAHODOVÁ PŘÍCHUŤ</t>
  </si>
  <si>
    <t>ENSURE PLUS ADVANCE KÁVOVÁ PŘÍCHUŤ</t>
  </si>
  <si>
    <t>ENSURE PLUS PŘÍCHUŤ JAHODA</t>
  </si>
  <si>
    <t>Essentiale 300 mg</t>
  </si>
  <si>
    <t>por.cps.dur.100</t>
  </si>
  <si>
    <t>100MCG TBL NOB 100 I</t>
  </si>
  <si>
    <t>EUTHYROX 125</t>
  </si>
  <si>
    <t>TBL 100X125RG</t>
  </si>
  <si>
    <t>EUTHYROX 88 MIKROGRAMŮ</t>
  </si>
  <si>
    <t>88MCG TBL NOB 100 II</t>
  </si>
  <si>
    <t>EXCIPIAL MASTNÝ KRÉM</t>
  </si>
  <si>
    <t>DRM CRM 1X100GM</t>
  </si>
  <si>
    <t>FAKTU 100MG/2,5MG</t>
  </si>
  <si>
    <t>SUP 20</t>
  </si>
  <si>
    <t>FAKTU 50MG/G+20MG/G</t>
  </si>
  <si>
    <t>RCT UNG 20G</t>
  </si>
  <si>
    <t>FENISTIL</t>
  </si>
  <si>
    <t>1MG/G GEL 1X30G</t>
  </si>
  <si>
    <t>POR CPS RDR 90X0.4MG</t>
  </si>
  <si>
    <t>4MG TBL NOB 20</t>
  </si>
  <si>
    <t>FURORESE 125</t>
  </si>
  <si>
    <t>TBL 100X125MG</t>
  </si>
  <si>
    <t>TBL 100X40MG</t>
  </si>
  <si>
    <t>FUROSEMID ACCORD</t>
  </si>
  <si>
    <t>10MG/ML INJ/INF SOL 10X2ML</t>
  </si>
  <si>
    <t>FYZIOLOGICKÝ ROZTOK VIAFLO</t>
  </si>
  <si>
    <t>INF SOL 50X100ML</t>
  </si>
  <si>
    <t>INF SOL 10X250ML-PE</t>
  </si>
  <si>
    <t>GODASAL 100</t>
  </si>
  <si>
    <t>POR TBL NOB 100</t>
  </si>
  <si>
    <t>GUTTALAX</t>
  </si>
  <si>
    <t>POR GTT SOL 1X30ML</t>
  </si>
  <si>
    <t>HALOPERIDOL</t>
  </si>
  <si>
    <t>INJ 5X1ML/5MG</t>
  </si>
  <si>
    <t>TBL 50X1.5MG</t>
  </si>
  <si>
    <t>GTT 1X10ML/20MG</t>
  </si>
  <si>
    <t>POR CPS ETD 90X20MG</t>
  </si>
  <si>
    <t>HELIDES 20 MG ENTEROSOLVENTNÍ TVRDÉ TOBOLKY</t>
  </si>
  <si>
    <t>HEPARIN LECIVA</t>
  </si>
  <si>
    <t>INJ 1X10ML/50KU</t>
  </si>
  <si>
    <t>HERPESIN</t>
  </si>
  <si>
    <t>CRM 1X5GM 5%</t>
  </si>
  <si>
    <t>HERPESIN 200</t>
  </si>
  <si>
    <t>POR TBL NOB 25X200MG</t>
  </si>
  <si>
    <t>HEŘMÁNKOVÝ ČAJ LEROS</t>
  </si>
  <si>
    <t>SPC 20X1.5GM(SÁČKY)</t>
  </si>
  <si>
    <t>Hypromeloza -P 10ml</t>
  </si>
  <si>
    <t>CHLORID SODNÝ 10% BRAUN</t>
  </si>
  <si>
    <t>INF CNC SOL 20X10ML</t>
  </si>
  <si>
    <t>IBALGIN 200</t>
  </si>
  <si>
    <t>200MG TBL FLM 24</t>
  </si>
  <si>
    <t>IBOLEX</t>
  </si>
  <si>
    <t>200MG TBL FLM 20 I</t>
  </si>
  <si>
    <t>IMACORT</t>
  </si>
  <si>
    <t>10MG/G+2,5MG/G+5MG/G CRM 20G</t>
  </si>
  <si>
    <t>POR CPS DUR 100X2.5MG</t>
  </si>
  <si>
    <t>INDAPAMID PMCS 2,5 MG</t>
  </si>
  <si>
    <t>POR TBL NOB 100X2.5MG</t>
  </si>
  <si>
    <t>INHIXA (120mg) 10 inj.</t>
  </si>
  <si>
    <t>12000IU(120MG)/0,8ML INJ SOL ISP 10X0,8ML I</t>
  </si>
  <si>
    <t>INHIXA (60mg) 50 inj.</t>
  </si>
  <si>
    <t>6000IU(60MG)/0,6ML INJ SOL ISP 50X0,6ML I</t>
  </si>
  <si>
    <t>INHIXA (80mg) 50 inj.</t>
  </si>
  <si>
    <t>8000IU(80MG)/0,8ML INJ SOL ISP 50X0,8ML I</t>
  </si>
  <si>
    <t>KAPIDIN 20 MG</t>
  </si>
  <si>
    <t>KEPPRA 1000 MG</t>
  </si>
  <si>
    <t>POR TBLFLM50X1000MG</t>
  </si>
  <si>
    <t>KEPPRA 250 MG</t>
  </si>
  <si>
    <t>POR TBL FLM50X250MG</t>
  </si>
  <si>
    <t>KERASAL</t>
  </si>
  <si>
    <t>DRM UNG 1X50GM</t>
  </si>
  <si>
    <t>50cps</t>
  </si>
  <si>
    <t>KL CPS VANCOMYCINI HYDR. 0,125 mg</t>
  </si>
  <si>
    <t>KL NOSNI MAST S MENTHOLEM</t>
  </si>
  <si>
    <t>15G</t>
  </si>
  <si>
    <t>KL ONDREJ. MAST FAGRON 500 g</t>
  </si>
  <si>
    <t>KL SOL.ACIDI BORICI 3% 1000 g</t>
  </si>
  <si>
    <t>FAGRON, KULICH</t>
  </si>
  <si>
    <t>KL SOL.ACIDI BORICI 3% 500G</t>
  </si>
  <si>
    <t>KL SOL.AMIKACIN 0.5%</t>
  </si>
  <si>
    <t>KL SOL.BORGLYCEROLI 3% 250 G</t>
  </si>
  <si>
    <t>KL SUPP.BISACODYLI 0,01G 100KS</t>
  </si>
  <si>
    <t>KL SUPP.PREDNISON 0,001G,PAPAVERIN 0,02G</t>
  </si>
  <si>
    <t xml:space="preserve"> 100KS</t>
  </si>
  <si>
    <t>KL UNG.LENIENS FAGRON 500g</t>
  </si>
  <si>
    <t>KL UNG.LENIENS, 500G</t>
  </si>
  <si>
    <t>LETROX 150</t>
  </si>
  <si>
    <t>POR TBL NOB 100X150RG</t>
  </si>
  <si>
    <t>LETROX 50</t>
  </si>
  <si>
    <t>POR TBL NOB 100X50RG II</t>
  </si>
  <si>
    <t>LIOTON 100000 GEL</t>
  </si>
  <si>
    <t>GEL 1X50GM</t>
  </si>
  <si>
    <t>267MG CPS DUR 90</t>
  </si>
  <si>
    <t>LIPERTANCE</t>
  </si>
  <si>
    <t>20MG/5MG/5MG TBL FLM 90(3X30)</t>
  </si>
  <si>
    <t xml:space="preserve">LOCOID 0,1% 1MG/G </t>
  </si>
  <si>
    <t>UNG 30G</t>
  </si>
  <si>
    <t>LOKREN 20 MG</t>
  </si>
  <si>
    <t>LORADUR</t>
  </si>
  <si>
    <t>POR TBL NOB 50</t>
  </si>
  <si>
    <t>TBL NOB 50X0,5GM</t>
  </si>
  <si>
    <t>MALTOFER FOL TABLETY</t>
  </si>
  <si>
    <t>POR TBL MND 30</t>
  </si>
  <si>
    <t>MALTOFER TABLETY</t>
  </si>
  <si>
    <t>POR TBL MND30X100MG</t>
  </si>
  <si>
    <t>MAXITROL</t>
  </si>
  <si>
    <t>MICTONORM</t>
  </si>
  <si>
    <t>15MG TBL FLM 30</t>
  </si>
  <si>
    <t>MILGAMMA N</t>
  </si>
  <si>
    <t>40/90/0,25MG CPS MOL 100</t>
  </si>
  <si>
    <t>POR CPS MOL 20</t>
  </si>
  <si>
    <t>POR CPS MOL 50</t>
  </si>
  <si>
    <t>MIRAKLIDE 10 MG</t>
  </si>
  <si>
    <t>TBL FLM 98X10MG I</t>
  </si>
  <si>
    <t>MIRTAZAPIN ORION 30 MG</t>
  </si>
  <si>
    <t>POR TBL DIS 30X30MG</t>
  </si>
  <si>
    <t>MIRTAZAPIN SANDOZ</t>
  </si>
  <si>
    <t>MONOPRIL 20 MG</t>
  </si>
  <si>
    <t>POR TBL NOB 28X20MG</t>
  </si>
  <si>
    <t>MUCOSOLVAN</t>
  </si>
  <si>
    <t>POR GTT SOL+INH SOL 60ML</t>
  </si>
  <si>
    <t>MUSCORIL INJ</t>
  </si>
  <si>
    <t>INJ SOL 6X2ML/4MG</t>
  </si>
  <si>
    <t>NAKOM</t>
  </si>
  <si>
    <t>TBL 100X275MG</t>
  </si>
  <si>
    <t>NALOXONE POLFA</t>
  </si>
  <si>
    <t>INJ 10X1ML/0.4MG</t>
  </si>
  <si>
    <t>NEUROL 1.0</t>
  </si>
  <si>
    <t>TBL 30X1MG</t>
  </si>
  <si>
    <t>NITRESAN 10 MG</t>
  </si>
  <si>
    <t>POR TBL NOB 100X10MG</t>
  </si>
  <si>
    <t>NITRESAN 20 MG</t>
  </si>
  <si>
    <t>POR TBL NOB 100X20MG</t>
  </si>
  <si>
    <t>NORADRENALIN LECIVA</t>
  </si>
  <si>
    <t>INJ 5X5ML/2500MG</t>
  </si>
  <si>
    <t>ONDANSETRON B. BRAUN 2 MG/ML</t>
  </si>
  <si>
    <t>INJ SOL 20X4ML/8MG LDPE</t>
  </si>
  <si>
    <t>OPH GTT SOL 1X10ML PLAST</t>
  </si>
  <si>
    <t>Optifibre 1x250g</t>
  </si>
  <si>
    <t>OXAZEPAM TBL.20X10MG</t>
  </si>
  <si>
    <t>TBL 20X10MG(BLISTR)</t>
  </si>
  <si>
    <t>PARALEN 500 TBL 12</t>
  </si>
  <si>
    <t>500MG TBL NOB 12</t>
  </si>
  <si>
    <t>INF SOL 10X1000ML</t>
  </si>
  <si>
    <t>PLASMALYTE ROZTOK S GLUKOZOU 5%</t>
  </si>
  <si>
    <t>INF SOL 20x500 ml</t>
  </si>
  <si>
    <t>75MG CPS DUR 84</t>
  </si>
  <si>
    <t>PRESTANCE 10 MG/5 MG</t>
  </si>
  <si>
    <t>PRESTANCE 5 MG/10 MG</t>
  </si>
  <si>
    <t>PRESTANCE 5 MG/5 MG</t>
  </si>
  <si>
    <t>POR TBL NOB 120</t>
  </si>
  <si>
    <t>PRESTARIUM NEO COMBI 10 MG/2,5 MG</t>
  </si>
  <si>
    <t>PRESTARIUM NEO COMBI 5mg/1,25mg</t>
  </si>
  <si>
    <t>PRESTARIUM NEO FORTE</t>
  </si>
  <si>
    <t>PROSULPIN 50MG</t>
  </si>
  <si>
    <t>TBL 60X50MG</t>
  </si>
  <si>
    <t>QUETIAPIN MYLAN 25 MG</t>
  </si>
  <si>
    <t>POR TBL FLM 30X25MG</t>
  </si>
  <si>
    <t>RECOXA 15</t>
  </si>
  <si>
    <t>POR TBL NOB 60X15MG</t>
  </si>
  <si>
    <t>REMOOD 20 MG</t>
  </si>
  <si>
    <t>ROCALTROL 0.25 MCG</t>
  </si>
  <si>
    <t>POR CPSMOL30X0.25RG</t>
  </si>
  <si>
    <t>ROSUMOP 10 MG</t>
  </si>
  <si>
    <t>POR TBL FLM 100X20MG</t>
  </si>
  <si>
    <t>SEPTONEX</t>
  </si>
  <si>
    <t>SPR 1X45ML</t>
  </si>
  <si>
    <t>SIOFOR 1000</t>
  </si>
  <si>
    <t>POR TBL FLM 60X1000MG</t>
  </si>
  <si>
    <t>SIOFOR 500</t>
  </si>
  <si>
    <t>TBL OBD 60X500MG</t>
  </si>
  <si>
    <t>SIOFOR 850MG</t>
  </si>
  <si>
    <t>TBL FLM 60x850MG</t>
  </si>
  <si>
    <t>SORBIFER DURULES</t>
  </si>
  <si>
    <t>TBL FLM 60X320MG/60MG</t>
  </si>
  <si>
    <t>SORTIS 80 MG</t>
  </si>
  <si>
    <t>POR TBL FLM 30X80MG</t>
  </si>
  <si>
    <t>SPASMED 15</t>
  </si>
  <si>
    <t>POR TBL FLM 30X15MG</t>
  </si>
  <si>
    <t>SPECIES UROLOGICAE PLANTA LEROS</t>
  </si>
  <si>
    <t>SPIRIVA RESPIMAT 2,5 MIKROGRAMU</t>
  </si>
  <si>
    <t>INH SOL 1X60DÁV</t>
  </si>
  <si>
    <t>STACYL 100 MG ENTEROSOLVENTNÍ TABLETY</t>
  </si>
  <si>
    <t>POR TBL ENT 100X100MG I</t>
  </si>
  <si>
    <t>SYMBICORT TURBUHALER 400 MIKROGRAMŮ/12 MIKROGRAMŮ/</t>
  </si>
  <si>
    <t>320MCG/9MCG INH PLV 3X60DÁV</t>
  </si>
  <si>
    <t>INH PLV 1X60DÁV</t>
  </si>
  <si>
    <t>SYNJARDY 5 MG/1000 MG</t>
  </si>
  <si>
    <t>POR TBL FLM 60X1X5MG/1000MG</t>
  </si>
  <si>
    <t>TARKA 180/2 MG TBL.</t>
  </si>
  <si>
    <t>180MG/2MG TBL RET 98</t>
  </si>
  <si>
    <t>POR TBL RET 28</t>
  </si>
  <si>
    <t>TEGRETOL CR 200</t>
  </si>
  <si>
    <t>TBL RET 50X200MG</t>
  </si>
  <si>
    <t>TELMISARTAN/HYDROCHLOROTHIAZID XANTIS</t>
  </si>
  <si>
    <t>80MG/12,5MG TBL NOB 98</t>
  </si>
  <si>
    <t>TENAXUM</t>
  </si>
  <si>
    <t>POR TBL NOB 90X1MG</t>
  </si>
  <si>
    <t>TEZEO</t>
  </si>
  <si>
    <t>40MG TBL NOB 90</t>
  </si>
  <si>
    <t>TEZEO 40 MG</t>
  </si>
  <si>
    <t>POR TBL NOB 28X40MG</t>
  </si>
  <si>
    <t>TEZZIMI</t>
  </si>
  <si>
    <t>10MG TBL NOB 30 I</t>
  </si>
  <si>
    <t>THIOCTACID 600 HR</t>
  </si>
  <si>
    <t>POR TBL FLM30X600MG</t>
  </si>
  <si>
    <t>TIAPRIDAL</t>
  </si>
  <si>
    <t>POR TBLNOB 50X100MG</t>
  </si>
  <si>
    <t>TIMO-COMOD 0,5%</t>
  </si>
  <si>
    <t>OPH GTT SOL 2X10ML</t>
  </si>
  <si>
    <t>TRALGIT</t>
  </si>
  <si>
    <t>POR CPS DUR 20X50MG</t>
  </si>
  <si>
    <t>TRALGIT 50 INJ</t>
  </si>
  <si>
    <t>INJ SOL 5X1ML/50MG</t>
  </si>
  <si>
    <t>TRITACE 5</t>
  </si>
  <si>
    <t>TBL 30X5MG</t>
  </si>
  <si>
    <t>TRITACE 5 MG</t>
  </si>
  <si>
    <t>POR TBL NOB 100X5MG</t>
  </si>
  <si>
    <t>TRITTICO AC 150</t>
  </si>
  <si>
    <t>TBL RET 60X150MG</t>
  </si>
  <si>
    <t>TRUSOPT</t>
  </si>
  <si>
    <t>20MG/ML OPH GTT SOL 5ML</t>
  </si>
  <si>
    <t>TULIP 10 MG POTAHOVANÉ TABLETY</t>
  </si>
  <si>
    <t>TULIP 20 MG POTAHOVANÉ TABLETY</t>
  </si>
  <si>
    <t>POR TBL FLM 90X20MG</t>
  </si>
  <si>
    <t>URAPIDIL STRAGEN</t>
  </si>
  <si>
    <t>30MG CPS PRO 50</t>
  </si>
  <si>
    <t>VALSACOR 80 MG</t>
  </si>
  <si>
    <t>POR TBL FLM 84X80MG</t>
  </si>
  <si>
    <t>DRM GEL 1X100GM II</t>
  </si>
  <si>
    <t>VERAL 50 MG</t>
  </si>
  <si>
    <t>POR TBL ENT 50X50MG</t>
  </si>
  <si>
    <t>VERAL 75 RETARD</t>
  </si>
  <si>
    <t>TBL RET 20X75MG</t>
  </si>
  <si>
    <t>VESICARE 5 MG</t>
  </si>
  <si>
    <t>600SU INJ SOL 10X2ML</t>
  </si>
  <si>
    <t>VIGANTOL</t>
  </si>
  <si>
    <t>0,5MG/ML POR GTT SOL 1X10ML</t>
  </si>
  <si>
    <t>XALATAN</t>
  </si>
  <si>
    <t>OPH GTT SOL 1X2.5ML II</t>
  </si>
  <si>
    <t>XORIMAX</t>
  </si>
  <si>
    <t>500MG TBL FLM 14</t>
  </si>
  <si>
    <t>POR TBL FLM 50X5MG</t>
  </si>
  <si>
    <t>POR TBL FLM 56X75MG</t>
  </si>
  <si>
    <t>ZYRTEC</t>
  </si>
  <si>
    <t>CUBITAN S PŘÍCHUTÍ JAHODOVOU</t>
  </si>
  <si>
    <t>CUBITAN S PŘÍCHUTÍ VANILKOVOU</t>
  </si>
  <si>
    <t>DIASIP S PŘÍCHUTÍ VANILKOVOU</t>
  </si>
  <si>
    <t>ENSURE PLUS ADVANCE BANÁNOVÁ PŘÍCHUŤ</t>
  </si>
  <si>
    <t>ENSURE PLUS ADVANCE ČOKOLÁDOVÁ PŘÍCHUŤ</t>
  </si>
  <si>
    <t>ENSURE PLUS ADVANCE VANILKA</t>
  </si>
  <si>
    <t>FRESUBIN 2 KCAL CREME VANILKA</t>
  </si>
  <si>
    <t>FRESUBIN 3,2 KCAL DRINK LÍSKOVÝ OŘÍŠEK</t>
  </si>
  <si>
    <t>Fresubin hepa 15x500ml</t>
  </si>
  <si>
    <t>FRESUBIN HP ENERGY</t>
  </si>
  <si>
    <t>FRESUBIN PROTEIN POWDER</t>
  </si>
  <si>
    <t>1x300G</t>
  </si>
  <si>
    <t>NUTILIS CLEAR</t>
  </si>
  <si>
    <t>POR PLV 1X175G</t>
  </si>
  <si>
    <t>NUTRIDRINK COMPACT PROTEIN S PŘÍCHUTÍ JAHODOVOU</t>
  </si>
  <si>
    <t>NUTRIDRINK COMPACT PROTEIN S PŘÍCHUTÍ VANILKOVOU</t>
  </si>
  <si>
    <t>NUTRIDRINK PROTEIN S PŘÍCHUTÍ VANILKOVOU</t>
  </si>
  <si>
    <t>NUTRISON ADVANCED DIASON ENERGY HP S PŘÍCHUTÍ VANI</t>
  </si>
  <si>
    <t>POR SOL 1X1000ML</t>
  </si>
  <si>
    <t>POR SOL 1X1500ML</t>
  </si>
  <si>
    <t>RESOURCE DESSERT 2,0 KAKAOVÁ PŘÍCHUŤ</t>
  </si>
  <si>
    <t>RESOURCE DESSERT 2.0 BROSKVOVÁ PŘÍCHUŤ</t>
  </si>
  <si>
    <t>RESOURCE DESSERT 2.0 VANILKOVÁ PŘÍCHUŤ</t>
  </si>
  <si>
    <t>Resource Instant Protein 1x800g</t>
  </si>
  <si>
    <t>BELOGENT KRÉM</t>
  </si>
  <si>
    <t>CRM 1X30GM</t>
  </si>
  <si>
    <t>DALACIN C 300 MG</t>
  </si>
  <si>
    <t>POR CPS DUR 16X300MG</t>
  </si>
  <si>
    <t>DOXYBENE 200 MG TABLETY</t>
  </si>
  <si>
    <t>POR TBL NOB10X200MG</t>
  </si>
  <si>
    <t>FUCIDIN</t>
  </si>
  <si>
    <t>CRM 1X15GM 2%</t>
  </si>
  <si>
    <t>GENTAMICIN LEK 80 MG/2 ML</t>
  </si>
  <si>
    <t>INJ SOL 10X2ML/80MG</t>
  </si>
  <si>
    <t>IALUGEN PLUS</t>
  </si>
  <si>
    <t>CRM 1X60GM</t>
  </si>
  <si>
    <t>OPHTHALMO-FRAMYKOIN COMPOSITUM</t>
  </si>
  <si>
    <t>XORIMAX 250 MG POTAH.TABLETY</t>
  </si>
  <si>
    <t>PORTBLFLM10X250MG</t>
  </si>
  <si>
    <t>CLOTRIMAZOL AL 1%</t>
  </si>
  <si>
    <t>CRM 1X50GM 1%</t>
  </si>
  <si>
    <t>3011 - 2IK-GER: lůžkové oddělení 46</t>
  </si>
  <si>
    <t>3012 - 2IK-GER: lůžkové oddělení 48</t>
  </si>
  <si>
    <t>3021 - 2IK-GER: ambulance</t>
  </si>
  <si>
    <t>A02BC02 - PANTOPRAZOL</t>
  </si>
  <si>
    <t>A02BC03 - LANSOPRAZOL</t>
  </si>
  <si>
    <t>A02BC05 - ESOMEPRAZOL</t>
  </si>
  <si>
    <t>A04AA01 - ONDANSETRON</t>
  </si>
  <si>
    <t>A10BA02 - METFORMIN</t>
  </si>
  <si>
    <t>A10BB12 - GLIMEPIRID</t>
  </si>
  <si>
    <t>B01AB05 - ENOXAPARIN</t>
  </si>
  <si>
    <t>B01AB06 - NADROPARIN</t>
  </si>
  <si>
    <t>B01AC04 - KLOPIDOGREL</t>
  </si>
  <si>
    <t>C01BD01 - AMIODARON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</si>
  <si>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</si>
  <si>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</si>
  <si>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</si>
  <si>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</si>
  <si>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</si>
  <si>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</si>
  <si>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</si>
  <si>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C08CA08 - NITRENDIPIN</t>
  </si>
  <si>
    <t>C08CA13 - LERKANIDIPIN</t>
  </si>
  <si>
    <t>C09AA04 - PERINDOPRIL</t>
  </si>
  <si>
    <t>C09AA05 - RAMIPRIL</t>
  </si>
  <si>
    <t>C09AA09 - FOSINOPRIL</t>
  </si>
  <si>
    <t>C09AA10 - TRANDOLAPRIL</t>
  </si>
  <si>
    <t>C09BB04 - PERINDOPRIL A AMLODIPIN</t>
  </si>
  <si>
    <t>C09CA01 - LOSARTAN</t>
  </si>
  <si>
    <t>C09DA01 - LOSARTAN A DIURETIKA</t>
  </si>
  <si>
    <t>C09DA07 - TELMISARTAN A DIURETIKA</t>
  </si>
  <si>
    <t>C09DB04 - TELMISARTAN A AMLODIPIN</t>
  </si>
  <si>
    <t>C10AA05 - ATORVASTATIN</t>
  </si>
  <si>
    <t>D06BB03 - ACIKLOVIR</t>
  </si>
  <si>
    <t>G04CA02 - TAMSULOSIN</t>
  </si>
  <si>
    <t>J01DC02 - CEFUROXIM</t>
  </si>
  <si>
    <t>J01DD01 - CEFOTAXIM</t>
  </si>
  <si>
    <t>J01DH02 - MEROPENEM</t>
  </si>
  <si>
    <t>J01GB06 - AMIKACIN</t>
  </si>
  <si>
    <t>J01MA02 - CIPROFLOXACIN</t>
  </si>
  <si>
    <t>J01MA14 - MOXIFLOXACIN</t>
  </si>
  <si>
    <t>J01XA01 - VANKOMYCIN</t>
  </si>
  <si>
    <t>J01XD01 - METRONIDAZOL</t>
  </si>
  <si>
    <t>J02AC01 - FLUKONAZOL</t>
  </si>
  <si>
    <t>J02AC03 - VORIKONAZOL</t>
  </si>
  <si>
    <t>J05AB01 - ACIKLOVIR</t>
  </si>
  <si>
    <t>L02BG04 - LETROZOL</t>
  </si>
  <si>
    <t>L03AA02 - FILGRASTIM</t>
  </si>
  <si>
    <t>L04AD02 - TAKROLIMUS</t>
  </si>
  <si>
    <t>M01AC06 - MELOXIKAM</t>
  </si>
  <si>
    <t>M04AA01 - ALOPURINOL</t>
  </si>
  <si>
    <t>N02AB03 - FENTANYL</t>
  </si>
  <si>
    <t>N02AE01 - BUPRENORFIN</t>
  </si>
  <si>
    <t>N02BB02 - SODNÁ SŮL METAMIZOLU</t>
  </si>
  <si>
    <t>N02BE01 - PARACETAMOL</t>
  </si>
  <si>
    <t>N03AX09 - LAMOTRIGIN</t>
  </si>
  <si>
    <t>N03AX12 - GABAPENTIN</t>
  </si>
  <si>
    <t>N03AX14 - LEVETIRACETAM</t>
  </si>
  <si>
    <t>N03AX16 - PREGABALIN</t>
  </si>
  <si>
    <t>N05AL01 - SULPIRID</t>
  </si>
  <si>
    <t>N05AL05 - AMISULPRID</t>
  </si>
  <si>
    <t>N05BA12 - ALPRAZOLAM</t>
  </si>
  <si>
    <t>N05CF02 - ZOLPIDEM</t>
  </si>
  <si>
    <t>N06AB05 - PAROXETIN</t>
  </si>
  <si>
    <t>N06AB06 - SERTRALIN</t>
  </si>
  <si>
    <t>N06AB10 - ESCITALOPRAM</t>
  </si>
  <si>
    <t>N06AX11 - MIRTAZAPIN</t>
  </si>
  <si>
    <t>N06BX18 - VINPOCETIN</t>
  </si>
  <si>
    <t>N06DA02 - DONEPEZIL</t>
  </si>
  <si>
    <t>N07CA01 - BETAHISTIN</t>
  </si>
  <si>
    <t>R03AC02 - SALBUTAMOL</t>
  </si>
  <si>
    <t>R06AE07 - CETIRIZIN</t>
  </si>
  <si>
    <t>J05AX05 - INOSIN PRANOBEX</t>
  </si>
  <si>
    <t>B01AF02 - APIXABAN</t>
  </si>
  <si>
    <t>R03AK06 - SALMETEROL A FLUTIKASON</t>
  </si>
  <si>
    <t>R03AK07 - FORMOTEROL A BUDESONID</t>
  </si>
  <si>
    <t>A03FA07 - ITOPRIDUM</t>
  </si>
  <si>
    <t>J01CR02 - AMOXICILIN A  INHIBITOR BETA-LAKTAMASY</t>
  </si>
  <si>
    <t>N04BA02 - LEVODOPA A INHIBITOR DEKARBOXYLASY</t>
  </si>
  <si>
    <t>A10AE05 - INSULIN DETEMIR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</si>
  <si>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</si>
  <si>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</si>
  <si>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</si>
  <si>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</si>
  <si>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</si>
  <si>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</si>
  <si>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</si>
  <si>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</si>
  <si>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</si>
  <si>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A02BC03</t>
  </si>
  <si>
    <t>106344</t>
  </si>
  <si>
    <t>LANZUL</t>
  </si>
  <si>
    <t>15MG CPS ETD 28</t>
  </si>
  <si>
    <t>A03FA07</t>
  </si>
  <si>
    <t>237595</t>
  </si>
  <si>
    <t>A10AE05</t>
  </si>
  <si>
    <t>28151</t>
  </si>
  <si>
    <t>LEVEMIR FLEXPEN</t>
  </si>
  <si>
    <t>100U/ML INJ SOL 5X3ML</t>
  </si>
  <si>
    <t>B01AB05</t>
  </si>
  <si>
    <t>115402</t>
  </si>
  <si>
    <t>219052</t>
  </si>
  <si>
    <t>INHIXA</t>
  </si>
  <si>
    <t>219054</t>
  </si>
  <si>
    <t>219056</t>
  </si>
  <si>
    <t>B01AB06</t>
  </si>
  <si>
    <t>213477</t>
  </si>
  <si>
    <t>9500IU/ML INJ SOL 10X5ML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</si>
  <si>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</si>
  <si>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</si>
  <si>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</si>
  <si>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</si>
  <si>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</si>
  <si>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</si>
  <si>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</si>
  <si>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</si>
  <si>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</si>
  <si>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</si>
  <si>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</si>
  <si>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</si>
  <si>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</si>
  <si>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</si>
  <si>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</si>
  <si>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</si>
  <si>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</si>
  <si>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</si>
  <si>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B01AF02</t>
  </si>
  <si>
    <t>168326</t>
  </si>
  <si>
    <t>ELIQUIS</t>
  </si>
  <si>
    <t>2,5MG TBL FLM 20</t>
  </si>
  <si>
    <t>193745</t>
  </si>
  <si>
    <t>5MG TBL FLM 60</t>
  </si>
  <si>
    <t>C01BD01</t>
  </si>
  <si>
    <t>13767</t>
  </si>
  <si>
    <t>200MG TBL NOB 30</t>
  </si>
  <si>
    <t>C02AC05</t>
  </si>
  <si>
    <t>16923</t>
  </si>
  <si>
    <t>MOXOSTAD</t>
  </si>
  <si>
    <t>0,3MG TBL FLM 30</t>
  </si>
  <si>
    <t>C03CA01</t>
  </si>
  <si>
    <t>56804</t>
  </si>
  <si>
    <t>FURORESE</t>
  </si>
  <si>
    <t>40MG TBL NOB 50</t>
  </si>
  <si>
    <t>C05BA01</t>
  </si>
  <si>
    <t>100308</t>
  </si>
  <si>
    <t>300MG/100G CRM 40G</t>
  </si>
  <si>
    <t>C07AB02</t>
  </si>
  <si>
    <t>231689</t>
  </si>
  <si>
    <t>231696</t>
  </si>
  <si>
    <t>C07AB05</t>
  </si>
  <si>
    <t>188616</t>
  </si>
  <si>
    <t>C07AB07</t>
  </si>
  <si>
    <t>233559</t>
  </si>
  <si>
    <t>233579</t>
  </si>
  <si>
    <t>233600</t>
  </si>
  <si>
    <t>C08CA01</t>
  </si>
  <si>
    <t>2945</t>
  </si>
  <si>
    <t>AGEN</t>
  </si>
  <si>
    <t>5MG TBL NOB 30</t>
  </si>
  <si>
    <t>C08CA13</t>
  </si>
  <si>
    <t>169623</t>
  </si>
  <si>
    <t>KAPIDIN</t>
  </si>
  <si>
    <t>10MG TBL FLM 30 II</t>
  </si>
  <si>
    <t>C09AA04</t>
  </si>
  <si>
    <t>101205</t>
  </si>
  <si>
    <t>101211</t>
  </si>
  <si>
    <t>5MG TBL FLM 90(3X30)</t>
  </si>
  <si>
    <t>C09AA05</t>
  </si>
  <si>
    <t>56972</t>
  </si>
  <si>
    <t>TRITACE</t>
  </si>
  <si>
    <t>1,25MG TBL NOB 20</t>
  </si>
  <si>
    <t>56976</t>
  </si>
  <si>
    <t>2,5MG TBL NOB 20</t>
  </si>
  <si>
    <t>C09AA10</t>
  </si>
  <si>
    <t>215914</t>
  </si>
  <si>
    <t>C09BB04</t>
  </si>
  <si>
    <t>187812</t>
  </si>
  <si>
    <t>TONARSSA</t>
  </si>
  <si>
    <t>8MG/10MG TBL NOB 30</t>
  </si>
  <si>
    <t>C09CA01</t>
  </si>
  <si>
    <t>114065</t>
  </si>
  <si>
    <t>LOZAP</t>
  </si>
  <si>
    <t>50MG TBL FLM 30 II</t>
  </si>
  <si>
    <t>C09DA01</t>
  </si>
  <si>
    <t>15316</t>
  </si>
  <si>
    <t>50MG/12,5MG TBL FLM 30</t>
  </si>
  <si>
    <t>C09DB04</t>
  </si>
  <si>
    <t>167859</t>
  </si>
  <si>
    <t>TWYNSTA</t>
  </si>
  <si>
    <t>80MG/10MG TBL NOB 28</t>
  </si>
  <si>
    <t>G04CA02</t>
  </si>
  <si>
    <t>14439</t>
  </si>
  <si>
    <t>0,4MG CPS RDR 30</t>
  </si>
  <si>
    <t>H03AA01</t>
  </si>
  <si>
    <t>184245</t>
  </si>
  <si>
    <t>LETROX</t>
  </si>
  <si>
    <t>75MCG TBL NOB 100</t>
  </si>
  <si>
    <t>187427</t>
  </si>
  <si>
    <t>100MCG TBL NOB 100</t>
  </si>
  <si>
    <t>243131</t>
  </si>
  <si>
    <t>243136</t>
  </si>
  <si>
    <t>243138</t>
  </si>
  <si>
    <t>50MCG TBL NOB 100 II</t>
  </si>
  <si>
    <t>J01CR02</t>
  </si>
  <si>
    <t>134595</t>
  </si>
  <si>
    <t>MEDOCLAV</t>
  </si>
  <si>
    <t>1000MG/200MG INJ/INF PLV SOL 10</t>
  </si>
  <si>
    <t>5951</t>
  </si>
  <si>
    <t>AMOKSIKLAV 1 G</t>
  </si>
  <si>
    <t>875MG/125MG TBL FLM 14</t>
  </si>
  <si>
    <t>J01CR05</t>
  </si>
  <si>
    <t>113453</t>
  </si>
  <si>
    <t>PIPERACILLIN/TAZOBACTAM KABI</t>
  </si>
  <si>
    <t>173857</t>
  </si>
  <si>
    <t>J01DC02</t>
  </si>
  <si>
    <t>18547</t>
  </si>
  <si>
    <t>500MG TBL FLM 10</t>
  </si>
  <si>
    <t>64831</t>
  </si>
  <si>
    <t>AXETINE</t>
  </si>
  <si>
    <t>1,5G INJ/INF PLV SOL 10</t>
  </si>
  <si>
    <t>J01DD01</t>
  </si>
  <si>
    <t>206563</t>
  </si>
  <si>
    <t>J01DH02</t>
  </si>
  <si>
    <t>173748</t>
  </si>
  <si>
    <t>173750</t>
  </si>
  <si>
    <t>J01GB06</t>
  </si>
  <si>
    <t>243369</t>
  </si>
  <si>
    <t>AMIKACIN MEDOCHEMIE</t>
  </si>
  <si>
    <t>500MG/2ML INJ/INF SOL 10X2ML</t>
  </si>
  <si>
    <t>J01MA02</t>
  </si>
  <si>
    <t>94453</t>
  </si>
  <si>
    <t>CIPRINOL</t>
  </si>
  <si>
    <t>250MG TBL FLM 10</t>
  </si>
  <si>
    <t>96039</t>
  </si>
  <si>
    <t>J01MA14</t>
  </si>
  <si>
    <t>220203</t>
  </si>
  <si>
    <t>MOXIFLOXACIN OLIKLA</t>
  </si>
  <si>
    <t>400MG/250ML INF SOL 1X250ML</t>
  </si>
  <si>
    <t>J01XA01</t>
  </si>
  <si>
    <t>166265</t>
  </si>
  <si>
    <t>VANCOMYCIN MYLAN</t>
  </si>
  <si>
    <t>500MG INF PLV SOL 1</t>
  </si>
  <si>
    <t>J01XD01</t>
  </si>
  <si>
    <t>245255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</si>
  <si>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</si>
  <si>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</si>
  <si>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</si>
  <si>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</si>
  <si>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</si>
  <si>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</si>
  <si>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</si>
  <si>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J02AC03</t>
  </si>
  <si>
    <t>189220</t>
  </si>
  <si>
    <t>VORIKONAZOL SANDOZ</t>
  </si>
  <si>
    <t>200MG TBL FLM 14</t>
  </si>
  <si>
    <t>J05AB01</t>
  </si>
  <si>
    <t>54031</t>
  </si>
  <si>
    <t>J05AX05</t>
  </si>
  <si>
    <t>107676</t>
  </si>
  <si>
    <t>500MG TBL NOB 50</t>
  </si>
  <si>
    <t>L02BG04</t>
  </si>
  <si>
    <t>138853</t>
  </si>
  <si>
    <t>L03AA02</t>
  </si>
  <si>
    <t>500570</t>
  </si>
  <si>
    <t>ZARZIO</t>
  </si>
  <si>
    <t>48MU/0,5ML INJ/INF SOL ISP 5X0,5ML I</t>
  </si>
  <si>
    <t>L04AD02</t>
  </si>
  <si>
    <t>29707</t>
  </si>
  <si>
    <t>ADVAGRAF</t>
  </si>
  <si>
    <t>1MG CPS PRO 60</t>
  </si>
  <si>
    <t>29710</t>
  </si>
  <si>
    <t>5MG CPS PRO 30</t>
  </si>
  <si>
    <t>M04AA01</t>
  </si>
  <si>
    <t>127263</t>
  </si>
  <si>
    <t>127272</t>
  </si>
  <si>
    <t>N02AE01</t>
  </si>
  <si>
    <t>42758</t>
  </si>
  <si>
    <t>TRANSTEC</t>
  </si>
  <si>
    <t>52,5MCG/H TDR EMP 5</t>
  </si>
  <si>
    <t>N02BB02</t>
  </si>
  <si>
    <t>243453</t>
  </si>
  <si>
    <t>55823</t>
  </si>
  <si>
    <t>7981</t>
  </si>
  <si>
    <t>500MG/ML INJ SOL 10X2ML</t>
  </si>
  <si>
    <t>N02BE01</t>
  </si>
  <si>
    <t>157871</t>
  </si>
  <si>
    <t>PARACETAMOL KABI</t>
  </si>
  <si>
    <t>10MG/ML INF SOL 10X50ML</t>
  </si>
  <si>
    <t>N03AX09</t>
  </si>
  <si>
    <t>237787</t>
  </si>
  <si>
    <t>100MG TBL NOB 42 I</t>
  </si>
  <si>
    <t>N03AX12</t>
  </si>
  <si>
    <t>150781</t>
  </si>
  <si>
    <t>GABANOX</t>
  </si>
  <si>
    <t>100MG CPS DUR 90</t>
  </si>
  <si>
    <t>84399</t>
  </si>
  <si>
    <t>NEURONTIN</t>
  </si>
  <si>
    <t>300MG CPS DUR 50</t>
  </si>
  <si>
    <t>N03AX16</t>
  </si>
  <si>
    <t>210536</t>
  </si>
  <si>
    <t>210570</t>
  </si>
  <si>
    <t>N05AL05</t>
  </si>
  <si>
    <t>233503</t>
  </si>
  <si>
    <t>N05BA12</t>
  </si>
  <si>
    <t>6618</t>
  </si>
  <si>
    <t>NEUROL</t>
  </si>
  <si>
    <t>0,5MG TBL NOB 30</t>
  </si>
  <si>
    <t>91788</t>
  </si>
  <si>
    <t>0,25MG TBL NOB 30</t>
  </si>
  <si>
    <t>N05CF02</t>
  </si>
  <si>
    <t>233360</t>
  </si>
  <si>
    <t>10MG TBL FLM 20</t>
  </si>
  <si>
    <t>233366</t>
  </si>
  <si>
    <t>N06AB06</t>
  </si>
  <si>
    <t>53950</t>
  </si>
  <si>
    <t>ZOLOFT</t>
  </si>
  <si>
    <t>50MG TBL FLM 28</t>
  </si>
  <si>
    <t>N07CA01</t>
  </si>
  <si>
    <t>229648</t>
  </si>
  <si>
    <t>BETASERC</t>
  </si>
  <si>
    <t>R03AC02</t>
  </si>
  <si>
    <t>231956</t>
  </si>
  <si>
    <t>R03AK06</t>
  </si>
  <si>
    <t>135217</t>
  </si>
  <si>
    <t>205583</t>
  </si>
  <si>
    <t>AIRFLUSAN FORSPIRO</t>
  </si>
  <si>
    <t>50MCG/250MCG INH PLV DOS 1X60DÁV</t>
  </si>
  <si>
    <t>237697</t>
  </si>
  <si>
    <t>SERETIDE DISKUS</t>
  </si>
  <si>
    <t>R06AE07</t>
  </si>
  <si>
    <t>66030</t>
  </si>
  <si>
    <t>V06XX</t>
  </si>
  <si>
    <t>217006</t>
  </si>
  <si>
    <t>217052</t>
  </si>
  <si>
    <t>217108</t>
  </si>
  <si>
    <t>217112</t>
  </si>
  <si>
    <t>POR PLV 1X300G</t>
  </si>
  <si>
    <t>33220</t>
  </si>
  <si>
    <t>POR SOL 1X225G</t>
  </si>
  <si>
    <t>33740</t>
  </si>
  <si>
    <t>33741</t>
  </si>
  <si>
    <t>33749</t>
  </si>
  <si>
    <t>33752</t>
  </si>
  <si>
    <t>NUTRIDRINK CREME S PŘÍCHUTÍ LESNÍHO OVOCE</t>
  </si>
  <si>
    <t>33833</t>
  </si>
  <si>
    <t>33850</t>
  </si>
  <si>
    <t>33914</t>
  </si>
  <si>
    <t>214433</t>
  </si>
  <si>
    <t>20MG TBL ENT 28 I</t>
  </si>
  <si>
    <t>A02BC05</t>
  </si>
  <si>
    <t>180050</t>
  </si>
  <si>
    <t>HELIDES</t>
  </si>
  <si>
    <t>20MG CPS ETD 28</t>
  </si>
  <si>
    <t>191104</t>
  </si>
  <si>
    <t>A04AA01</t>
  </si>
  <si>
    <t>187607</t>
  </si>
  <si>
    <t>ONDANSETRON B. BRAUN</t>
  </si>
  <si>
    <t>2MG/ML INJ SOL 20X4ML II</t>
  </si>
  <si>
    <t>A10BA02</t>
  </si>
  <si>
    <t>191922</t>
  </si>
  <si>
    <t>SIOFOR</t>
  </si>
  <si>
    <t>1000MG TBL FLM 60</t>
  </si>
  <si>
    <t>208204</t>
  </si>
  <si>
    <t>500MG TBL FLM 60 II</t>
  </si>
  <si>
    <t>208207</t>
  </si>
  <si>
    <t>850MG TBL FLM 60 II</t>
  </si>
  <si>
    <t>A10BB12</t>
  </si>
  <si>
    <t>163077</t>
  </si>
  <si>
    <t>AMARYL</t>
  </si>
  <si>
    <t>2MG TBL NOB 30</t>
  </si>
  <si>
    <t>238548</t>
  </si>
  <si>
    <t>238568</t>
  </si>
  <si>
    <t>238749</t>
  </si>
  <si>
    <t>149483</t>
  </si>
  <si>
    <t>75MG TBL FLM 56</t>
  </si>
  <si>
    <t>193741</t>
  </si>
  <si>
    <t>2,5MG TBL FLM 168</t>
  </si>
  <si>
    <t>13768</t>
  </si>
  <si>
    <t>200MG TBL NOB 60</t>
  </si>
  <si>
    <t>C01CA03</t>
  </si>
  <si>
    <t>536</t>
  </si>
  <si>
    <t>NORADRENALIN LÉČIVA</t>
  </si>
  <si>
    <t>1MG/ML INF CNC SOL 5X1ML</t>
  </si>
  <si>
    <t>239807</t>
  </si>
  <si>
    <t>56805</t>
  </si>
  <si>
    <t>40MG TBL NOB 100</t>
  </si>
  <si>
    <t>56809</t>
  </si>
  <si>
    <t>125MG TBL NOB 100</t>
  </si>
  <si>
    <t>231688</t>
  </si>
  <si>
    <t>231695</t>
  </si>
  <si>
    <t>231701</t>
  </si>
  <si>
    <t>231702</t>
  </si>
  <si>
    <t>49909</t>
  </si>
  <si>
    <t>LOKREN</t>
  </si>
  <si>
    <t>20MG TBL FLM 28</t>
  </si>
  <si>
    <t>233584</t>
  </si>
  <si>
    <t>5MG TBL FLM 100</t>
  </si>
  <si>
    <t>C08CA08</t>
  </si>
  <si>
    <t>111898</t>
  </si>
  <si>
    <t>NITRESAN</t>
  </si>
  <si>
    <t>10MG TBL NOB 30</t>
  </si>
  <si>
    <t>111900</t>
  </si>
  <si>
    <t>10MG TBL NOB 100</t>
  </si>
  <si>
    <t>111902</t>
  </si>
  <si>
    <t>20MG TBL NOB 30</t>
  </si>
  <si>
    <t>111904</t>
  </si>
  <si>
    <t>169654</t>
  </si>
  <si>
    <t>20MG TBL FLM 30 II</t>
  </si>
  <si>
    <t>101227</t>
  </si>
  <si>
    <t>56981</t>
  </si>
  <si>
    <t>56983</t>
  </si>
  <si>
    <t>5MG TBL NOB 100</t>
  </si>
  <si>
    <t>C09AA09</t>
  </si>
  <si>
    <t>200207</t>
  </si>
  <si>
    <t>MONOPRIL</t>
  </si>
  <si>
    <t>20MG TBL NOB 28</t>
  </si>
  <si>
    <t>124087</t>
  </si>
  <si>
    <t>PRESTANCE</t>
  </si>
  <si>
    <t>5MG/5MG TBL NOB 30</t>
  </si>
  <si>
    <t>124093</t>
  </si>
  <si>
    <t>5MG/5MG TBL NOB 120(4X30)</t>
  </si>
  <si>
    <t>124101</t>
  </si>
  <si>
    <t>5MG/10MG TBL NOB 30</t>
  </si>
  <si>
    <t>124115</t>
  </si>
  <si>
    <t>10MG/5MG TBL NOB 30</t>
  </si>
  <si>
    <t>C09DA07</t>
  </si>
  <si>
    <t>219638</t>
  </si>
  <si>
    <t>C10AA05</t>
  </si>
  <si>
    <t>122632</t>
  </si>
  <si>
    <t>SORTIS</t>
  </si>
  <si>
    <t>80MG TBL FLM 30</t>
  </si>
  <si>
    <t>50309</t>
  </si>
  <si>
    <t>TULIP</t>
  </si>
  <si>
    <t>10MG TBL FLM 30X1</t>
  </si>
  <si>
    <t>50316</t>
  </si>
  <si>
    <t>20MG TBL FLM 30X1</t>
  </si>
  <si>
    <t>50318</t>
  </si>
  <si>
    <t>20MG TBL FLM 90X1</t>
  </si>
  <si>
    <t>D06BB03</t>
  </si>
  <si>
    <t>155941</t>
  </si>
  <si>
    <t>50MG/G CRM 5G</t>
  </si>
  <si>
    <t>49195</t>
  </si>
  <si>
    <t>0,4MG CPS RDR 90</t>
  </si>
  <si>
    <t>172044</t>
  </si>
  <si>
    <t>150MCG TBL NOB 100</t>
  </si>
  <si>
    <t>187425</t>
  </si>
  <si>
    <t>50MCG TBL NOB 100</t>
  </si>
  <si>
    <t>243130</t>
  </si>
  <si>
    <t>243133</t>
  </si>
  <si>
    <t>125MCG TBL NOB 100 II</t>
  </si>
  <si>
    <t>243134</t>
  </si>
  <si>
    <t>18523</t>
  </si>
  <si>
    <t>155938</t>
  </si>
  <si>
    <t>200MG TBL NOB 25</t>
  </si>
  <si>
    <t>M01AC06</t>
  </si>
  <si>
    <t>112562</t>
  </si>
  <si>
    <t>RECOXA</t>
  </si>
  <si>
    <t>15MG TBL NOB 60</t>
  </si>
  <si>
    <t>N02AB03</t>
  </si>
  <si>
    <t>11955</t>
  </si>
  <si>
    <t>DUROGESIC</t>
  </si>
  <si>
    <t>12MCG/H TDR EMP 5X2,1MG</t>
  </si>
  <si>
    <t>59448</t>
  </si>
  <si>
    <t>25MCG/H TDR EMP 5X4,2MG</t>
  </si>
  <si>
    <t>59449</t>
  </si>
  <si>
    <t>50MCG/H TDR EMP 5X8,4MG</t>
  </si>
  <si>
    <t>55824</t>
  </si>
  <si>
    <t>500MG/ML INJ SOL 5X5ML</t>
  </si>
  <si>
    <t>N03AX14</t>
  </si>
  <si>
    <t>25829</t>
  </si>
  <si>
    <t>KEPPRA</t>
  </si>
  <si>
    <t>250MG TBL FLM 50</t>
  </si>
  <si>
    <t>25849</t>
  </si>
  <si>
    <t>1000MG TBL FLM 50</t>
  </si>
  <si>
    <t>210546</t>
  </si>
  <si>
    <t>N04BA02</t>
  </si>
  <si>
    <t>3591</t>
  </si>
  <si>
    <t>250MG/25MG TBL NOB 100</t>
  </si>
  <si>
    <t>N05AL01</t>
  </si>
  <si>
    <t>11468</t>
  </si>
  <si>
    <t>PROSULPIN</t>
  </si>
  <si>
    <t>50MG TBL NOB 60</t>
  </si>
  <si>
    <t>86656</t>
  </si>
  <si>
    <t>1MG TBL NOB 30</t>
  </si>
  <si>
    <t>N06AB05</t>
  </si>
  <si>
    <t>105888</t>
  </si>
  <si>
    <t>ARKETIS</t>
  </si>
  <si>
    <t>30805</t>
  </si>
  <si>
    <t>REMOOD</t>
  </si>
  <si>
    <t>N06AB10</t>
  </si>
  <si>
    <t>134513</t>
  </si>
  <si>
    <t>ELICEA</t>
  </si>
  <si>
    <t>187335</t>
  </si>
  <si>
    <t>MIRAKLIDE</t>
  </si>
  <si>
    <t>10MG TBL FLM 98 I</t>
  </si>
  <si>
    <t>N06AX11</t>
  </si>
  <si>
    <t>105846</t>
  </si>
  <si>
    <t>MIRTAZAPIN ORION</t>
  </si>
  <si>
    <t>30MG POR TBL DIS 30</t>
  </si>
  <si>
    <t>N06BX18</t>
  </si>
  <si>
    <t>10252</t>
  </si>
  <si>
    <t>10253</t>
  </si>
  <si>
    <t>N06DA02</t>
  </si>
  <si>
    <t>231024</t>
  </si>
  <si>
    <t>229644</t>
  </si>
  <si>
    <t>229646</t>
  </si>
  <si>
    <t>16MG TBL NOB 60</t>
  </si>
  <si>
    <t>205588</t>
  </si>
  <si>
    <t>50MCG/500MCG INH PLV DOS 1X60DÁV</t>
  </si>
  <si>
    <t>R03AK07</t>
  </si>
  <si>
    <t>180081</t>
  </si>
  <si>
    <t>SYMBICORT TURBUHALER</t>
  </si>
  <si>
    <t>320MCG/9MCG INH PLV 1X60DÁV</t>
  </si>
  <si>
    <t>180083</t>
  </si>
  <si>
    <t>217109</t>
  </si>
  <si>
    <t>217110</t>
  </si>
  <si>
    <t>217111</t>
  </si>
  <si>
    <t>217257</t>
  </si>
  <si>
    <t>217259</t>
  </si>
  <si>
    <t>217272</t>
  </si>
  <si>
    <t>33040</t>
  </si>
  <si>
    <t>33677</t>
  </si>
  <si>
    <t>33739</t>
  </si>
  <si>
    <t>33742</t>
  </si>
  <si>
    <t>33851</t>
  </si>
  <si>
    <t>33924</t>
  </si>
  <si>
    <t>NUTRISON ADVANCED DIASON ENERGY HP S PŘÍCHUTÍ VANILKOVOU</t>
  </si>
  <si>
    <t>Přehled plnění pozitivního listu - spotřeba léčivých přípravků - orientační přehled</t>
  </si>
  <si>
    <t>30 - GER: Oddělení geriatrie</t>
  </si>
  <si>
    <t>Oddělení geriatrie</t>
  </si>
  <si>
    <t>HVLP</t>
  </si>
  <si>
    <t>IPLP</t>
  </si>
  <si>
    <t>PZT</t>
  </si>
  <si>
    <t>89100601</t>
  </si>
  <si>
    <t>89100601 Celkem</t>
  </si>
  <si>
    <t>89301302</t>
  </si>
  <si>
    <t>Všeobecná ambulance Celkem</t>
  </si>
  <si>
    <t>Oddělení geriatrie Celkem</t>
  </si>
  <si>
    <t>* Legenda</t>
  </si>
  <si>
    <t>DIAPZT = Pomůcky pro diabetiky, jejichž název začíná slovem "Pumpa"</t>
  </si>
  <si>
    <t>Adámek Radek</t>
  </si>
  <si>
    <t>Bretšnajdrová Milena</t>
  </si>
  <si>
    <t>Čapková Barbora</t>
  </si>
  <si>
    <t>Kurašová Jitka</t>
  </si>
  <si>
    <t>Mertová Eva</t>
  </si>
  <si>
    <t>Roušová Aneta</t>
  </si>
  <si>
    <t>Suchánková Hana</t>
  </si>
  <si>
    <t>Záboj Zdeněk</t>
  </si>
  <si>
    <t>ALFAKALCIDOL</t>
  </si>
  <si>
    <t>14398</t>
  </si>
  <si>
    <t>ALPHA D3</t>
  </si>
  <si>
    <t>1MCG CPS MOL 30</t>
  </si>
  <si>
    <t>ALOPURINOL</t>
  </si>
  <si>
    <t>127260</t>
  </si>
  <si>
    <t>ALPRAZOLAM</t>
  </si>
  <si>
    <t>ANTIBIOTIKA V KOMBINACI S OSTATNÍMI LÉČIVY</t>
  </si>
  <si>
    <t>1077</t>
  </si>
  <si>
    <t>OPHTHALMO-FRAMYKOIN COMP.</t>
  </si>
  <si>
    <t>OPH UNG 5G</t>
  </si>
  <si>
    <t>ATORVASTATIN</t>
  </si>
  <si>
    <t>148309</t>
  </si>
  <si>
    <t>40MG TBL FLM 90 I</t>
  </si>
  <si>
    <t>50311</t>
  </si>
  <si>
    <t>10MG TBL FLM 90X1</t>
  </si>
  <si>
    <t>138082</t>
  </si>
  <si>
    <t>TORVAZIN</t>
  </si>
  <si>
    <t>138101</t>
  </si>
  <si>
    <t>BETAHISTIN</t>
  </si>
  <si>
    <t>BETAXOLOL</t>
  </si>
  <si>
    <t>BISOPROLOL</t>
  </si>
  <si>
    <t>3822</t>
  </si>
  <si>
    <t>CONCOR COR</t>
  </si>
  <si>
    <t>94163</t>
  </si>
  <si>
    <t>CONCOR 10</t>
  </si>
  <si>
    <t>94164</t>
  </si>
  <si>
    <t>CONCOR 5</t>
  </si>
  <si>
    <t>232163</t>
  </si>
  <si>
    <t>CONCOR</t>
  </si>
  <si>
    <t>BROMAZEPAM</t>
  </si>
  <si>
    <t>88217</t>
  </si>
  <si>
    <t>LEXAURIN</t>
  </si>
  <si>
    <t>1,5MG TBL NOB 30</t>
  </si>
  <si>
    <t>221122</t>
  </si>
  <si>
    <t>1,5MG TBL NOB 28</t>
  </si>
  <si>
    <t>DEXAMETHASON A ANTIINFEKTIVA</t>
  </si>
  <si>
    <t>225168</t>
  </si>
  <si>
    <t>DIGOXIN</t>
  </si>
  <si>
    <t>83318</t>
  </si>
  <si>
    <t>DIGOXIN LÉČIVA</t>
  </si>
  <si>
    <t>0,125MG TBL NOB 30</t>
  </si>
  <si>
    <t>DIHYDROKODEIN</t>
  </si>
  <si>
    <t>41824</t>
  </si>
  <si>
    <t>DHC CONTINUS</t>
  </si>
  <si>
    <t>60MG TBL RET 60</t>
  </si>
  <si>
    <t>DIKLOFENAK</t>
  </si>
  <si>
    <t>119672</t>
  </si>
  <si>
    <t>54539</t>
  </si>
  <si>
    <t>DOLMINA</t>
  </si>
  <si>
    <t>75MG/3ML INJ SOL 5X3ML</t>
  </si>
  <si>
    <t>221158</t>
  </si>
  <si>
    <t>DIOSMIN, KOMBINACE</t>
  </si>
  <si>
    <t>14075</t>
  </si>
  <si>
    <t>500MG TBL FLM 60</t>
  </si>
  <si>
    <t>225549</t>
  </si>
  <si>
    <t>DONEPEZIL</t>
  </si>
  <si>
    <t>231007</t>
  </si>
  <si>
    <t>148748</t>
  </si>
  <si>
    <t>10MG POR TBL DIS 28</t>
  </si>
  <si>
    <t>231022</t>
  </si>
  <si>
    <t>10MG TBL FLM 56</t>
  </si>
  <si>
    <t>DYDROGESTERON A ESTROGEN</t>
  </si>
  <si>
    <t>215158</t>
  </si>
  <si>
    <t>FEMOSTON MINI</t>
  </si>
  <si>
    <t>0,5MG/2,5MG TBL FLM 28</t>
  </si>
  <si>
    <t>FENOFIBRÁT</t>
  </si>
  <si>
    <t>207098</t>
  </si>
  <si>
    <t>122210</t>
  </si>
  <si>
    <t>APO-FENO</t>
  </si>
  <si>
    <t>200MG CPS DUR 30</t>
  </si>
  <si>
    <t>HYDROCHLOROTHIAZID A KALIUM ŠETŘÍCÍ DIURETIKA</t>
  </si>
  <si>
    <t>94804</t>
  </si>
  <si>
    <t>MODURETIC</t>
  </si>
  <si>
    <t>5MG/50MG TBL NOB 30</t>
  </si>
  <si>
    <t>CHLORTALIDON A KALIUM ŠETŘÍCÍ DIURETIKA</t>
  </si>
  <si>
    <t>207930</t>
  </si>
  <si>
    <t>AMICLOTON</t>
  </si>
  <si>
    <t>2,5MG/25MG TBL NOB 30</t>
  </si>
  <si>
    <t>CHOLEKALCIFEROL</t>
  </si>
  <si>
    <t>12023</t>
  </si>
  <si>
    <t>132844</t>
  </si>
  <si>
    <t>0,5MG/ML POR GTT SOL 10ML</t>
  </si>
  <si>
    <t>INDAPAMID</t>
  </si>
  <si>
    <t>96696</t>
  </si>
  <si>
    <t>2,5MG CPS DUR 30</t>
  </si>
  <si>
    <t>120325</t>
  </si>
  <si>
    <t>INDAPAMID STADA</t>
  </si>
  <si>
    <t>1,5MG TBL PRO 30</t>
  </si>
  <si>
    <t>ISOSORBID-MONONITRÁT</t>
  </si>
  <si>
    <t>164344</t>
  </si>
  <si>
    <t>MONO MACK DEPOT</t>
  </si>
  <si>
    <t>100MG TBL PRO 28</t>
  </si>
  <si>
    <t>23305</t>
  </si>
  <si>
    <t>MONOSAN</t>
  </si>
  <si>
    <t>132957</t>
  </si>
  <si>
    <t>JINÁ ANTIBIOTIKA PRO LOKÁLNÍ APLIKACI</t>
  </si>
  <si>
    <t>1066</t>
  </si>
  <si>
    <t>250IU/G+5,2MG/G UNG 10G</t>
  </si>
  <si>
    <t>KLARITHROMYCIN</t>
  </si>
  <si>
    <t>216199</t>
  </si>
  <si>
    <t>KLACID</t>
  </si>
  <si>
    <t>216196</t>
  </si>
  <si>
    <t>250MG TBL FLM 14</t>
  </si>
  <si>
    <t>235798</t>
  </si>
  <si>
    <t>KLACID SR</t>
  </si>
  <si>
    <t>500MG TBL RET 14</t>
  </si>
  <si>
    <t>235808</t>
  </si>
  <si>
    <t>KLOPIDOGREL</t>
  </si>
  <si>
    <t>KODEIN</t>
  </si>
  <si>
    <t>56992</t>
  </si>
  <si>
    <t>KOMBINACE RŮZNÝCH ANTIBIOTIK</t>
  </si>
  <si>
    <t>1076</t>
  </si>
  <si>
    <t>OPHTHALMO-FRAMYKOIN</t>
  </si>
  <si>
    <t>KOMPLEX ŽELEZA S ISOMALTOSOU</t>
  </si>
  <si>
    <t>16594</t>
  </si>
  <si>
    <t>100MG TBL MND 30</t>
  </si>
  <si>
    <t>KYSELINA ACETYLSALICYLOVÁ</t>
  </si>
  <si>
    <t>155781</t>
  </si>
  <si>
    <t>GODASAL</t>
  </si>
  <si>
    <t>100MG/50MG TBL NOB 50 II</t>
  </si>
  <si>
    <t>188848</t>
  </si>
  <si>
    <t>STACYL</t>
  </si>
  <si>
    <t>100MG TBL ENT 60</t>
  </si>
  <si>
    <t>223519</t>
  </si>
  <si>
    <t>ASPIRIN PROTECT</t>
  </si>
  <si>
    <t>100MG TBL ENT 98</t>
  </si>
  <si>
    <t>207933</t>
  </si>
  <si>
    <t>100MG TBL NOB 60(3X20)</t>
  </si>
  <si>
    <t>LOSARTAN A DIURETIKA</t>
  </si>
  <si>
    <t>102382</t>
  </si>
  <si>
    <t>LORISTA H</t>
  </si>
  <si>
    <t>100MG/25MG TBL FLM 28</t>
  </si>
  <si>
    <t>MAKROGOL</t>
  </si>
  <si>
    <t>58827</t>
  </si>
  <si>
    <t>FORTRANS</t>
  </si>
  <si>
    <t>POR PLV SOL 4</t>
  </si>
  <si>
    <t>MELPERON</t>
  </si>
  <si>
    <t>199466</t>
  </si>
  <si>
    <t>BURONIL</t>
  </si>
  <si>
    <t>25MG TBL FLM 50</t>
  </si>
  <si>
    <t>MEMANTIN</t>
  </si>
  <si>
    <t>29466</t>
  </si>
  <si>
    <t>EBIXA</t>
  </si>
  <si>
    <t>5MG+10MG+15MG+20MG TBL FLM 7+7+7+7 I</t>
  </si>
  <si>
    <t>METFORMIN</t>
  </si>
  <si>
    <t>152147</t>
  </si>
  <si>
    <t>GLUCOPHAGE XR</t>
  </si>
  <si>
    <t>1000MG TBL PRO 60</t>
  </si>
  <si>
    <t>23746</t>
  </si>
  <si>
    <t>500MG TBL PRO 30</t>
  </si>
  <si>
    <t>208203</t>
  </si>
  <si>
    <t>500MG TBL FLM 120 II</t>
  </si>
  <si>
    <t>169512</t>
  </si>
  <si>
    <t>METFORMIN MYLAN</t>
  </si>
  <si>
    <t>METFORMIN A LINAGLIPTIN</t>
  </si>
  <si>
    <t>185273</t>
  </si>
  <si>
    <t>JENTADUETO</t>
  </si>
  <si>
    <t>2,5MG/850MG TBL FLM 60X1</t>
  </si>
  <si>
    <t>METOPROLOL</t>
  </si>
  <si>
    <t>132559</t>
  </si>
  <si>
    <t>VASOCARDIN 50</t>
  </si>
  <si>
    <t>50MG TBL NOB 50</t>
  </si>
  <si>
    <t>58038</t>
  </si>
  <si>
    <t>MIDAZOLAM</t>
  </si>
  <si>
    <t>232588</t>
  </si>
  <si>
    <t>DORMICUM</t>
  </si>
  <si>
    <t>7,5MG TBL FLM 20</t>
  </si>
  <si>
    <t>MIRTAZAPIN</t>
  </si>
  <si>
    <t>127760</t>
  </si>
  <si>
    <t>MIRZATEN ORO TAB</t>
  </si>
  <si>
    <t>15MG POR TBL DIS 30</t>
  </si>
  <si>
    <t>NIMESULID</t>
  </si>
  <si>
    <t>12892</t>
  </si>
  <si>
    <t>17187</t>
  </si>
  <si>
    <t>NIMESIL</t>
  </si>
  <si>
    <t>100MG POR GRA SUS 30</t>
  </si>
  <si>
    <t>NITRENDIPIN</t>
  </si>
  <si>
    <t>128710</t>
  </si>
  <si>
    <t>LUSOPRESS</t>
  </si>
  <si>
    <t>20MG TBL NOB 98</t>
  </si>
  <si>
    <t>NITROFURANTOIN</t>
  </si>
  <si>
    <t>207280</t>
  </si>
  <si>
    <t>FUROLIN</t>
  </si>
  <si>
    <t>OMEPRAZOL</t>
  </si>
  <si>
    <t>215606</t>
  </si>
  <si>
    <t>HELICID</t>
  </si>
  <si>
    <t>20MG CPS ETD 90 I</t>
  </si>
  <si>
    <t>140187</t>
  </si>
  <si>
    <t>OMEPRAZOL STADA</t>
  </si>
  <si>
    <t>20MG CPS ETD 30</t>
  </si>
  <si>
    <t>195345</t>
  </si>
  <si>
    <t>OMEPRAZOL FARMAX</t>
  </si>
  <si>
    <t>PANTOPRAZOL</t>
  </si>
  <si>
    <t>PARACETAMOL</t>
  </si>
  <si>
    <t>207819</t>
  </si>
  <si>
    <t>PARALEN</t>
  </si>
  <si>
    <t>PENTOXIFYLIN</t>
  </si>
  <si>
    <t>47085</t>
  </si>
  <si>
    <t>PENTOMER RETARD</t>
  </si>
  <si>
    <t>PERINDOPRIL A AMLODIPIN</t>
  </si>
  <si>
    <t>124091</t>
  </si>
  <si>
    <t>5MG/5MG TBL NOB 90(3X30)</t>
  </si>
  <si>
    <t>PERINDOPRIL A DIURETIKA</t>
  </si>
  <si>
    <t>122690</t>
  </si>
  <si>
    <t>PRESTARIUM NEO COMBI</t>
  </si>
  <si>
    <t>5MG/1,25MG TBL FLM 90(3X30)</t>
  </si>
  <si>
    <t>162012</t>
  </si>
  <si>
    <t>10MG/2,5MG TBL FLM 90(3X30)</t>
  </si>
  <si>
    <t>PROPAFENON</t>
  </si>
  <si>
    <t>215904</t>
  </si>
  <si>
    <t>RYTMONORM</t>
  </si>
  <si>
    <t>150MG TBL FLM 50</t>
  </si>
  <si>
    <t>RAMIPRIL</t>
  </si>
  <si>
    <t>RAMIPRIL A FELODIPIN</t>
  </si>
  <si>
    <t>50117</t>
  </si>
  <si>
    <t>TRIASYN</t>
  </si>
  <si>
    <t>5MG/5MG TBL RET 30</t>
  </si>
  <si>
    <t>RIVAROXABAN</t>
  </si>
  <si>
    <t>168903</t>
  </si>
  <si>
    <t>XARELTO</t>
  </si>
  <si>
    <t>20MG TBL FLM 28 II</t>
  </si>
  <si>
    <t>RIVASTIGMIN</t>
  </si>
  <si>
    <t>149193</t>
  </si>
  <si>
    <t>NIMVASTID</t>
  </si>
  <si>
    <t>6MG POR TBL DIS 28X1</t>
  </si>
  <si>
    <t>ROSUVASTATIN</t>
  </si>
  <si>
    <t>148074</t>
  </si>
  <si>
    <t>ROSUCARD</t>
  </si>
  <si>
    <t>20MG TBL FLM 90</t>
  </si>
  <si>
    <t>RŮZNÉ JINÉ KOMBINACE ŽELEZA</t>
  </si>
  <si>
    <t>119654</t>
  </si>
  <si>
    <t>320MG/60MG TBL RET 100</t>
  </si>
  <si>
    <t>SODNÁ SŮL METAMIZOLU</t>
  </si>
  <si>
    <t>SOTALOL</t>
  </si>
  <si>
    <t>49014</t>
  </si>
  <si>
    <t>SOTAHEXAL</t>
  </si>
  <si>
    <t>80MG TBL NOB 100</t>
  </si>
  <si>
    <t>SULODEXID</t>
  </si>
  <si>
    <t>96118</t>
  </si>
  <si>
    <t>TELMISARTAN</t>
  </si>
  <si>
    <t>152957</t>
  </si>
  <si>
    <t>221674</t>
  </si>
  <si>
    <t>TELMISARTAN XANTIS</t>
  </si>
  <si>
    <t>40MG TBL NOB 28</t>
  </si>
  <si>
    <t>TRAZODON</t>
  </si>
  <si>
    <t>46444</t>
  </si>
  <si>
    <t>TRITTICO AC</t>
  </si>
  <si>
    <t>150MG TBL RET 60</t>
  </si>
  <si>
    <t>TRIMETAZIDIN</t>
  </si>
  <si>
    <t>32917</t>
  </si>
  <si>
    <t>PREDUCTAL MR</t>
  </si>
  <si>
    <t>35MG TBL RET 60</t>
  </si>
  <si>
    <t>VALSARTAN</t>
  </si>
  <si>
    <t>125595</t>
  </si>
  <si>
    <t>VALSACOR</t>
  </si>
  <si>
    <t>160MG TBL FLM 28</t>
  </si>
  <si>
    <t>VÁPNÍK, KOMBINACE S VITAMINEM D A/NEBO JINÝMI LÉČIVY</t>
  </si>
  <si>
    <t>164888</t>
  </si>
  <si>
    <t>CALTRATE D3</t>
  </si>
  <si>
    <t>600MG/400IU TBL FLM 90</t>
  </si>
  <si>
    <t>250725</t>
  </si>
  <si>
    <t>VINPOCETIN</t>
  </si>
  <si>
    <t>ZOLPIDEM</t>
  </si>
  <si>
    <t>APIXABAN</t>
  </si>
  <si>
    <t>168327</t>
  </si>
  <si>
    <t>2,5MG TBL FLM 60</t>
  </si>
  <si>
    <t>PERINDOPRIL, AMLODIPIN A INDAPAMID</t>
  </si>
  <si>
    <t>190975</t>
  </si>
  <si>
    <t>TRIPLIXAM</t>
  </si>
  <si>
    <t>10MG/2,5MG/10MG TBL FLM 90(3X30)</t>
  </si>
  <si>
    <t>ITOPRIDUM</t>
  </si>
  <si>
    <t>166760</t>
  </si>
  <si>
    <t>50MG TBL FLM 100(10X10)</t>
  </si>
  <si>
    <t>TRAMADOL A PARACETAMOL</t>
  </si>
  <si>
    <t>201609</t>
  </si>
  <si>
    <t>BISOPROLOL A AMLODIPIN</t>
  </si>
  <si>
    <t>184284</t>
  </si>
  <si>
    <t>CONCOR COMBI</t>
  </si>
  <si>
    <t>184288</t>
  </si>
  <si>
    <t>AMOXICILIN A  INHIBITOR BETA-LAKTAMASY</t>
  </si>
  <si>
    <t>94933</t>
  </si>
  <si>
    <t>AUGMENTIN 1 G</t>
  </si>
  <si>
    <t>875MG/125MG TBL FLM 14 II</t>
  </si>
  <si>
    <t>SODNÁ SŮL LEVOTHYROXINU</t>
  </si>
  <si>
    <t>147466</t>
  </si>
  <si>
    <t>169714</t>
  </si>
  <si>
    <t>125MCG TBL NOB 100</t>
  </si>
  <si>
    <t>69191</t>
  </si>
  <si>
    <t>150MCG TBL NOB 100 II</t>
  </si>
  <si>
    <t>97186</t>
  </si>
  <si>
    <t>HOŘČÍK (KOMBINACE RŮZNÝCH SOLÍ)</t>
  </si>
  <si>
    <t>215978</t>
  </si>
  <si>
    <t>Jiná</t>
  </si>
  <si>
    <t>5009675</t>
  </si>
  <si>
    <t>MEPILEX AG</t>
  </si>
  <si>
    <t>10X10 CM, 5 KS, ANTIMIKROBIÁLNÍ PĚNOVÉ KRYTÍ SE SILIKONOVOU VRSTVOU SAFETAC</t>
  </si>
  <si>
    <t>5009775</t>
  </si>
  <si>
    <t>MEPILEX TRANSFER AG</t>
  </si>
  <si>
    <t>7,5X8,5 CM, 10 KS, ANTIMIKROBIÁLNÍ PĚNOVÉ KRYTÍ SE SILIKONEM K ODVODU EXSUDÁTU</t>
  </si>
  <si>
    <t>5010599</t>
  </si>
  <si>
    <t>KRYTÍ SUPERABSORBČNÍ RESPOSORB SUPER</t>
  </si>
  <si>
    <t>10X10CM,10KS</t>
  </si>
  <si>
    <t>5009776</t>
  </si>
  <si>
    <t>10X12,5 CM, 5 KS, ANTIMIKROBIÁLNÍ PĚNOVÉ KRYTÍ SE SILIKONEM K ODVODU EXSUDÁTU</t>
  </si>
  <si>
    <t>ACETYLCYSTEIN</t>
  </si>
  <si>
    <t>226195</t>
  </si>
  <si>
    <t>AMLODIPIN</t>
  </si>
  <si>
    <t>2954</t>
  </si>
  <si>
    <t>CIPROFLOXACIN</t>
  </si>
  <si>
    <t>238142</t>
  </si>
  <si>
    <t>CIPLOX</t>
  </si>
  <si>
    <t>DRASLÍK</t>
  </si>
  <si>
    <t>88356</t>
  </si>
  <si>
    <t>0,175G/0,175G TBL NOB 100</t>
  </si>
  <si>
    <t>ENOXAPARIN</t>
  </si>
  <si>
    <t>231691</t>
  </si>
  <si>
    <t>100MG TBL PRO 30</t>
  </si>
  <si>
    <t>NADROPARIN</t>
  </si>
  <si>
    <t>RILMENIDIN</t>
  </si>
  <si>
    <t>84360</t>
  </si>
  <si>
    <t>168904</t>
  </si>
  <si>
    <t>20MG TBL FLM 98 II</t>
  </si>
  <si>
    <t>TELMISARTAN A DIURETIKA</t>
  </si>
  <si>
    <t>26578</t>
  </si>
  <si>
    <t>MICARDISPLUS</t>
  </si>
  <si>
    <t>80MG/12,5MG TBL NOB 28 I</t>
  </si>
  <si>
    <t>169673</t>
  </si>
  <si>
    <t>220640</t>
  </si>
  <si>
    <t>LOPRIDAM</t>
  </si>
  <si>
    <t>8MG/2,5MG/10MG TBL NOB 90</t>
  </si>
  <si>
    <t>POTRAVINY PRO ZVLÁŠTNÍ LÉKAŘSKÉ ÚČELY (PZLÚ) (ČESKÁ ATC SKUP</t>
  </si>
  <si>
    <t>33530</t>
  </si>
  <si>
    <t>NUTRISON MULTI FIBRE</t>
  </si>
  <si>
    <t>33751</t>
  </si>
  <si>
    <t>NUTRIDRINK CREME S PŘÍCHUTÍ ČOKOLÁDOVOU</t>
  </si>
  <si>
    <t>33418</t>
  </si>
  <si>
    <t>NUTRIDRINK COMPACT S PŘÍCHUTÍ JAHODOVOU</t>
  </si>
  <si>
    <t>33872</t>
  </si>
  <si>
    <t>33873</t>
  </si>
  <si>
    <t>217078</t>
  </si>
  <si>
    <t>217076</t>
  </si>
  <si>
    <t>33856</t>
  </si>
  <si>
    <t>NUTRIDRINK YOGHURT S PŘÍCHUTÍ MALINA</t>
  </si>
  <si>
    <t>217075</t>
  </si>
  <si>
    <t>33889</t>
  </si>
  <si>
    <t>217077</t>
  </si>
  <si>
    <t>ENSURE PLUS ADVANCE VANILKOVÁ PŘÍCHUŤ</t>
  </si>
  <si>
    <t>217079</t>
  </si>
  <si>
    <t>33857</t>
  </si>
  <si>
    <t>NUTRIDRINK YOGHURT S PŘÍCHUTÍ VANILKA A CITRÓN</t>
  </si>
  <si>
    <t>217042</t>
  </si>
  <si>
    <t>FRESUBIN 2 KCAL DRINK VANILKA</t>
  </si>
  <si>
    <t>217041</t>
  </si>
  <si>
    <t>FRESUBIN 2 KCAL DRINK LESNÍ PLODY</t>
  </si>
  <si>
    <t>33890</t>
  </si>
  <si>
    <t>217162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</si>
  <si>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</si>
  <si>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</si>
  <si>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</si>
  <si>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</si>
  <si>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</si>
  <si>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</si>
  <si>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33951</t>
  </si>
  <si>
    <t>RESOURCE DIABET PLUS PŘÍCHUŤ JAHODA</t>
  </si>
  <si>
    <t>33952</t>
  </si>
  <si>
    <t>RESOURCE DIABET PLUS PŘÍCHUŤ VANILKA</t>
  </si>
  <si>
    <t>33580</t>
  </si>
  <si>
    <t>FRESUBIN 2 KCAL DRINK CAPPUCCINO</t>
  </si>
  <si>
    <t>33891</t>
  </si>
  <si>
    <t>33520</t>
  </si>
  <si>
    <t>33506</t>
  </si>
  <si>
    <t>RESOURCE 2.0 FIBRE VANILKOVÁ PŘÍCHUŤ</t>
  </si>
  <si>
    <t>33036</t>
  </si>
  <si>
    <t>POR SOL 15X500ML</t>
  </si>
  <si>
    <t>217218</t>
  </si>
  <si>
    <t>217219</t>
  </si>
  <si>
    <t>33915</t>
  </si>
  <si>
    <t>FORTICARE S PŘÍCHUTÍ BROSKEV A ZÁZVOR</t>
  </si>
  <si>
    <t>33820</t>
  </si>
  <si>
    <t>RESOURCE 2,0 KCAL FIBRE ČOKOLÁDOVÝ</t>
  </si>
  <si>
    <t>33978</t>
  </si>
  <si>
    <t>PROSURE VANILKOVÁ PŘÍCHUŤ</t>
  </si>
  <si>
    <t>33994</t>
  </si>
  <si>
    <t>PROSURE PŘÍCHUŤ LESNÍHO OVOCE</t>
  </si>
  <si>
    <t>33460</t>
  </si>
  <si>
    <t>RESOURCE PROTEIN ČOKOLÁDOVÝ 4X200 ML</t>
  </si>
  <si>
    <t>217258</t>
  </si>
  <si>
    <t>RESOURCE DESSERT 2.0 KARAMELOVÁ PŘÍCHUŤ</t>
  </si>
  <si>
    <t>33509</t>
  </si>
  <si>
    <t>RESOURCE 2.0 FIBRE KÁVOVÁ PŘÍCHUŤ</t>
  </si>
  <si>
    <t>33516</t>
  </si>
  <si>
    <t>ENSURE PLUS PŘÍCHUŤ LESNÍ OVOCE</t>
  </si>
  <si>
    <t>33453</t>
  </si>
  <si>
    <t>RESOURCE PROTEIN KÁVOVÝ 4X200 ML</t>
  </si>
  <si>
    <t>ACIKLOVIR</t>
  </si>
  <si>
    <t>13703</t>
  </si>
  <si>
    <t>ZOVIRAX</t>
  </si>
  <si>
    <t>AMIODARON</t>
  </si>
  <si>
    <t>188612</t>
  </si>
  <si>
    <t>CINCHOKAIN</t>
  </si>
  <si>
    <t>214596</t>
  </si>
  <si>
    <t>FAKTU</t>
  </si>
  <si>
    <t>50MG/G+10MG/G RCT UNG 20G</t>
  </si>
  <si>
    <t>CITALOPRAM</t>
  </si>
  <si>
    <t>132523</t>
  </si>
  <si>
    <t>230409</t>
  </si>
  <si>
    <t>ESCITALOPRAM</t>
  </si>
  <si>
    <t>134514</t>
  </si>
  <si>
    <t>FUROSEMID</t>
  </si>
  <si>
    <t>GABAPENTIN</t>
  </si>
  <si>
    <t>GLIMEPIRID</t>
  </si>
  <si>
    <t>2537</t>
  </si>
  <si>
    <t>HALOPERIDOL-RICHTER</t>
  </si>
  <si>
    <t>1,5MG TBL NOB 50</t>
  </si>
  <si>
    <t>CHLORID DRASELNÝ</t>
  </si>
  <si>
    <t>17189</t>
  </si>
  <si>
    <t>KALIUM CHLORATUM BIOMEDICA</t>
  </si>
  <si>
    <t>500MG TBL ENT 100</t>
  </si>
  <si>
    <t>200935</t>
  </si>
  <si>
    <t>1G TBL PRO 30</t>
  </si>
  <si>
    <t>238119</t>
  </si>
  <si>
    <t>191877</t>
  </si>
  <si>
    <t>INDAPAMID PMCS</t>
  </si>
  <si>
    <t>2,5MG TBL NOB 30</t>
  </si>
  <si>
    <t>ISOSORBID-DINITRÁT</t>
  </si>
  <si>
    <t>218181</t>
  </si>
  <si>
    <t>CARDIKET RETARD</t>
  </si>
  <si>
    <t>40MG TBL PRO 50 I</t>
  </si>
  <si>
    <t>KYSELINA ASKORBOVÁ (VITAMIN C)</t>
  </si>
  <si>
    <t>230496</t>
  </si>
  <si>
    <t>CELASKON LONG EFFECT</t>
  </si>
  <si>
    <t>500MG CPS PRO 30</t>
  </si>
  <si>
    <t>KYSELINA LISTOVÁ</t>
  </si>
  <si>
    <t>76064</t>
  </si>
  <si>
    <t>10MG TBL OBD 30</t>
  </si>
  <si>
    <t>LINAGLIPTIN</t>
  </si>
  <si>
    <t>168447</t>
  </si>
  <si>
    <t>TRAJENTA</t>
  </si>
  <si>
    <t>5MG TBL FLM 30X1</t>
  </si>
  <si>
    <t>LOSARTAN</t>
  </si>
  <si>
    <t>114067</t>
  </si>
  <si>
    <t>50MG TBL FLM 90 II</t>
  </si>
  <si>
    <t>MAGNESIUM-LAKTÁT</t>
  </si>
  <si>
    <t>17992</t>
  </si>
  <si>
    <t>0,5G TBL NOB 100</t>
  </si>
  <si>
    <t>86393</t>
  </si>
  <si>
    <t>METOKLOPRAMID</t>
  </si>
  <si>
    <t>93104</t>
  </si>
  <si>
    <t>10MG TBL NOB 40</t>
  </si>
  <si>
    <t>231697</t>
  </si>
  <si>
    <t>25MG TBL PRO 28</t>
  </si>
  <si>
    <t>107639</t>
  </si>
  <si>
    <t>127778</t>
  </si>
  <si>
    <t>MOLSIDOMIN</t>
  </si>
  <si>
    <t>76155</t>
  </si>
  <si>
    <t>25365</t>
  </si>
  <si>
    <t>20MG CPS ETD 28 I</t>
  </si>
  <si>
    <t>214525</t>
  </si>
  <si>
    <t>40MG TBL ENT 28 I</t>
  </si>
  <si>
    <t>214526</t>
  </si>
  <si>
    <t>20028</t>
  </si>
  <si>
    <t>PERINDOPRIL</t>
  </si>
  <si>
    <t>122685</t>
  </si>
  <si>
    <t>5MG/1,25MG TBL FLM 30</t>
  </si>
  <si>
    <t>162008</t>
  </si>
  <si>
    <t>10MG/2,5MG TBL FLM 30</t>
  </si>
  <si>
    <t>PROPIVERIN</t>
  </si>
  <si>
    <t>92254</t>
  </si>
  <si>
    <t>15MG TBL OBD 30</t>
  </si>
  <si>
    <t>125641</t>
  </si>
  <si>
    <t>1MG TBL NOB 90</t>
  </si>
  <si>
    <t>145567</t>
  </si>
  <si>
    <t>ROSUMOP</t>
  </si>
  <si>
    <t>145551</t>
  </si>
  <si>
    <t>SERTRALIN</t>
  </si>
  <si>
    <t>SOLIFENACIN</t>
  </si>
  <si>
    <t>18279</t>
  </si>
  <si>
    <t>VESICARE</t>
  </si>
  <si>
    <t>18287</t>
  </si>
  <si>
    <t>10MG TBL FLM 100</t>
  </si>
  <si>
    <t>SPIRONOLAKTON</t>
  </si>
  <si>
    <t>30434</t>
  </si>
  <si>
    <t>25MG TBL NOB 100</t>
  </si>
  <si>
    <t>3550</t>
  </si>
  <si>
    <t>25MG TBL NOB 20</t>
  </si>
  <si>
    <t>225450</t>
  </si>
  <si>
    <t>250SU CPS MOL 60</t>
  </si>
  <si>
    <t>TAMSULOSIN</t>
  </si>
  <si>
    <t>54094</t>
  </si>
  <si>
    <t>75MG TBL RET 30</t>
  </si>
  <si>
    <t>178689</t>
  </si>
  <si>
    <t>PROTEVASC</t>
  </si>
  <si>
    <t>35MG TBL PRO 60</t>
  </si>
  <si>
    <t>URAPIDIL</t>
  </si>
  <si>
    <t>215476</t>
  </si>
  <si>
    <t>EBRANTIL RETARD</t>
  </si>
  <si>
    <t>125589</t>
  </si>
  <si>
    <t>80MG TBL FLM 28</t>
  </si>
  <si>
    <t>206529</t>
  </si>
  <si>
    <t>CALCICHEW D3 JAHODA</t>
  </si>
  <si>
    <t>500MG/400IU TBL MND 60</t>
  </si>
  <si>
    <t>VITAMIN B1 V KOMBINACI S VITAMINEM B6 A/NEBO B12</t>
  </si>
  <si>
    <t>13818</t>
  </si>
  <si>
    <t>40MG/90MG/0,25MG CPS MOL 100</t>
  </si>
  <si>
    <t>190968</t>
  </si>
  <si>
    <t>10MG/2,5MG/5MG TBL FLM 30</t>
  </si>
  <si>
    <t>190973</t>
  </si>
  <si>
    <t>10MG/2,5MG/10MG TBL FLM 30</t>
  </si>
  <si>
    <t>KYSELINA THIOKTOVÁ</t>
  </si>
  <si>
    <t>237813</t>
  </si>
  <si>
    <t>THIOCTACID</t>
  </si>
  <si>
    <t>600MG TBL FLM 30</t>
  </si>
  <si>
    <t>LAKTULOSA</t>
  </si>
  <si>
    <t>226525</t>
  </si>
  <si>
    <t>LEVODOPA A INHIBITOR DEKARBOXYLASY</t>
  </si>
  <si>
    <t>88498</t>
  </si>
  <si>
    <t>NAKOM MITE</t>
  </si>
  <si>
    <t>100MG/25MG TBL NOB 100</t>
  </si>
  <si>
    <t>243140</t>
  </si>
  <si>
    <t>Jiný</t>
  </si>
  <si>
    <t>5008915</t>
  </si>
  <si>
    <t>100</t>
  </si>
  <si>
    <t>CHODÍTKO ČTYŘKOLOVÉ SKLÁDACÍ, BOVDENOVÉ BRZDY S ARETACÍ, SEDÁTKO, KOŠÍK, PODNOS</t>
  </si>
  <si>
    <t>5008907</t>
  </si>
  <si>
    <t>203 A</t>
  </si>
  <si>
    <t>CHODÍTKO ČTYŘKOLOVÉ ODELHČENÉ S PODPŮRNOU DESKOU, PEVNÝ RÁM, NASTAVITELNÁ VÝŠKA</t>
  </si>
  <si>
    <t>5004665</t>
  </si>
  <si>
    <t>CHODÍTKO STABILO</t>
  </si>
  <si>
    <t>CHODÍTKO S OPĚRNOU DESKOU, VÝŠKOVĚ STAVITELNÉ 95-142 CM, NOSNOST 130 KG</t>
  </si>
  <si>
    <t>136505</t>
  </si>
  <si>
    <t>ATENOLOL</t>
  </si>
  <si>
    <t>62861</t>
  </si>
  <si>
    <t>ATENOBENE</t>
  </si>
  <si>
    <t>25MG TBL FLM 30</t>
  </si>
  <si>
    <t>49006</t>
  </si>
  <si>
    <t>ATORIS</t>
  </si>
  <si>
    <t>10MG TBL FLM 90</t>
  </si>
  <si>
    <t>CEFUROXIM</t>
  </si>
  <si>
    <t>200901</t>
  </si>
  <si>
    <t>CETIRIZIN</t>
  </si>
  <si>
    <t>99600</t>
  </si>
  <si>
    <t>230583</t>
  </si>
  <si>
    <t>500MG TBL FLM 180</t>
  </si>
  <si>
    <t>ERDOSTEIN</t>
  </si>
  <si>
    <t>87076</t>
  </si>
  <si>
    <t>300MG CPS DUR 20</t>
  </si>
  <si>
    <t>INOSIN PRANOBEX</t>
  </si>
  <si>
    <t>162748</t>
  </si>
  <si>
    <t>500MG TBL NOB 100</t>
  </si>
  <si>
    <t>KLINDAMYCIN</t>
  </si>
  <si>
    <t>100339</t>
  </si>
  <si>
    <t>DALACIN C</t>
  </si>
  <si>
    <t>300MG CPS DUR 16</t>
  </si>
  <si>
    <t>LERKANIDIPIN</t>
  </si>
  <si>
    <t>168451</t>
  </si>
  <si>
    <t>5MG TBL FLM 90X1</t>
  </si>
  <si>
    <t>LOPERAMID</t>
  </si>
  <si>
    <t>192853</t>
  </si>
  <si>
    <t>LOPERON</t>
  </si>
  <si>
    <t>2MG CPS DUR 20 I</t>
  </si>
  <si>
    <t>117258</t>
  </si>
  <si>
    <t>METFORMIN TEVA XR</t>
  </si>
  <si>
    <t>500MG TBL PRO 60 I</t>
  </si>
  <si>
    <t>25366</t>
  </si>
  <si>
    <t>PITOFENON A ANALGETIKA</t>
  </si>
  <si>
    <t>176954</t>
  </si>
  <si>
    <t>500MG/ML+5MG/ML POR GTT SOL 1X50ML</t>
  </si>
  <si>
    <t>26533</t>
  </si>
  <si>
    <t>EXELON</t>
  </si>
  <si>
    <t>3MG CPS DUR 56</t>
  </si>
  <si>
    <t>173883</t>
  </si>
  <si>
    <t>ROSUVASTATIN ACCORD</t>
  </si>
  <si>
    <t>SILYMARIN</t>
  </si>
  <si>
    <t>19571</t>
  </si>
  <si>
    <t>TBL OBD 100</t>
  </si>
  <si>
    <t>173400</t>
  </si>
  <si>
    <t>WARFARIN</t>
  </si>
  <si>
    <t>94113</t>
  </si>
  <si>
    <t>WARFARIN ORION</t>
  </si>
  <si>
    <t>3MG TBL NOB 100</t>
  </si>
  <si>
    <t>168328</t>
  </si>
  <si>
    <t>2,5MG TBL FLM 60X1</t>
  </si>
  <si>
    <t>166759</t>
  </si>
  <si>
    <t>50MG TBL FLM 40(4X10)</t>
  </si>
  <si>
    <t>MULTIENZYMOVÉ PŘÍPRAVKY (LIPASA, PROTEASA APOD.)</t>
  </si>
  <si>
    <t>230614</t>
  </si>
  <si>
    <t>KREON 25 000</t>
  </si>
  <si>
    <t>25000U CPS ETD 50</t>
  </si>
  <si>
    <t>JINANOVÝ LIST</t>
  </si>
  <si>
    <t>13193</t>
  </si>
  <si>
    <t>GINGIO</t>
  </si>
  <si>
    <t>120MG TBL FLM 120</t>
  </si>
  <si>
    <t>*1005</t>
  </si>
  <si>
    <t>5009773</t>
  </si>
  <si>
    <t>15 X 20CM, 10 KS, ANTIMIKROBIÁLNÍ PĚNOVÉ KRYTÍ SE SILIKONEM K ODVODU EXSUDÁTU</t>
  </si>
  <si>
    <t>5009768</t>
  </si>
  <si>
    <t>EXUFIBER AG+</t>
  </si>
  <si>
    <t>10 X 10CM, 10 KS, VYSOCE ABSORPČNÍ ANTIMIKROBIÁLNÍ KRYTÍ Z HYDROVLÁKNA</t>
  </si>
  <si>
    <t>5001045</t>
  </si>
  <si>
    <t>KOMPRESY KOMBINOVANÉ SAVÉ ZETUVIT</t>
  </si>
  <si>
    <t>NESTERILNÍ, 10X10CM,30KS</t>
  </si>
  <si>
    <t>5009948</t>
  </si>
  <si>
    <t>KOMPRESY MEDICOMP NESTERILNÍ</t>
  </si>
  <si>
    <t>7,5X7,5CM,NETKANÝ TEXTIL,4 VRSTVY,100KS</t>
  </si>
  <si>
    <t>5009992</t>
  </si>
  <si>
    <t>KOMPRESY NESTERILNÍ</t>
  </si>
  <si>
    <t>10X10CM,4 VRSTVY,NETKANÝ TEXTIL,100KS</t>
  </si>
  <si>
    <t>5000295</t>
  </si>
  <si>
    <t>OBINADLO ELASTICKÉ LENKIDEAL</t>
  </si>
  <si>
    <t>10CMX5M,V NATAŽENÉM STAVU,KRÁTKÝ TAH,1KS</t>
  </si>
  <si>
    <t>5000445</t>
  </si>
  <si>
    <t>MAXIS-KOMPRESNÍ PUNČOCHY BRILLANT II.KT</t>
  </si>
  <si>
    <t>LÝTKOVÁ PUNČOCHA</t>
  </si>
  <si>
    <t>5009924</t>
  </si>
  <si>
    <t>OBINADLO ELASTICKÉ IDEALFLEX</t>
  </si>
  <si>
    <t>12CMX5M,KRÁTKÝ TAH,1KS</t>
  </si>
  <si>
    <t>5010618</t>
  </si>
  <si>
    <t>KRYTÍ ČISTÍCÍ AKTIVNÍ HYDROCLEAN</t>
  </si>
  <si>
    <t>5,5CM PRŮMĚR,10KS</t>
  </si>
  <si>
    <t>5009923</t>
  </si>
  <si>
    <t>10CMX5M,KRÁTKÝ TAH,1KS</t>
  </si>
  <si>
    <t>5005168</t>
  </si>
  <si>
    <t>OBINADLO ELASTICKÉ FIXA CREP</t>
  </si>
  <si>
    <t>12CMX4M,TAŽNOST 160%,20KS</t>
  </si>
  <si>
    <t>5007939</t>
  </si>
  <si>
    <t>OCTENILIN WOUND IRRIGATION SOLUTION</t>
  </si>
  <si>
    <t>ROZTOK NA VÝPLACH RAN, 350ML</t>
  </si>
  <si>
    <t>5009736</t>
  </si>
  <si>
    <t>MEPILEX</t>
  </si>
  <si>
    <t>10X10CM, 5KS, ABSORPČNÍ PĚNOVÉ KRYTÍ SE SILIKONOVOU VRSTVOU, SAFETAC TECHNOLOGIE</t>
  </si>
  <si>
    <t>5012542</t>
  </si>
  <si>
    <t>DEBRISOFT PAD</t>
  </si>
  <si>
    <t>10 CM X 10 CM, 5 KS</t>
  </si>
  <si>
    <t>5012756</t>
  </si>
  <si>
    <t>SUPRASORB C, KRYTÍ Z PŘÍRODNÍHO KOLAGENU</t>
  </si>
  <si>
    <t>8 CM X 12 CM, 5 KS</t>
  </si>
  <si>
    <t>96187</t>
  </si>
  <si>
    <t>20MG TBL NOB 50</t>
  </si>
  <si>
    <t>MOXONIDIN</t>
  </si>
  <si>
    <t>16932</t>
  </si>
  <si>
    <t>0,4MG TBL FLM 30</t>
  </si>
  <si>
    <t>SULFAMETHOXAZOL A TRIMETHOPRIM</t>
  </si>
  <si>
    <t>203954</t>
  </si>
  <si>
    <t>TRANDOLAPRIL</t>
  </si>
  <si>
    <t>93019</t>
  </si>
  <si>
    <t>40MG TBL FLM 30</t>
  </si>
  <si>
    <t>DIAZEPAM</t>
  </si>
  <si>
    <t>221074</t>
  </si>
  <si>
    <t>10MG TBL NOB 20</t>
  </si>
  <si>
    <t>225956</t>
  </si>
  <si>
    <t>KARVEDILOL</t>
  </si>
  <si>
    <t>102596</t>
  </si>
  <si>
    <t>CARVESAN</t>
  </si>
  <si>
    <t>6,25MG TBL NOB 30</t>
  </si>
  <si>
    <t>LÉČIVA K TERAPII ONEMOCNĚNÍ JATER</t>
  </si>
  <si>
    <t>181293</t>
  </si>
  <si>
    <t>107173</t>
  </si>
  <si>
    <t>LORISTA 25</t>
  </si>
  <si>
    <t>25MG TBL FLM 28</t>
  </si>
  <si>
    <t>MELOXIKAM</t>
  </si>
  <si>
    <t>112561</t>
  </si>
  <si>
    <t>15MG TBL NOB 30</t>
  </si>
  <si>
    <t>PREDNISOLON A ANTISEPTIKA</t>
  </si>
  <si>
    <t>225166</t>
  </si>
  <si>
    <t>THIAMIN (VITAMIN B1)</t>
  </si>
  <si>
    <t>75025</t>
  </si>
  <si>
    <t>THIAMIN LÉČIVA</t>
  </si>
  <si>
    <t>50MG TBL NOB 20</t>
  </si>
  <si>
    <t>203097</t>
  </si>
  <si>
    <t>875MG/125MG TBL FLM 21</t>
  </si>
  <si>
    <t>75632</t>
  </si>
  <si>
    <t>DICLOFENAC AL RETARD</t>
  </si>
  <si>
    <t>100MG TBL PRO 50</t>
  </si>
  <si>
    <t>JINÁ STŘEVNÍ ANTIINFEKTIVA</t>
  </si>
  <si>
    <t>229192</t>
  </si>
  <si>
    <t>214745</t>
  </si>
  <si>
    <t>THIOGAMMA TURBO SET</t>
  </si>
  <si>
    <t>600MG INF SOL 10X50ML</t>
  </si>
  <si>
    <t>187406</t>
  </si>
  <si>
    <t>PANGROL</t>
  </si>
  <si>
    <t>20000IU TBL ENT 50 II</t>
  </si>
  <si>
    <t>187407</t>
  </si>
  <si>
    <t>20000IU TBL ENT 20 II</t>
  </si>
  <si>
    <t>66029</t>
  </si>
  <si>
    <t>10MG TBL FLM 10</t>
  </si>
  <si>
    <t>201992</t>
  </si>
  <si>
    <t>132908</t>
  </si>
  <si>
    <t>DORZOLAMID</t>
  </si>
  <si>
    <t>173414</t>
  </si>
  <si>
    <t>20MG/ML OPH GTT SOL 5ML I</t>
  </si>
  <si>
    <t>CHONDROITIN-SULFÁT</t>
  </si>
  <si>
    <t>14821</t>
  </si>
  <si>
    <t>CONDROSULF</t>
  </si>
  <si>
    <t>800MG TBL FLM 30</t>
  </si>
  <si>
    <t>KYANOKOBALAMIN</t>
  </si>
  <si>
    <t>643</t>
  </si>
  <si>
    <t>VITAMIN B12 LÉČIVA</t>
  </si>
  <si>
    <t>1000MCG INJ SOL 5X1ML</t>
  </si>
  <si>
    <t>230053</t>
  </si>
  <si>
    <t>CELASKON ČERVENÝ POMERANČ</t>
  </si>
  <si>
    <t>230497</t>
  </si>
  <si>
    <t>500MG CPS PRO 60</t>
  </si>
  <si>
    <t>LEVOCETIRIZIN</t>
  </si>
  <si>
    <t>201938</t>
  </si>
  <si>
    <t>ANALERGIN NEO</t>
  </si>
  <si>
    <t>5MG TBL FLM 50</t>
  </si>
  <si>
    <t>NAFTIDROFURYL</t>
  </si>
  <si>
    <t>66015</t>
  </si>
  <si>
    <t>ENELBIN</t>
  </si>
  <si>
    <t>ORGANISMY PRODUKUJÍCÍ KYSELINU MLÉČNOU</t>
  </si>
  <si>
    <t>221079</t>
  </si>
  <si>
    <t>ORGANO-HEPARINOID</t>
  </si>
  <si>
    <t>100304</t>
  </si>
  <si>
    <t>300MG/100G GEL 40G</t>
  </si>
  <si>
    <t>PREDNISON</t>
  </si>
  <si>
    <t>269</t>
  </si>
  <si>
    <t>PREDNISON LÉČIVA</t>
  </si>
  <si>
    <t>5MG TBL NOB 20</t>
  </si>
  <si>
    <t>TIAPRID</t>
  </si>
  <si>
    <t>48578</t>
  </si>
  <si>
    <t>100MG TBL NOB 50</t>
  </si>
  <si>
    <t>TIZANIDIN</t>
  </si>
  <si>
    <t>16051</t>
  </si>
  <si>
    <t>SIRDALUD</t>
  </si>
  <si>
    <t>47515</t>
  </si>
  <si>
    <t>500MG/200IU TBL MND 60</t>
  </si>
  <si>
    <t>186538</t>
  </si>
  <si>
    <t>TBL FLM 90</t>
  </si>
  <si>
    <t>138841</t>
  </si>
  <si>
    <t>DORETA</t>
  </si>
  <si>
    <t>37,5MG/325MG TBL FLM 30 I</t>
  </si>
  <si>
    <t>226523</t>
  </si>
  <si>
    <t>234736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</si>
  <si>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</si>
  <si>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</si>
  <si>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</si>
  <si>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</si>
  <si>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C10AB05 - FENOFIBRÁT</t>
  </si>
  <si>
    <t>C07AB03 - ATENOLOL</t>
  </si>
  <si>
    <t>C09CA07 - TELMISARTAN</t>
  </si>
  <si>
    <t>N02AJ13 - TRAMADOL A PARACETAMOL</t>
  </si>
  <si>
    <t>N06AB04 - CITALOPRAM</t>
  </si>
  <si>
    <t>N05CD08 - MIDAZOLAM</t>
  </si>
  <si>
    <t>B01AA03 - WARFARIN</t>
  </si>
  <si>
    <t>C01EB15 - TRIMETAZIDIN</t>
  </si>
  <si>
    <t>C01BC03 - PROPAFENON</t>
  </si>
  <si>
    <t>C01BC03</t>
  </si>
  <si>
    <t>C09CA07</t>
  </si>
  <si>
    <t>C10AB05</t>
  </si>
  <si>
    <t>N05CD08</t>
  </si>
  <si>
    <t>C01EB15</t>
  </si>
  <si>
    <t>N06AB04</t>
  </si>
  <si>
    <t>N02AJ13</t>
  </si>
  <si>
    <t>B01AA03</t>
  </si>
  <si>
    <t>C07AB03</t>
  </si>
  <si>
    <t>C10AA07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</si>
  <si>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</si>
  <si>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</si>
  <si>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</si>
  <si>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</si>
  <si>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</si>
  <si>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</si>
  <si>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</si>
  <si>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</si>
  <si>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</si>
  <si>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</si>
  <si>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</si>
  <si>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</si>
  <si>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</si>
  <si>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</si>
  <si>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</si>
  <si>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</si>
  <si>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</si>
  <si>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</si>
  <si>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</si>
  <si>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</si>
  <si>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</si>
  <si>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</si>
  <si>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</si>
  <si>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</si>
  <si>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</si>
  <si>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</si>
  <si>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</si>
  <si>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50115040</t>
  </si>
  <si>
    <t>laboratorní materiál (Z505)</t>
  </si>
  <si>
    <t>ZC048</t>
  </si>
  <si>
    <t>Miska tĹ™ecĂ­ drsnĂˇ 211a/0 6,0 cm JIZE211A/0</t>
  </si>
  <si>
    <t>ZC052</t>
  </si>
  <si>
    <t>TlouÄŤek drsnĂ˝ 24 x 115 mm JIZE213A/1</t>
  </si>
  <si>
    <t>ZC795</t>
  </si>
  <si>
    <t>Zkumavka s mediem + flovakovanĂ˝ tampon eSwab virologickĂ© (odbÄ›rovĂ˝ set zkumavka + nylonovĂ˝ nasofaryngeĂˇlnĂ­ tampon bal. v krabiÄŤce Ăˇ 36 ks P042T0020100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</si>
  <si>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</si>
  <si>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</si>
  <si>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</si>
  <si>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</si>
  <si>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</si>
  <si>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</si>
  <si>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</si>
  <si>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</si>
  <si>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</si>
  <si>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</si>
  <si>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</si>
  <si>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</si>
  <si>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ZB400</t>
  </si>
  <si>
    <t>KrĂ©m cavilon ochrannĂ˝ bariĂ©rovĂ˝ Ăˇ 92 g bal. Ăˇ 12 ks 3392G</t>
  </si>
  <si>
    <t>ZH403</t>
  </si>
  <si>
    <t>KrytĂ­ excilon 5 x 5 cm NT i.v. s nĂˇstĹ™ihem do kĹ™Ă­Ĺľe antiseptickĂ˝ bal. Ăˇ 70 ks 7089</t>
  </si>
  <si>
    <t>ZL410</t>
  </si>
  <si>
    <t>KrytĂ­ gelovĂ© Hemagel 100 g A2681147</t>
  </si>
  <si>
    <t>ZK405</t>
  </si>
  <si>
    <t>KrytĂ­ hemostatickĂ© gelitaspon standard 80 x 50 mm x 10 mm bal. Ăˇ 10 ks A2107861</t>
  </si>
  <si>
    <t>ZA621</t>
  </si>
  <si>
    <t>KrytĂ­ hydroclean advance (tenderwet 24 active kulatĂ˝-609762+ pĹŻv. VZP 0081096) 4 cm bal. Ăˇ 10 ks 6097622</t>
  </si>
  <si>
    <t>ZA639</t>
  </si>
  <si>
    <t>KrytĂ­ hydroclean advance (tenderwet 24 active-609214+ pĹŻv. VZP 0081104) 10 x 10 cm bal. Ăˇ 10 ks 6097722</t>
  </si>
  <si>
    <t>ZA327</t>
  </si>
  <si>
    <t>KrytĂ­ hydrocoll 10 x 10 cm bal. Ăˇ 10 ks 9007442</t>
  </si>
  <si>
    <t>ZC585</t>
  </si>
  <si>
    <t>KrytĂ­ i.v. kanyl fixaÄŤnĂ­ transafix 6 x 8 cm, bal.Ăˇ 200 ks 8900 001</t>
  </si>
  <si>
    <t>ZA547</t>
  </si>
  <si>
    <t>KrytĂ­ inadine nepĹ™ilnavĂ© 9,5 x 9,5 cm 1/10 SYS01512EE</t>
  </si>
  <si>
    <t>ZF042</t>
  </si>
  <si>
    <t>KrytĂ­ mastnĂ˝ tyl jelonet 10 x 10 cm Ăˇ 10 ks 7404</t>
  </si>
  <si>
    <t>ZA537</t>
  </si>
  <si>
    <t>KrytĂ­ mepilex heel 13 x 20 cm bal. Ăˇ 5 ks 288100-01</t>
  </si>
  <si>
    <t>ZE108</t>
  </si>
  <si>
    <t>KrytĂ­ mepilex lite 10 x 10 cm bal. Ăˇ 5 ks 284100-01</t>
  </si>
  <si>
    <t>ZN895</t>
  </si>
  <si>
    <t>KrytĂ­ reston nesterilnĂ­ 10,0 cm x 5,0 cm x 5 m role 1563L</t>
  </si>
  <si>
    <t>ZN816</t>
  </si>
  <si>
    <t>KrytĂ­ roztok k vĂ˝plachu a ÄŤiĹˇtÄ›nĂ­ ran ActiMaris Sensitiv 300 ml 3098093</t>
  </si>
  <si>
    <t>ZA513</t>
  </si>
  <si>
    <t>KrytĂ­ s mastĂ­ atrauman AG 10 x 10 cm bal. Ăˇ 10 ks 499573</t>
  </si>
  <si>
    <t>ZT326</t>
  </si>
  <si>
    <t>KrytĂ­ silikonovĂ© pÄ›novĂ© CovaWound 10 x 20 cm bal. Ăˇ 10 ks 1001020</t>
  </si>
  <si>
    <t>ZT327</t>
  </si>
  <si>
    <t>KrytĂ­ silikonovĂ© pÄ›novĂ© CovaWound 20 x 20 cm bal. Ăˇ 10 ks 1002020</t>
  </si>
  <si>
    <t>ZQ512</t>
  </si>
  <si>
    <t>KrytĂ­ silikonovĂ© pÄ›novĂ© mepilex border sacrum 16 x 20 cm bal. Ăˇ 5 ks 282050</t>
  </si>
  <si>
    <t>ZC550</t>
  </si>
  <si>
    <t>KrytĂ­ silikonovĂ© pÄ›novĂ© mepilex silikonovĂ˝ Ag 10 x 10 cm bal. Ăˇ 5 ks 287110-00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</si>
  <si>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</si>
  <si>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</si>
  <si>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</si>
  <si>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</si>
  <si>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</si>
  <si>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</si>
  <si>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</si>
  <si>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</si>
  <si>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ZD770</t>
  </si>
  <si>
    <t>KrytĂ­ tubifast 7,5 x 10 m 2438</t>
  </si>
  <si>
    <t>ZQ491</t>
  </si>
  <si>
    <t>KrytĂ­ ZETUVIT Plus vysoce savĂ©, sterilnĂ­ 20 x 25 cm bal. Ăˇ 10 ks  4137138</t>
  </si>
  <si>
    <t>ZB404</t>
  </si>
  <si>
    <t>NĂˇplast cosmos 8 cm x 1 m 5403353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</si>
  <si>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</si>
  <si>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</si>
  <si>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</si>
  <si>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</si>
  <si>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</si>
  <si>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</si>
  <si>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ZS112</t>
  </si>
  <si>
    <t>NĂˇplast micropore 2,50 cm x 9,10 m bal. Ăˇ 12 ks 1530-1</t>
  </si>
  <si>
    <t>ZC885</t>
  </si>
  <si>
    <t>NĂˇplast omnifix E 10 cm x 10 m 900650</t>
  </si>
  <si>
    <t>ZA540</t>
  </si>
  <si>
    <t>NĂˇplast omnifix E 15 cm x 10 m 9006513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</si>
  <si>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</si>
  <si>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</si>
  <si>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</si>
  <si>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</si>
  <si>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ZA318</t>
  </si>
  <si>
    <t>NĂˇplast transpore 1,25 cm x 9,14 m 1527-0</t>
  </si>
  <si>
    <t>ZD934</t>
  </si>
  <si>
    <t>Obinadlo elastickĂ© idealflex krĂˇtkotaĹľnĂ© 12 cm x 5 m 931324</t>
  </si>
  <si>
    <t>ZN477</t>
  </si>
  <si>
    <t>Obinadlo elastickĂ© universal 12 cm x 5 m 1323100314</t>
  </si>
  <si>
    <t>ZN476</t>
  </si>
  <si>
    <t>Obinadlo elastickĂ© universal 15 cm x 5 m 1323100315</t>
  </si>
  <si>
    <t>ZA330</t>
  </si>
  <si>
    <t>Obinadlo fixa crep   8 cm x 4 m 1323100103</t>
  </si>
  <si>
    <t>ZA331</t>
  </si>
  <si>
    <t>Obinadlo fixa crep 10 cm x 4 m 1323100104</t>
  </si>
  <si>
    <t>ZN554</t>
  </si>
  <si>
    <t>Obvaz elastickĂ˝ sĂ­ĹĄovĂ˝ CareFix Finger/toe vel. M bal. Ăˇ 20 ks 0161 M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</si>
  <si>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</si>
  <si>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</si>
  <si>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</si>
  <si>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</si>
  <si>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ZA588</t>
  </si>
  <si>
    <t>Sada k odstranÄ›nĂ­ stehĹŻ PEHA bal. Ăˇ 66 ks 4794472 (9919004)</t>
  </si>
  <si>
    <t>ZA527</t>
  </si>
  <si>
    <t>Set na malĂ© zĂˇkroky sterilnĂ­ pro malĂ© chir.vĂ˝kony Mediset 4709673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</si>
  <si>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</si>
  <si>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</si>
  <si>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</si>
  <si>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</si>
  <si>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</si>
  <si>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</si>
  <si>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</si>
  <si>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</si>
  <si>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</si>
  <si>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</si>
  <si>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</si>
  <si>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</si>
  <si>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ZB772</t>
  </si>
  <si>
    <t>AdaptĂ©r Vacuette pĹ™echodka luer 450070</t>
  </si>
  <si>
    <t>ZN618</t>
  </si>
  <si>
    <t>BrĂ˝le kyslĂ­kovĂ© pro dospÄ›lĂ© 210 cm A0100</t>
  </si>
  <si>
    <t>ZK979</t>
  </si>
  <si>
    <t>CĂ©vka odsĂˇvacĂ­ CH18 s pĹ™eruĹˇovaÄŤem sĂˇnĂ­, dĂ©lka 50 cm, P01177a</t>
  </si>
  <si>
    <t>ZB771</t>
  </si>
  <si>
    <t>DrĹľĂˇk jehly Vacuette zĂˇkladnĂ­ 450201</t>
  </si>
  <si>
    <t>ZC498</t>
  </si>
  <si>
    <t>DrĹľĂˇk moÄŤovĂ˝ch sĂˇÄŤkĹŻ UH 800800100</t>
  </si>
  <si>
    <t>ZA738</t>
  </si>
  <si>
    <t>Filtr mini spike zelenĂ˝ 4550242</t>
  </si>
  <si>
    <t>ZD839</t>
  </si>
  <si>
    <t>Fonendoskop jednostrannĂ˝ Typ - SCHWESTERN, zelenĂ˝ 76.001.00.002</t>
  </si>
  <si>
    <t>ZQ249</t>
  </si>
  <si>
    <t>HadiÄŤka spojovacĂ­ HS 1,8 x 1800 mm LL DEPH free 2200 180 ND</t>
  </si>
  <si>
    <t>ZQ248</t>
  </si>
  <si>
    <t>HadiÄŤka spojovacĂ­ HS 1,8 x 450 mm LL DEPH free 2200 045 ND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</si>
  <si>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</si>
  <si>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</si>
  <si>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</si>
  <si>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</si>
  <si>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ZN410</t>
  </si>
  <si>
    <t>Katetr moÄŤovĂ˝ nelaton 16CH Silasil balĂłnkovĂ˝ 28 dnĂ­ bal. Ăˇ 10 ks 186005-000160</t>
  </si>
  <si>
    <t>ZC682</t>
  </si>
  <si>
    <t>Katetr moÄŤovĂ˝ nelaton Ăˇ 100 ks CH12 14-12.100</t>
  </si>
  <si>
    <t>ZC744</t>
  </si>
  <si>
    <t>Katetr moÄŤovĂ˝ tiemann 16Ch s balonkem 5/10 ml bal. Ăˇ 12 ks 9816-02</t>
  </si>
  <si>
    <t>ZK884</t>
  </si>
  <si>
    <t>Kohout trojcestnĂ˝ discofix modrĂ˝ 4095111</t>
  </si>
  <si>
    <t>ZO372</t>
  </si>
  <si>
    <t>Konektor bezjehlovĂ˝ OptiSyte JIM:JSM4001</t>
  </si>
  <si>
    <t>ZP163</t>
  </si>
  <si>
    <t>Konektor flocare stupĹovĂ˝ pro sondu typu ENLock/sondu s kĂłnusovĂ˝m konektorem EAN 8716900563904 bal. Ăˇ 30 ks 589828</t>
  </si>
  <si>
    <t>ZP078</t>
  </si>
  <si>
    <t>Kontejner 25 ml PP ĹˇroubovĂ˝ sterilnĂ­ uzĂˇvÄ›r 2680/EST/SG</t>
  </si>
  <si>
    <t>ZD903</t>
  </si>
  <si>
    <t>Kontejner+ lopatka 30 ml nesterilnĂ­ FLME25133</t>
  </si>
  <si>
    <t>ZG080</t>
  </si>
  <si>
    <t>KrytĂ­ tegaderm HP 6 cm x 7 cm bal. Ăˇ 400 ks 9534HP</t>
  </si>
  <si>
    <t>ZS199</t>
  </si>
  <si>
    <t>Ĺ krtidlo jednorĂˇzovĂ© bal. Ăˇ 200 ks 95.1006</t>
  </si>
  <si>
    <t>ZP300</t>
  </si>
  <si>
    <t>Ĺ krtidlo se sponou pro dospÄ›lĂ© bez latexu modrĂ© dĂ©lka 400 mm 09820-B</t>
  </si>
  <si>
    <t>ZR946</t>
  </si>
  <si>
    <t>Lanceta bezpeÄŤnostnĂ­ Sarstedt MINI vel. 28G/hloubka vpichu 1,6 mm, bal. Ăˇ 200 ks modrĂˇ 85.1015</t>
  </si>
  <si>
    <t>ZA728</t>
  </si>
  <si>
    <t>Lopatka ĂşstnĂ­ dĹ™evÄ›nĂˇ lĂ©kaĹ™skĂˇ nesterilnĂ­ bal. Ăˇ 100 ks 1320100655</t>
  </si>
  <si>
    <t>ZD113</t>
  </si>
  <si>
    <t>ManĹľeta fixaÄŤnĂ­ Ute-Fix Ăˇ 60 ks NKS:40-06</t>
  </si>
  <si>
    <t>ZD815</t>
  </si>
  <si>
    <t>ManĹľeta TK k tonometru KVS LD7 + k monitoru Philips dospÄ›lĂˇ 14 x 50 cm KVS M1 5ZOM</t>
  </si>
  <si>
    <t>ZE159</t>
  </si>
  <si>
    <t>NĂˇdoba na kontaminovanĂ˝ ostrĂ˝ odpad 2 l  kulatĂˇ  15-0003</t>
  </si>
  <si>
    <t>ZL688</t>
  </si>
  <si>
    <t>ProuĹľky diagnostickĂ© Accu-Check Inform II Strip 50 EU1 Ăˇ 50 ks 05942861041</t>
  </si>
  <si>
    <t>ZR862</t>
  </si>
  <si>
    <t>RegulĂˇtor prĹŻtoku infuze  GAMA GROUP, prĹŻtok 10-300 ml/hod, vÄŤetnÄ› spojovacĂ­ hadiÄŤky, celkovĂˇ dĂ©lka 50 cm, sterilnĂ­, jednorĂˇzovĂ˝ 606145-ND</t>
  </si>
  <si>
    <t>ZL689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</si>
  <si>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</si>
  <si>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</si>
  <si>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</si>
  <si>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ZD010</t>
  </si>
  <si>
    <t>Set na malĂ© zĂˇkroky sterilnĂ­ pro ĹľilnĂ­ katetrizaci Mediset 4752004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</si>
  <si>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</si>
  <si>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</si>
  <si>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</si>
  <si>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</si>
  <si>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</si>
  <si>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</si>
  <si>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</si>
  <si>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</si>
  <si>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</si>
  <si>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</si>
  <si>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</si>
  <si>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</si>
  <si>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</si>
  <si>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</si>
  <si>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ZB796</t>
  </si>
  <si>
    <t>StĹ™Ă­kaÄŤka injekÄŤnĂ­ 3-dĂ­lnĂˇ 30 ml LL Omnifix Solo bal. Ăˇ 100 ks 4617304F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</si>
  <si>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</si>
  <si>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</si>
  <si>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</si>
  <si>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</si>
  <si>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</si>
  <si>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</si>
  <si>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ZB066</t>
  </si>
  <si>
    <t>StĹ™Ă­kaÄŤka janett 3-dĂ­lnĂˇ 100 ml sterilnĂ­ vyplachovacĂ­ adaptĂ©r TS-100ML( PLS1710)</t>
  </si>
  <si>
    <t>ZA964</t>
  </si>
  <si>
    <t>StĹ™Ă­kaÄŤka janett 3-dĂ­lnĂˇ 60 ml sterilnĂ­ vyplachovacĂ­ 050ML3CZ-CEW (MRG564)</t>
  </si>
  <si>
    <t>ZB395</t>
  </si>
  <si>
    <t>Tampon odbÄ›rovĂ˝ transystem Amies pĹŻda plastovĂˇ tyÄŤinka 48 hod. mikrobiologickĂ© vyĹˇetĹ™enĂ­ 1601</t>
  </si>
  <si>
    <t>ZB006</t>
  </si>
  <si>
    <t>TeplomÄ›r digitĂˇlnĂ­ thermovalT/1050 basic 9250023 (9250391)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</si>
  <si>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</si>
  <si>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</si>
  <si>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</si>
  <si>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</si>
  <si>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</si>
  <si>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</si>
  <si>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ZR258</t>
  </si>
  <si>
    <t>Vzduchovod nosnĂ­ 6,0 mm sterilnĂ­ bal.Ăˇ 20 ks 43.008.03.060</t>
  </si>
  <si>
    <t>ZK799</t>
  </si>
  <si>
    <t>ZĂˇtka combi ÄŤervenĂˇ 4495101</t>
  </si>
  <si>
    <t>ZI182</t>
  </si>
  <si>
    <t>Zkumavka moÄŤovĂˇ + aplikĂˇtor s chem.stabilizĂˇtorem UriSwab ĹľlutĂˇ 802CE.A - dlouhodobĂ˝ vĂ˝padek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</si>
  <si>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</si>
  <si>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</si>
  <si>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</si>
  <si>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</si>
  <si>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ZB761</t>
  </si>
  <si>
    <t>Zkumavka odbÄ›rovĂˇ Vacuette ÄŤervenĂˇ 4 ml sĂ©rum 454092</t>
  </si>
  <si>
    <t>ZB759</t>
  </si>
  <si>
    <t>Zkumavka odbÄ›rovĂˇ Vacuette ÄŤervenĂˇ 8 ml sĂ©rum/gel 455071</t>
  </si>
  <si>
    <t>ZB763</t>
  </si>
  <si>
    <t>Zkumavka odbÄ›rovĂˇ Vacuette ÄŤervenĂˇ 9 ml sĂ©rum  455092</t>
  </si>
  <si>
    <t>ZB755</t>
  </si>
  <si>
    <t>Zkumavka odbÄ›rovĂˇ Vacuette fialovĂˇ 1,0 ml K3 edta 454034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</si>
  <si>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</si>
  <si>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</si>
  <si>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</si>
  <si>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</si>
  <si>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</si>
  <si>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</si>
  <si>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</si>
  <si>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</si>
  <si>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</si>
  <si>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</si>
  <si>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</si>
  <si>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</si>
  <si>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</si>
  <si>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</si>
  <si>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</si>
  <si>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</si>
  <si>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ZS137</t>
  </si>
  <si>
    <t>Zkumavka s mediem 8110131+ flovakovanĂ˝ tampon 550040, virologickĂ© transportnĂ­ mĂ©dium VPM 3 ml (eSwab) 8110131+550040</t>
  </si>
  <si>
    <t>ZG669</t>
  </si>
  <si>
    <t>ZvlhÄŤovaÄŤ oxiter + vĂ­ko jednorĂˇzovĂ˝ 000-075-000</t>
  </si>
  <si>
    <t>ZB824</t>
  </si>
  <si>
    <t>ZvlhÄŤovaÄŤ TR 200 trvalĂ˝ + vĂ­ko Ĺˇroub. 000-070-000</t>
  </si>
  <si>
    <t>50115063</t>
  </si>
  <si>
    <t>ZPr - vaky, sety (Z528)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</si>
  <si>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</si>
  <si>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</si>
  <si>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</si>
  <si>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</si>
  <si>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</si>
  <si>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</si>
  <si>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</si>
  <si>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</si>
  <si>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</si>
  <si>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</si>
  <si>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</si>
  <si>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</si>
  <si>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</si>
  <si>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</si>
  <si>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ZK649</t>
  </si>
  <si>
    <t>Jehla inzulĂ­novĂˇ BD 30 G x 8 mm Micro-Fine plus bal. Ăˇ 100 ks 320214</t>
  </si>
  <si>
    <t>ZB768</t>
  </si>
  <si>
    <t>Jehla vakuovĂˇ Vacuette 216/38 mm zelenĂˇ 450076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</si>
  <si>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</si>
  <si>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</si>
  <si>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</si>
  <si>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</si>
  <si>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</si>
  <si>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</si>
  <si>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</si>
  <si>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</si>
  <si>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ZK478</t>
  </si>
  <si>
    <t>Rukavice operaÄŤnĂ­ latex s pudrem sterilnĂ­ ansell, vasco surgical powderet vel. 8,5 6035559 (303507EU)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</si>
  <si>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</si>
  <si>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</si>
  <si>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</si>
  <si>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</si>
  <si>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</si>
  <si>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</si>
  <si>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</si>
  <si>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</si>
  <si>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</si>
  <si>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</si>
  <si>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</si>
  <si>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</si>
  <si>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</si>
  <si>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</si>
  <si>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</si>
  <si>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</si>
  <si>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ZT386</t>
  </si>
  <si>
    <t>Rukavice vyĹˇetĹ™ovacĂ­ nitril nesterilnĂ­ bez pudru Peha-Soft  PF vel. XL Ăˇ 90 ks 941933</t>
  </si>
  <si>
    <t>ZT272</t>
  </si>
  <si>
    <t>Rukavice vyĹˇetĹ™ovacĂ­ nitril nesterilnĂ­ bez pudru sempercare Velvet vel. XL bal. Ăˇ 180 ks 106405</t>
  </si>
  <si>
    <t>50115070</t>
  </si>
  <si>
    <t>ZPr - katetry ostatní (Z513)</t>
  </si>
  <si>
    <t>ZE027</t>
  </si>
  <si>
    <t>Katetr CVC 1 lumen 5 Fr x 30 cm certofix mono ECO 330 bal. Ăˇ 10 ks 4160282E</t>
  </si>
  <si>
    <t>50115079</t>
  </si>
  <si>
    <t>ZPr - internzivní péče (Z542)</t>
  </si>
  <si>
    <t>ZB173</t>
  </si>
  <si>
    <t>Maska kyslĂ­kovĂˇ dospÄ›lĂˇ s hadiÄŤkou a nosnĂ­ svorkou (OS/100) H-103013</t>
  </si>
  <si>
    <t>ZN620</t>
  </si>
  <si>
    <t>Maska kyslĂ­kovĂˇ dospÄ›lĂˇ s nebulizacĂ­ a hadiÄŤkou 2 m bal. Ăˇ 100 ks A0400</t>
  </si>
  <si>
    <t>ZN622</t>
  </si>
  <si>
    <t>SĂˇÄŤek moÄŤovĂ˝ uzavĹ™enĂ˝ systĂ©m na 7 dnĹŻ 2000 ml s hadiÄŤkou 90 cm bal. Ăˇ 10 ks D0200(226 10011)</t>
  </si>
  <si>
    <t>ZA454</t>
  </si>
  <si>
    <t>Kompresa AB 10 x 10 cm/1 ks sterilnĂ­ NT savĂˇ (1230114011) 1327114011</t>
  </si>
  <si>
    <t>ZK352</t>
  </si>
  <si>
    <t>KrytĂ­ - roztok Hyiodine na chronickĂ© rĂˇny bal. Ăˇ 50 ml HYIODINE</t>
  </si>
  <si>
    <t>ZA333</t>
  </si>
  <si>
    <t>KrytĂ­ aquacel Ag hydrofibre 10 x 10 cm Ăˇ 10 ks 0081082 403708</t>
  </si>
  <si>
    <t>ZE264</t>
  </si>
  <si>
    <t>KrytĂ­ hydrofilm roll 10 cm x 10 m 685792</t>
  </si>
  <si>
    <t>ZG613</t>
  </si>
  <si>
    <t>KrytĂ­ mepitel one 8 x 10 cm  bal. Ăˇ 5 ks 289200-00</t>
  </si>
  <si>
    <t>ZO865</t>
  </si>
  <si>
    <t>KrytĂ­ silikonovĂ© pÄ›novĂ© mepilex border flex 7,8 x 10 cm bal. Ăˇ 5 ks 583500-00</t>
  </si>
  <si>
    <t>ZA526</t>
  </si>
  <si>
    <t>KrytĂ­ sorbalgon 10 x 10 cm bal. Ăˇ 10 ks 999595</t>
  </si>
  <si>
    <t>ZP973</t>
  </si>
  <si>
    <t>KrytĂ­ sorelex 10 x 10 cm s kys. hyaluronovou a octenidinem bal. Ăˇ 10 ks (150011) 3901</t>
  </si>
  <si>
    <t>ZD111</t>
  </si>
  <si>
    <t>NĂˇplast omnifix E 5 cm x 10 m 9006493</t>
  </si>
  <si>
    <t>ZC777</t>
  </si>
  <si>
    <t>Filtr sacĂ­ MSF 271-022-001</t>
  </si>
  <si>
    <t>ZB249</t>
  </si>
  <si>
    <t>SĂˇÄŤek moÄŤovĂ˝ s kĹ™Ă­Ĺľovou vĂ˝pustĂ­ 2000 ml s hadiÄŤkou 90 cm ZAR-TNU201601</t>
  </si>
  <si>
    <t>ZA967</t>
  </si>
  <si>
    <t>Set flocare pro enterĂˇlnĂ­ vĂ˝Ĺľivu 800 Pack Transition novĂ˝ pro vaky ( APA 3386175) 586512</t>
  </si>
  <si>
    <t>ZI179</t>
  </si>
  <si>
    <t>Zkumavka s mediem + flovakovanĂ˝ tampon eSwab rĹŻĹľovĂ˝ (nos,krk,vagina,koneÄŤnĂ­k,rĂˇny,fekĂˇlnĂ­ vzo) 490CE.A</t>
  </si>
  <si>
    <t>ZK475</t>
  </si>
  <si>
    <t>Rukavice operaÄŤnĂ­ latex s pudrem sterilnĂ­ ansell, vasco surgical powderet vel. 7 6035526 (303504EU)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</si>
  <si>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</si>
  <si>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</si>
  <si>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</si>
  <si>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</si>
  <si>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</si>
  <si>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</si>
  <si>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</si>
  <si>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</si>
  <si>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</si>
  <si>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</si>
  <si>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</si>
  <si>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</si>
  <si>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</si>
  <si>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</si>
  <si>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</si>
  <si>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ošetřovatelé</t>
  </si>
  <si>
    <t>sanitáři</t>
  </si>
  <si>
    <t>THP</t>
  </si>
  <si>
    <t>Specializovaná ambulantní péče</t>
  </si>
  <si>
    <t>101 - Pracoviště interního lékařství</t>
  </si>
  <si>
    <t>106 - Pracoviště geriatrie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</si>
  <si>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</si>
  <si>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</si>
  <si>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</si>
  <si>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</si>
  <si>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</si>
  <si>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</si>
  <si>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</si>
  <si>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Berka Zdeněk</t>
  </si>
  <si>
    <t>Macounová Pavla</t>
  </si>
  <si>
    <t>Molitorová Ivana</t>
  </si>
  <si>
    <t>Saparová Lenka</t>
  </si>
  <si>
    <t>Šanová Hana</t>
  </si>
  <si>
    <t>Vymazalová Radomíra</t>
  </si>
  <si>
    <t>Zdravotní výkony vykázané na pracovišti v rámci ambulantní péče dle lékařů *</t>
  </si>
  <si>
    <t>06</t>
  </si>
  <si>
    <t>101</t>
  </si>
  <si>
    <t>1</t>
  </si>
  <si>
    <t>0000499</t>
  </si>
  <si>
    <t>MAGNESIUM SULFURICUM BIOTIKA</t>
  </si>
  <si>
    <t>0007981</t>
  </si>
  <si>
    <t>0055824</t>
  </si>
  <si>
    <t>0058249</t>
  </si>
  <si>
    <t>GUAJACURAN</t>
  </si>
  <si>
    <t>0067547</t>
  </si>
  <si>
    <t>0107297</t>
  </si>
  <si>
    <t>0,9% SODIUM CHLORIDE IN WATER FOR INJECTION FRESEN</t>
  </si>
  <si>
    <t>0237330</t>
  </si>
  <si>
    <t>MAGNESIUM SULFURICUM BBP</t>
  </si>
  <si>
    <t>0234021</t>
  </si>
  <si>
    <t>SODIUM CHLORIDE FRESENIUS KABI 0,9%</t>
  </si>
  <si>
    <t>V</t>
  </si>
  <si>
    <t>01441</t>
  </si>
  <si>
    <t>STANOVENÍ GLUKÓZY GLUKOMETREM</t>
  </si>
  <si>
    <t>09220</t>
  </si>
  <si>
    <t>KANYLACE PERIFERNÍ ŽÍLY VČETNĚ INFÚZE</t>
  </si>
  <si>
    <t>09237</t>
  </si>
  <si>
    <t>OŠETŘENÍ A PŘEVAZ RÁNY VČETNĚ OŠETŘENÍ KOŽNÍCH A P</t>
  </si>
  <si>
    <t>09511</t>
  </si>
  <si>
    <t>MINIMÁLNÍ KONTAKT LÉKAŘE S PACIENTEM</t>
  </si>
  <si>
    <t>09551</t>
  </si>
  <si>
    <t>INFORMACE O VYDÁNÍ ROZHODNUTÍ O UKONČENÍ DOČASNÉ P</t>
  </si>
  <si>
    <t>16120</t>
  </si>
  <si>
    <t>TEST MENTÁLNÍCH FUNKCÍ V GERIATRII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</si>
  <si>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</si>
  <si>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</si>
  <si>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</si>
  <si>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</si>
  <si>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</si>
  <si>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</si>
  <si>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</si>
  <si>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</si>
  <si>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</si>
  <si>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</si>
  <si>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</si>
  <si>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</si>
  <si>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</si>
  <si>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</si>
  <si>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</si>
  <si>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</si>
  <si>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</si>
  <si>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</si>
  <si>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</si>
  <si>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</si>
  <si>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16023</t>
  </si>
  <si>
    <t>KONTROLNÍ VYŠETŘENÍ GERIATREM</t>
  </si>
  <si>
    <t>09616</t>
  </si>
  <si>
    <t>(VZP) DISTANČNÍ KONZULTACE ZDRAVOTNÍHO STAVU AMBUL</t>
  </si>
  <si>
    <t>09143</t>
  </si>
  <si>
    <t>106</t>
  </si>
  <si>
    <t>0054539</t>
  </si>
  <si>
    <t>0107295</t>
  </si>
  <si>
    <t>0214745</t>
  </si>
  <si>
    <t>0207313</t>
  </si>
  <si>
    <t>INJECTIO PROCAINII CHLORATI ARDEAPHARMA</t>
  </si>
  <si>
    <t>0208466</t>
  </si>
  <si>
    <t>0107299</t>
  </si>
  <si>
    <t>09127</t>
  </si>
  <si>
    <t>EKG VYŠETŘENÍ</t>
  </si>
  <si>
    <t>09227</t>
  </si>
  <si>
    <t>I. V. APLIKACE KRVE NEBO KREVNÍCH DERIVÁTŮ</t>
  </si>
  <si>
    <t>09241</t>
  </si>
  <si>
    <t>OŠETŘENÍ A PŘEVAZ RÁNY, KOŽNÍCH A PODKOŽNÍCH AFEKC</t>
  </si>
  <si>
    <t>16021</t>
  </si>
  <si>
    <t>KOMPLEXNÍ VYŠETŘENÍ GERIATREM</t>
  </si>
  <si>
    <t>16110</t>
  </si>
  <si>
    <t>TEST AKTIVIT DENNÍHO ŽIVOTA V GERIATRII</t>
  </si>
  <si>
    <t>09215</t>
  </si>
  <si>
    <t>INJEKCE I. M., S. C., I. D.</t>
  </si>
  <si>
    <t>09545</t>
  </si>
  <si>
    <t>Pohotovostni poplatek POHOTOVOST - nefakturovat po</t>
  </si>
  <si>
    <t>09223</t>
  </si>
  <si>
    <t>INTRAVENÓZNÍ INFÚZE U DOSPĚLÉHO NEBO DÍTĚTE NAD 10</t>
  </si>
  <si>
    <t>09523</t>
  </si>
  <si>
    <t>EDUKAČNÍ POHOVOR LÉKAŘE S NEMOCNÝM ČI RODINOU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</si>
  <si>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</si>
  <si>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</si>
  <si>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</si>
  <si>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</si>
  <si>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</si>
  <si>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</si>
  <si>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</si>
  <si>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</si>
  <si>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11 - ORT: Ortopedická klinika</t>
  </si>
  <si>
    <t>12 - UROL: Urologická klinika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</si>
  <si>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</si>
  <si>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</si>
  <si>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</si>
  <si>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</si>
  <si>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</si>
  <si>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</si>
  <si>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</si>
  <si>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31 - TRAU: Traumatologická klinika</t>
  </si>
  <si>
    <t>59 - IPCHO: Oddělení int. péče chirurg. oborů</t>
  </si>
  <si>
    <t>01</t>
  </si>
  <si>
    <t>02</t>
  </si>
  <si>
    <t>03</t>
  </si>
  <si>
    <t>04</t>
  </si>
  <si>
    <t>05</t>
  </si>
  <si>
    <t>11</t>
  </si>
  <si>
    <t>12</t>
  </si>
  <si>
    <t>14</t>
  </si>
  <si>
    <t>16</t>
  </si>
  <si>
    <t>17</t>
  </si>
  <si>
    <t>18</t>
  </si>
  <si>
    <t>20</t>
  </si>
  <si>
    <t>21</t>
  </si>
  <si>
    <t>26</t>
  </si>
  <si>
    <t>1F6</t>
  </si>
  <si>
    <t>0011592</t>
  </si>
  <si>
    <t>METRONIDAZOL B. BRAUN</t>
  </si>
  <si>
    <t>0011706</t>
  </si>
  <si>
    <t>0016547</t>
  </si>
  <si>
    <t>CYMEVENE</t>
  </si>
  <si>
    <t>0016600</t>
  </si>
  <si>
    <t>UNASYN</t>
  </si>
  <si>
    <t>0020605</t>
  </si>
  <si>
    <t>0026127</t>
  </si>
  <si>
    <t>TYGACIL</t>
  </si>
  <si>
    <t>0064831</t>
  </si>
  <si>
    <t>0064946</t>
  </si>
  <si>
    <t>0066137</t>
  </si>
  <si>
    <t>OFLOXIN</t>
  </si>
  <si>
    <t>0072972</t>
  </si>
  <si>
    <t>AMOKSIKLAV 1,2 G</t>
  </si>
  <si>
    <t>0076353</t>
  </si>
  <si>
    <t>FORTUM</t>
  </si>
  <si>
    <t>0076354</t>
  </si>
  <si>
    <t>0096414</t>
  </si>
  <si>
    <t>GENTAMICIN LEK</t>
  </si>
  <si>
    <t>0112782</t>
  </si>
  <si>
    <t>GENTAMICIN B.BRAUN</t>
  </si>
  <si>
    <t>0142077</t>
  </si>
  <si>
    <t>TIENAM</t>
  </si>
  <si>
    <t>0144328</t>
  </si>
  <si>
    <t>GARAMYCIN SCHWAMM</t>
  </si>
  <si>
    <t>0162180</t>
  </si>
  <si>
    <t>CIPROFLOXACIN KABI</t>
  </si>
  <si>
    <t>0162187</t>
  </si>
  <si>
    <t>0164401</t>
  </si>
  <si>
    <t>0166269</t>
  </si>
  <si>
    <t>0136083</t>
  </si>
  <si>
    <t>AMPICILLIN/SULBACTAM IBI</t>
  </si>
  <si>
    <t>0201030</t>
  </si>
  <si>
    <t>SEFOTAK</t>
  </si>
  <si>
    <t>0134595</t>
  </si>
  <si>
    <t>0064835</t>
  </si>
  <si>
    <t>0113453</t>
  </si>
  <si>
    <t>0156835</t>
  </si>
  <si>
    <t>MEROPENEM KABI</t>
  </si>
  <si>
    <t>0129834</t>
  </si>
  <si>
    <t>CLINDAMYCIN KABI</t>
  </si>
  <si>
    <t>0129836</t>
  </si>
  <si>
    <t>0166265</t>
  </si>
  <si>
    <t>0183926</t>
  </si>
  <si>
    <t>AZEPO</t>
  </si>
  <si>
    <t>0195147</t>
  </si>
  <si>
    <t>AMIKACIN MEDOPHARM</t>
  </si>
  <si>
    <t>0183812</t>
  </si>
  <si>
    <t>ARCHIFAR</t>
  </si>
  <si>
    <t>0183817</t>
  </si>
  <si>
    <t>0203855</t>
  </si>
  <si>
    <t>0201961</t>
  </si>
  <si>
    <t>AMPICILIN 1,0 BIOTIKA</t>
  </si>
  <si>
    <t>0155862</t>
  </si>
  <si>
    <t>SUMAMED</t>
  </si>
  <si>
    <t>0216183</t>
  </si>
  <si>
    <t>0216199</t>
  </si>
  <si>
    <t>0208820</t>
  </si>
  <si>
    <t>0158152</t>
  </si>
  <si>
    <t>ALBUREX</t>
  </si>
  <si>
    <t>0129838</t>
  </si>
  <si>
    <t>0064942</t>
  </si>
  <si>
    <t>0218400</t>
  </si>
  <si>
    <t>COLOMYCIN</t>
  </si>
  <si>
    <t>0172775</t>
  </si>
  <si>
    <t>0173750</t>
  </si>
  <si>
    <t>0224407</t>
  </si>
  <si>
    <t>0206563</t>
  </si>
  <si>
    <t>0225456</t>
  </si>
  <si>
    <t>MERONEM</t>
  </si>
  <si>
    <t>0173748</t>
  </si>
  <si>
    <t>0100339</t>
  </si>
  <si>
    <t>0225458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</si>
  <si>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</si>
  <si>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</si>
  <si>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</si>
  <si>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</si>
  <si>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</si>
  <si>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</si>
  <si>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</si>
  <si>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</si>
  <si>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0082145</t>
  </si>
  <si>
    <t>NPWT-RENASYS GO SBĚRNÁ NÁDOBA MALÁ</t>
  </si>
  <si>
    <t>0082142</t>
  </si>
  <si>
    <t>NPWT-RENASYS F PŘEVAZOVÝ SET STŘEDNÍ M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</si>
  <si>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</si>
  <si>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</si>
  <si>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</si>
  <si>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</si>
  <si>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</si>
  <si>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</si>
  <si>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09225</t>
  </si>
  <si>
    <t>KANYLACE CENTRÁLNÍ ŽÍLY ZA KONTROLY CELKOVÉHO STAV</t>
  </si>
  <si>
    <t>99999</t>
  </si>
  <si>
    <t>Nespecifikovany vykon</t>
  </si>
  <si>
    <t>51850</t>
  </si>
  <si>
    <t>PŘEVAZ RÁNY METODOU NPWT ZALOŽENÉ NA KONTROLOVANÉM</t>
  </si>
  <si>
    <t>00698</t>
  </si>
  <si>
    <t>OD TYPU 98 - PRO NEMOCNICE TYPU 3, (KATEGORIE 6) -</t>
  </si>
  <si>
    <t>11501</t>
  </si>
  <si>
    <t>ENTERÁLNÍ VÝŽIVA</t>
  </si>
  <si>
    <t>5F1</t>
  </si>
  <si>
    <t>51819</t>
  </si>
  <si>
    <t>OŠETŘENÍ A OBVAZ ROZSÁHLÉ RÁNY V CELKOVÉ ANESTEZII</t>
  </si>
  <si>
    <t>62310</t>
  </si>
  <si>
    <t>NEKREKTOMIE DO 1% POVRCHU TĚLA</t>
  </si>
  <si>
    <t>6F6</t>
  </si>
  <si>
    <t>66623</t>
  </si>
  <si>
    <t>PROSTÁ EXTRAKCE ENDOPROTÉZY - CEMENTOVANÉ</t>
  </si>
  <si>
    <t>66659</t>
  </si>
  <si>
    <t>SYNOVEKTOMIE KOLENA A DALŠÍCH VELKÝCH KLOUBŮ</t>
  </si>
  <si>
    <t>66829</t>
  </si>
  <si>
    <t>ZAVEDENÍ PROPLACHOVÉ LAVÁŽE</t>
  </si>
  <si>
    <t>66919</t>
  </si>
  <si>
    <t>SEKVESTROTOMIE</t>
  </si>
  <si>
    <t>09569</t>
  </si>
  <si>
    <t>ZÁKROK NA PRAVÉ STRANĚ</t>
  </si>
  <si>
    <t>9F9</t>
  </si>
  <si>
    <t>0082141</t>
  </si>
  <si>
    <t>NPWT-RENASYS F PŘEVAZOVÝ SET MALÝ S</t>
  </si>
  <si>
    <t>0082143</t>
  </si>
  <si>
    <t>NPWT-RENASYS F PŘEVAZOVÝ SET VELKÝ L</t>
  </si>
  <si>
    <t>09233</t>
  </si>
  <si>
    <t>INJEKČNÍ OKRSKOVÁ ANESTÉZIE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</si>
  <si>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</si>
  <si>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</si>
  <si>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</si>
  <si>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</si>
  <si>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</si>
  <si>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</si>
  <si>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00605</t>
  </si>
  <si>
    <t>OD TYPU 05 - PRO NEMOCNICE TYPU 3, (KATEGORIE 6)</t>
  </si>
  <si>
    <t>00705</t>
  </si>
  <si>
    <t>OD TYPU 05 - PRO LÉČEBNY, (KATEGORIE 7)</t>
  </si>
  <si>
    <t>16032</t>
  </si>
  <si>
    <t>EVALUACE STAVU PACIENTA S OHLEDEM NA GERIATRICKÉ S</t>
  </si>
  <si>
    <t>16034</t>
  </si>
  <si>
    <t>STANOVENÍ KOMPLEXNÍHO PLÁNU LÉČBY ODBORNÍKEM MEDIC</t>
  </si>
  <si>
    <t>99946</t>
  </si>
  <si>
    <t>99947</t>
  </si>
  <si>
    <t>(VZP) PRŮKAZ ANTIGENU SARS-COV-2 V BIOLOGICKÉM MAT</t>
  </si>
  <si>
    <t>9H9</t>
  </si>
  <si>
    <t>31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</si>
  <si>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</si>
  <si>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</si>
  <si>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</si>
  <si>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</si>
  <si>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</si>
  <si>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00132</t>
  </si>
  <si>
    <t xml:space="preserve">DLOUHODOBÁ MECHANICKÁ VENTILACE &gt; 96 HODIN (5-10 DNÍ) S EKONO                                       </t>
  </si>
  <si>
    <t>00133</t>
  </si>
  <si>
    <t>01070</t>
  </si>
  <si>
    <t xml:space="preserve">ENDOVASKULÁRNÍ VÝKONY PŘI MOZKOVÉM INFARKTU                                                         </t>
  </si>
  <si>
    <t>01311</t>
  </si>
  <si>
    <t xml:space="preserve">MALIGNÍ ONEMOCNĚNÍ, NĚKTERÉ INFEKCE A DEGENERATIVNÍ PORUCHY N                                       </t>
  </si>
  <si>
    <t>01313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</si>
  <si>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</si>
  <si>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</si>
  <si>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</si>
  <si>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</si>
  <si>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</si>
  <si>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</si>
  <si>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</si>
  <si>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</si>
  <si>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</si>
  <si>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</si>
  <si>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</si>
  <si>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</si>
  <si>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</si>
  <si>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</si>
  <si>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</si>
  <si>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01423</t>
  </si>
  <si>
    <t xml:space="preserve">EPILEPTICKÝ ZÁCHVAT S MCC                                                                           </t>
  </si>
  <si>
    <t>01443</t>
  </si>
  <si>
    <t xml:space="preserve">KRANIÁLNÍ A INTRAKRANIÁLNÍ PORANĚNÍ S MCC                                                           </t>
  </si>
  <si>
    <t>01452</t>
  </si>
  <si>
    <t xml:space="preserve">OTŘES MOZKU S CC                                                                                    </t>
  </si>
  <si>
    <t>01462</t>
  </si>
  <si>
    <t xml:space="preserve">JINÉ PORUCHY NERVOVÉHO SYSTÉMU S CC                                                                 </t>
  </si>
  <si>
    <t>02312</t>
  </si>
  <si>
    <t xml:space="preserve">NEUROLOGICKÉ A CÉVNÍ PORUCHY OKA S CC                                                               </t>
  </si>
  <si>
    <t>03311</t>
  </si>
  <si>
    <t xml:space="preserve">PORUCHY ROVNOVÁHY BEZ CC                                                                            </t>
  </si>
  <si>
    <t>03333</t>
  </si>
  <si>
    <t xml:space="preserve">EPIGLOTITIS, OTITIS MEDIA, INFEKCE HORNÍCH CEST DÝCHACÍCH, LA                                       </t>
  </si>
  <si>
    <t>03343</t>
  </si>
  <si>
    <t xml:space="preserve">NEMOCI ZUBŮ A ÚST S MCC  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</si>
  <si>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</si>
  <si>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</si>
  <si>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</si>
  <si>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</si>
  <si>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</si>
  <si>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</si>
  <si>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04341</t>
  </si>
  <si>
    <t xml:space="preserve">MALIGNÍ ONEMOCNĚNÍ DÝCHACÍHO SYSTÉMU BEZ CC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</si>
  <si>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</si>
  <si>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</si>
  <si>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</si>
  <si>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</si>
  <si>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</si>
  <si>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</si>
  <si>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</si>
  <si>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</si>
  <si>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</si>
  <si>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</si>
  <si>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</si>
  <si>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</si>
  <si>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04402</t>
  </si>
  <si>
    <t xml:space="preserve">PNEUMOTORAX A PLEURÁNÍ VÝPOTEK S CC      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</si>
  <si>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</si>
  <si>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</si>
  <si>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</si>
  <si>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</si>
  <si>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</si>
  <si>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</si>
  <si>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05043</t>
  </si>
  <si>
    <t xml:space="preserve">VÝKONY NA SRDEČNÍ CHLOPNI BEZ SRDEČNÍ KATETRIZACE S MCC                                             </t>
  </si>
  <si>
    <t>05112</t>
  </si>
  <si>
    <t xml:space="preserve">IMPLANTACE TRVALÉHO KARDIOSTIMULÁTORU BEZ AKUTNÍHO INFARKTU M                                       </t>
  </si>
  <si>
    <t>05142</t>
  </si>
  <si>
    <t xml:space="preserve">JINÉ VASKULÁRNÍ VÝKONY S CC                                                                         </t>
  </si>
  <si>
    <t>05153</t>
  </si>
  <si>
    <t xml:space="preserve">AMPUTACE KVŮLI PORUŠE OBĚHOVÉHO SYSTÉMU, KROMĚ HORNÍCH KONČET                                       </t>
  </si>
  <si>
    <t>05232</t>
  </si>
  <si>
    <t xml:space="preserve">PERKUTÁNNÍ KORONÁRNÍ ANGIOPLASTIKA, &lt;=2 POTAHOVANÉ STENTY PŘI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</si>
  <si>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</si>
  <si>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</si>
  <si>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</si>
  <si>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</si>
  <si>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</si>
  <si>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</si>
  <si>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</si>
  <si>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</si>
  <si>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05422</t>
  </si>
  <si>
    <t xml:space="preserve">SRDEČNÍ ARYTMIE A PORUCHY VEDENÍ S CC               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</si>
  <si>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</si>
  <si>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</si>
  <si>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</si>
  <si>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</si>
  <si>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</si>
  <si>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</si>
  <si>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</si>
  <si>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</si>
  <si>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</si>
  <si>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</si>
  <si>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06082</t>
  </si>
  <si>
    <t xml:space="preserve">LAPAROTOMICKÉ VÝKONY PŘI TŘÍSELNÉ, STEHENNÍ, UMBILIKÁLNÍ NEBO                                       </t>
  </si>
  <si>
    <t>06102</t>
  </si>
  <si>
    <t xml:space="preserve">JINÉ VÝKONY PŘI PORUCHÁCH A ONEMOCNĚNÍCH TRÁVICÍHO SYSTÉMU S                                        </t>
  </si>
  <si>
    <t>06312</t>
  </si>
  <si>
    <t xml:space="preserve">PEPTICKÝ VŘED A GASTRITIDA S CC                                                                     </t>
  </si>
  <si>
    <t>06321</t>
  </si>
  <si>
    <t xml:space="preserve">PORUCHY JÍCNU BEZ CC                                                                                </t>
  </si>
  <si>
    <t>06332</t>
  </si>
  <si>
    <t xml:space="preserve">DIVERTIKULITIDA, DIVERTIKULÓZA A ZÁNĚTLIVÉ ONEMOCNĚNÍ STŘEVA                                        </t>
  </si>
  <si>
    <t>06333</t>
  </si>
  <si>
    <t>06383</t>
  </si>
  <si>
    <t xml:space="preserve">JINÉ PORUCHY TRÁVICÍHO SYSTÉMU S MCC                                                                </t>
  </si>
  <si>
    <t>07302</t>
  </si>
  <si>
    <t xml:space="preserve">CIRHÓZA A ALKOHOLICKÁ HEPATITIDA S CC                                                               </t>
  </si>
  <si>
    <t>07313</t>
  </si>
  <si>
    <t xml:space="preserve">MALIGNÍ ONEMOCNĚNÍ HEPATOBILIÁRNÍHO SYSTÉMU A PANKREATU S MCC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</si>
  <si>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</si>
  <si>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</si>
  <si>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</si>
  <si>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</si>
  <si>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07333</t>
  </si>
  <si>
    <t xml:space="preserve">PORUCHY JATER, KROMĚ MALIGNÍ CIRHÓZY A ALKOHOLICKÉ HEPATITIDY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</si>
  <si>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</si>
  <si>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</si>
  <si>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</si>
  <si>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</si>
  <si>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</si>
  <si>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</si>
  <si>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</si>
  <si>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</si>
  <si>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</si>
  <si>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</si>
  <si>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</si>
  <si>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</si>
  <si>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</si>
  <si>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08111</t>
  </si>
  <si>
    <t xml:space="preserve">VÝKONY NA KOLENU, BÉRCI A HLEZNU, KROMĚ CHODIDLA A ALOPLASTIK                                       </t>
  </si>
  <si>
    <t>08112</t>
  </si>
  <si>
    <t>08113</t>
  </si>
  <si>
    <t>08122</t>
  </si>
  <si>
    <t xml:space="preserve">VYJMUTÍ VNITŘNÍHO FIXAČNÍHO ZAŘÍZENÍ S CC                                                           </t>
  </si>
  <si>
    <t>08151</t>
  </si>
  <si>
    <t xml:space="preserve">VÝKONY NA HORNÍCH KONČETINÁCH BEZ CC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</si>
  <si>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</si>
  <si>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</si>
  <si>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</si>
  <si>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</si>
  <si>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</si>
  <si>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</si>
  <si>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</si>
  <si>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</si>
  <si>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</si>
  <si>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</si>
  <si>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</si>
  <si>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</si>
  <si>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</si>
  <si>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</si>
  <si>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</si>
  <si>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</si>
  <si>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</si>
  <si>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                                       </t>
  </si>
  <si>
    <t>08332</t>
  </si>
  <si>
    <t>08342</t>
  </si>
  <si>
    <t xml:space="preserve">OSTEOMYELITIDA S CC 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</si>
  <si>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</si>
  <si>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</si>
  <si>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</si>
  <si>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</si>
  <si>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</si>
  <si>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</si>
  <si>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</si>
  <si>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</si>
  <si>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08413</t>
  </si>
  <si>
    <t xml:space="preserve">JINÉ PORUCHY MUSKULOSKELETÁLNÍHO SYSTÉMU A POJIVOVÉ TKÁNĚ S M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</si>
  <si>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</si>
  <si>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</si>
  <si>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</si>
  <si>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</si>
  <si>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</si>
  <si>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</si>
  <si>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</si>
  <si>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</si>
  <si>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</si>
  <si>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</si>
  <si>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</si>
  <si>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</si>
  <si>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</si>
  <si>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</si>
  <si>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</si>
  <si>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</si>
  <si>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</si>
  <si>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</si>
  <si>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</si>
  <si>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</si>
  <si>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</si>
  <si>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</si>
  <si>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</si>
  <si>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</si>
  <si>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</si>
  <si>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</si>
  <si>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10333</t>
  </si>
  <si>
    <t xml:space="preserve">JINÉ ENDOKRINNÍ PORUCHY S MCC   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</si>
  <si>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</si>
  <si>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</si>
  <si>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</si>
  <si>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</si>
  <si>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</si>
  <si>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</si>
  <si>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</si>
  <si>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</si>
  <si>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</si>
  <si>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</si>
  <si>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</si>
  <si>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12303</t>
  </si>
  <si>
    <t xml:space="preserve">MALIGNÍ ONEMOCNĚNÍ MUŽSKÉHO REPRODUKČNÍHO SYSTÉMU S MCC                                             </t>
  </si>
  <si>
    <t>12312</t>
  </si>
  <si>
    <t xml:space="preserve">PORUCHY MUŽSKÉHO REPRODUKČNÍHO SYSTÉMU, KROMĚ MALIGNÍHO ONEMO          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</si>
  <si>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</si>
  <si>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</si>
  <si>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</si>
  <si>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KRVINEK, KROMĚ SRPKOVITÉ CHUDOKREVNOSTI BEZ                                       </t>
  </si>
  <si>
    <t>16333</t>
  </si>
  <si>
    <t xml:space="preserve">PORUCHY ČERVENÝCH KRVINEK, KROMĚ SRPKOVITÉ CHUDOKREVNOSTI S M                                       </t>
  </si>
  <si>
    <t>17313</t>
  </si>
  <si>
    <t xml:space="preserve">LYMFOM A NEAKUTNÍ LEUKÉMIE S MCC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</si>
  <si>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</si>
  <si>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</si>
  <si>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</si>
  <si>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</si>
  <si>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18343</t>
  </si>
  <si>
    <t xml:space="preserve">JINÉ INFEKČNÍ A PARAZITÁRNÍ NEMOCI S MCC 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</si>
  <si>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</si>
  <si>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</si>
  <si>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</si>
  <si>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</si>
  <si>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</si>
  <si>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</si>
  <si>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</si>
  <si>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</si>
  <si>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</si>
  <si>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</si>
  <si>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19382</t>
  </si>
  <si>
    <t xml:space="preserve">PORUCHY PŘÍJMU POTRAVY S CC                                                                         </t>
  </si>
  <si>
    <t>19400</t>
  </si>
  <si>
    <t xml:space="preserve">DUŠEVNÍ PORUCHY S ELEKTROKONVULZIVNÍ TERAPIÍ NEBO S REPETITIV                                       </t>
  </si>
  <si>
    <t>20333</t>
  </si>
  <si>
    <t xml:space="preserve">ŠKODLIVÉ UŽÍVÁNÍ A ZÁVISLOST NA ALKOHOLU S MCC                                                      </t>
  </si>
  <si>
    <t>25312</t>
  </si>
  <si>
    <t xml:space="preserve">JINÉ DIAGNÓZY MNOHOČETNÉHO ZÁVAŽNÉHO TRAUMATU S CC     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</si>
  <si>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</si>
  <si>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</si>
  <si>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</si>
  <si>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</si>
  <si>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</si>
  <si>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</si>
  <si>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</si>
  <si>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</si>
  <si>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</si>
  <si>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</si>
  <si>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</si>
  <si>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</si>
  <si>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</si>
  <si>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</si>
  <si>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</si>
  <si>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</si>
  <si>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</si>
  <si>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</si>
  <si>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</si>
  <si>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</si>
  <si>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</si>
  <si>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89169</t>
  </si>
  <si>
    <t>CYSTOURETROGRAFIE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</si>
  <si>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</si>
  <si>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</si>
  <si>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</si>
  <si>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</si>
  <si>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</si>
  <si>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</si>
  <si>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</si>
  <si>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</si>
  <si>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</si>
  <si>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</si>
  <si>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</si>
  <si>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</si>
  <si>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</si>
  <si>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</si>
  <si>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</si>
  <si>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</si>
  <si>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</si>
  <si>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</si>
  <si>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</si>
  <si>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</si>
  <si>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</si>
  <si>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</si>
  <si>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</si>
  <si>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</si>
  <si>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</si>
  <si>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</si>
  <si>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</si>
  <si>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</si>
  <si>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</si>
  <si>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</si>
  <si>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</si>
  <si>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</si>
  <si>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</si>
  <si>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</si>
  <si>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</si>
  <si>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</si>
  <si>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</si>
  <si>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</si>
  <si>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</si>
  <si>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</si>
  <si>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</si>
  <si>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</si>
  <si>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</si>
  <si>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</si>
  <si>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</si>
  <si>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</si>
  <si>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</si>
  <si>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</si>
  <si>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</si>
  <si>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94225</t>
  </si>
  <si>
    <t>IZOLACE A BANKING LIDSKÝCH NUKLEOVÝCH KYSELIN (DNA</t>
  </si>
  <si>
    <t>94353</t>
  </si>
  <si>
    <t>STANOVENÍ ZNÁMÉ GENOVÉ VARIANTY LIDSKÉHO SOMATICKÉ</t>
  </si>
  <si>
    <t>94239</t>
  </si>
  <si>
    <t>FRAGMENTAČNÍ ANALÝZA LIDSKÉHO SOMATICKÉHO GENOMU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</si>
  <si>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</si>
  <si>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</si>
  <si>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</si>
  <si>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</si>
  <si>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</si>
  <si>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</si>
  <si>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</si>
  <si>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</si>
  <si>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</si>
  <si>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</si>
  <si>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</si>
  <si>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</si>
  <si>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</si>
  <si>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</si>
  <si>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</si>
  <si>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</si>
  <si>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</si>
  <si>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</si>
  <si>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</si>
  <si>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</si>
  <si>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</si>
  <si>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</si>
  <si>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</si>
  <si>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</si>
  <si>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</si>
  <si>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</si>
  <si>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</si>
  <si>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</si>
  <si>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</si>
  <si>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</si>
  <si>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</si>
  <si>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</si>
  <si>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</si>
  <si>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</si>
  <si>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</si>
  <si>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</si>
  <si>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</si>
  <si>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</si>
  <si>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</si>
  <si>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</si>
  <si>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</si>
  <si>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</si>
  <si>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</si>
  <si>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</si>
  <si>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</si>
  <si>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</si>
  <si>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</si>
  <si>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</si>
  <si>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</si>
  <si>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</si>
  <si>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</si>
  <si>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96189</t>
  </si>
  <si>
    <t>FAKTOR VII - STANOVENÍ AKTIVITY</t>
  </si>
  <si>
    <t>96889</t>
  </si>
  <si>
    <t>TROMBIN GENERAČNÍ ČAS</t>
  </si>
  <si>
    <t>96169</t>
  </si>
  <si>
    <t>STANOVENÍ VISKOSITY TĚLNÍCH TEKUTIN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</si>
  <si>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</si>
  <si>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</si>
  <si>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</si>
  <si>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</si>
  <si>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</si>
  <si>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</si>
  <si>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</si>
  <si>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</si>
  <si>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</si>
  <si>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</si>
  <si>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</si>
  <si>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</si>
  <si>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</si>
  <si>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</si>
  <si>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</si>
  <si>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</si>
  <si>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</si>
  <si>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</si>
  <si>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</si>
  <si>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</si>
  <si>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</si>
  <si>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</si>
  <si>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</si>
  <si>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</si>
  <si>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</si>
  <si>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</si>
  <si>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</si>
  <si>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</si>
  <si>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</si>
  <si>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</si>
  <si>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</si>
  <si>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</si>
  <si>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</si>
  <si>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</si>
  <si>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</si>
  <si>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</si>
  <si>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</si>
  <si>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</si>
  <si>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</si>
  <si>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</si>
  <si>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</si>
  <si>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</si>
  <si>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</si>
  <si>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</si>
  <si>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</si>
  <si>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</si>
  <si>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</si>
  <si>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</si>
  <si>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</si>
  <si>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</si>
  <si>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</si>
  <si>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</si>
  <si>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</si>
  <si>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</si>
  <si>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</si>
  <si>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</si>
  <si>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</si>
  <si>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</si>
  <si>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</si>
  <si>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</si>
  <si>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</si>
  <si>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</si>
  <si>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</si>
  <si>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</si>
  <si>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</si>
  <si>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</si>
  <si>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</si>
  <si>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</si>
  <si>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</si>
  <si>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</si>
  <si>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</si>
  <si>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</si>
  <si>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</si>
  <si>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</si>
  <si>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</si>
  <si>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</si>
  <si>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</si>
  <si>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</si>
  <si>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</si>
  <si>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</si>
  <si>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</si>
  <si>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</si>
  <si>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</si>
  <si>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</si>
  <si>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</si>
  <si>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</si>
  <si>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</si>
  <si>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</si>
  <si>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</si>
  <si>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</si>
  <si>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</si>
  <si>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</si>
  <si>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</si>
  <si>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</si>
  <si>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</si>
  <si>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</si>
  <si>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</si>
  <si>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</si>
  <si>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</si>
  <si>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</si>
  <si>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</si>
  <si>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</si>
  <si>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</si>
  <si>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</si>
  <si>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</si>
  <si>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</si>
  <si>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</si>
  <si>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</si>
  <si>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</si>
  <si>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</si>
  <si>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</si>
  <si>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</si>
  <si>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</si>
  <si>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</si>
  <si>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</si>
  <si>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</si>
  <si>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</si>
  <si>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</si>
  <si>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</si>
  <si>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</si>
  <si>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</si>
  <si>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</si>
  <si>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</si>
  <si>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</si>
  <si>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</si>
  <si>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</si>
  <si>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</si>
  <si>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</si>
  <si>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</si>
  <si>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</si>
  <si>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</si>
  <si>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</si>
  <si>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</si>
  <si>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</si>
  <si>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</si>
  <si>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</si>
  <si>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</si>
  <si>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</si>
  <si>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</si>
  <si>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</si>
  <si>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</si>
  <si>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</si>
  <si>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</si>
  <si>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</si>
  <si>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</si>
  <si>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</si>
  <si>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</si>
  <si>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</si>
  <si>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</si>
  <si>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</si>
  <si>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</si>
  <si>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</si>
  <si>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</si>
  <si>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</si>
  <si>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</si>
  <si>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</si>
  <si>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</si>
  <si>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</si>
  <si>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</si>
  <si>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</si>
  <si>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</si>
  <si>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</si>
  <si>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</si>
  <si>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</si>
  <si>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</si>
  <si>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</si>
  <si>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</si>
  <si>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</si>
  <si>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</si>
  <si>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</si>
  <si>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</si>
  <si>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</si>
  <si>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</si>
  <si>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</si>
  <si>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</si>
  <si>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</si>
  <si>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</si>
  <si>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</si>
  <si>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</si>
  <si>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</si>
  <si>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</si>
  <si>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</si>
  <si>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</si>
  <si>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</si>
  <si>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</si>
  <si>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</si>
  <si>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</si>
  <si>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</si>
  <si>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</si>
  <si>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</si>
  <si>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</si>
  <si>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</si>
  <si>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</si>
  <si>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</si>
  <si>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</si>
  <si>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</si>
  <si>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</si>
  <si>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</si>
  <si>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</si>
  <si>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</si>
  <si>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</si>
  <si>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</si>
  <si>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</si>
  <si>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</si>
  <si>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</si>
  <si>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</si>
  <si>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</si>
  <si>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</si>
  <si>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</si>
  <si>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</si>
  <si>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</si>
  <si>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</si>
  <si>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</si>
  <si>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</si>
  <si>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</si>
  <si>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</si>
  <si>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</si>
  <si>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</si>
  <si>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</si>
  <si>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STANOVENÍ VOLNÝCH LEHKÝCH ŘETĚZCŮ LAMBDA</t>
  </si>
  <si>
    <t>93223</t>
  </si>
  <si>
    <t>NÁDOROVÉ ANTIGENY CA - TYPU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</si>
  <si>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</si>
  <si>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</si>
  <si>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</si>
  <si>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</si>
  <si>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</si>
  <si>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</si>
  <si>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</si>
  <si>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</si>
  <si>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81323</t>
  </si>
  <si>
    <t>ADENOSINDEAMINÁZA</t>
  </si>
  <si>
    <t>81545</t>
  </si>
  <si>
    <t>MĚĎ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</si>
  <si>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</si>
  <si>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</si>
  <si>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</si>
  <si>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</si>
  <si>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</si>
  <si>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</si>
  <si>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</si>
  <si>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</si>
  <si>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</si>
  <si>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</si>
  <si>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</si>
  <si>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</si>
  <si>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</si>
  <si>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</si>
  <si>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81755</t>
  </si>
  <si>
    <t xml:space="preserve">VYŠETŘENÍ METABOLITŮ KAPALINOVOU CHROMATOGRAFIÍ S </t>
  </si>
  <si>
    <t>81753</t>
  </si>
  <si>
    <t>VYŠETŘENÍ AKTIVITY BIOTINIDÁZY V RÁMCI NOVOROZENEC</t>
  </si>
  <si>
    <t>81299</t>
  </si>
  <si>
    <t>STANOVENÍ LIDSKÉHO EPIDIDYMÁLNÍHO PROTEINU 4 (HE4)</t>
  </si>
  <si>
    <t>81733</t>
  </si>
  <si>
    <t>KVANTITATIVNÍ STANOVENÍ KRVE VE STOLICI NA ANALYZÁ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</si>
  <si>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</si>
  <si>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</si>
  <si>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</si>
  <si>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</si>
  <si>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</si>
  <si>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</si>
  <si>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91503</t>
  </si>
  <si>
    <t>STANOVENÍ HLADIN ANTISTREPTOLYZINU O (ASLO) NEFELO</t>
  </si>
  <si>
    <t>81732</t>
  </si>
  <si>
    <t>STANOVENÍ PEPTIDU UVOLŇUJÍCÍHO PRO-GASTRIN (PROGRP</t>
  </si>
  <si>
    <t>813</t>
  </si>
  <si>
    <t>91197</t>
  </si>
  <si>
    <t>STANOVENÍ CYTOKINU ELISA</t>
  </si>
  <si>
    <t>91573</t>
  </si>
  <si>
    <t>KVANTITATIVNÍ STANOVENÍ KALPROTEKTINU VE STOLICI</t>
  </si>
  <si>
    <t>34</t>
  </si>
  <si>
    <t>0042433</t>
  </si>
  <si>
    <t>VISIPAQUE</t>
  </si>
  <si>
    <t>0095607</t>
  </si>
  <si>
    <t>MICROPAQUE</t>
  </si>
  <si>
    <t>0095609</t>
  </si>
  <si>
    <t>MICROPAQUE CT</t>
  </si>
  <si>
    <t>0224707</t>
  </si>
  <si>
    <t>ULTRAVIST 370</t>
  </si>
  <si>
    <t>ULTRAVIST</t>
  </si>
  <si>
    <t>0224716</t>
  </si>
  <si>
    <t>0207733</t>
  </si>
  <si>
    <t>GADOVIST</t>
  </si>
  <si>
    <t>0207745</t>
  </si>
  <si>
    <t>0224696</t>
  </si>
  <si>
    <t>ULTRAVIST 300</t>
  </si>
  <si>
    <t>0224708</t>
  </si>
  <si>
    <t>0038482</t>
  </si>
  <si>
    <t>DRÁT VODÍCÍ GUIDE WIRE M</t>
  </si>
  <si>
    <t>0038483</t>
  </si>
  <si>
    <t>0038505</t>
  </si>
  <si>
    <t>SOUPRAVA ZAVÁDĚCÍ INTRODUCER</t>
  </si>
  <si>
    <t>0048668</t>
  </si>
  <si>
    <t>DRÁT VODÍCÍ NITINOL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</si>
  <si>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</si>
  <si>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</si>
  <si>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</si>
  <si>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</si>
  <si>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</si>
  <si>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</si>
  <si>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</si>
  <si>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</si>
  <si>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0054358</t>
  </si>
  <si>
    <t>KATETR DIAGNOSTICKÝ SUPER TORQUE 5F,6F 533525-686</t>
  </si>
  <si>
    <t>0059345</t>
  </si>
  <si>
    <t>INDEFLÁTOR - ZAŘÍZENÍ INSUFLAČNÍ - INFLATION DEVIC</t>
  </si>
  <si>
    <t>0059795</t>
  </si>
  <si>
    <t>DRÁT VODÍCÍ ANGIODYN J3 FC-FS 150-0,35</t>
  </si>
  <si>
    <t>0092559</t>
  </si>
  <si>
    <t>SADA AG - SYSTÉM PRO UZAVÍRÁNÍ CÉV - FEMORÁLNÍ - S</t>
  </si>
  <si>
    <t>0047805</t>
  </si>
  <si>
    <t>SADA AG-JEHLA ANGIOGRAFICKÁ</t>
  </si>
  <si>
    <t>0047493</t>
  </si>
  <si>
    <t>DRÁT VODÍCÍ THRUWAY,JOURNEY</t>
  </si>
  <si>
    <t>0151036</t>
  </si>
  <si>
    <t>KATETR BALÓNKOVÝ PTA - ADVANCE; 4F/80,135CM</t>
  </si>
  <si>
    <t>0092603</t>
  </si>
  <si>
    <t>KATETR BALÓNKOVÝ PTA - CLEARPAC OMEGA; .035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</si>
  <si>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</si>
  <si>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</si>
  <si>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</si>
  <si>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</si>
  <si>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</si>
  <si>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</si>
  <si>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</si>
  <si>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</si>
  <si>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</si>
  <si>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</si>
  <si>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</si>
  <si>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</si>
  <si>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</si>
  <si>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</si>
  <si>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</si>
  <si>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</si>
  <si>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</si>
  <si>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</si>
  <si>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</si>
  <si>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</si>
  <si>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</si>
  <si>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</si>
  <si>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</si>
  <si>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</si>
  <si>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</si>
  <si>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</si>
  <si>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</si>
  <si>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</si>
  <si>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</si>
  <si>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</si>
  <si>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</si>
  <si>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</si>
  <si>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</si>
  <si>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</si>
  <si>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</si>
  <si>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</si>
  <si>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</si>
  <si>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</si>
  <si>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</si>
  <si>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</si>
  <si>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</si>
  <si>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</si>
  <si>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</si>
  <si>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</si>
  <si>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</si>
  <si>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</si>
  <si>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</si>
  <si>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</si>
  <si>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</si>
  <si>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</si>
  <si>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</si>
  <si>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</si>
  <si>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</si>
  <si>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</si>
  <si>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</si>
  <si>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07633</t>
  </si>
  <si>
    <t>(DRG) PERKUTÁNNÍ TRANSHEPATICKÁ ZEVNĚ - VNITŘNÍ DR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</si>
  <si>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</si>
  <si>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</si>
  <si>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</si>
  <si>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</si>
  <si>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</si>
  <si>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</si>
  <si>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</si>
  <si>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</si>
  <si>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</si>
  <si>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</si>
  <si>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</si>
  <si>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</si>
  <si>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</si>
  <si>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</si>
  <si>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</si>
  <si>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</si>
  <si>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</si>
  <si>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</si>
  <si>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</si>
  <si>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</si>
  <si>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</si>
  <si>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</si>
  <si>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</si>
  <si>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</si>
  <si>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</si>
  <si>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</si>
  <si>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</si>
  <si>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</si>
  <si>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</si>
  <si>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</si>
  <si>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</si>
  <si>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</si>
  <si>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</si>
  <si>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</si>
  <si>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</si>
  <si>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</si>
  <si>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</si>
  <si>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</si>
  <si>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</si>
  <si>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</si>
  <si>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</si>
  <si>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</si>
  <si>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</si>
  <si>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</si>
  <si>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</si>
  <si>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</si>
  <si>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</si>
  <si>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</si>
  <si>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</si>
  <si>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</si>
  <si>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</si>
  <si>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</si>
  <si>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</si>
  <si>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</si>
  <si>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</si>
  <si>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</si>
  <si>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</si>
  <si>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</si>
  <si>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</si>
  <si>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</si>
  <si>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</si>
  <si>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</si>
  <si>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87425</t>
  </si>
  <si>
    <t xml:space="preserve">CYTOLOGICKÉ NÁTĚRY Z NECENTRIFUGOVANÉ TEKUTINY -  </t>
  </si>
  <si>
    <t>87519</t>
  </si>
  <si>
    <t>STANOVENÍ CYTOLOGICKÉ DIAGNÓZY II. STUPNĚ OBTÍŽNOS</t>
  </si>
  <si>
    <t>87619</t>
  </si>
  <si>
    <t>IN SITU HYBRIDIZACE LIDSKÉ DNA Z PARAFINOVÝCH BLOK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</si>
  <si>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</si>
  <si>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</si>
  <si>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</si>
  <si>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</si>
  <si>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</si>
  <si>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</si>
  <si>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</si>
  <si>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</si>
  <si>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</si>
  <si>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</si>
  <si>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</si>
  <si>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</si>
  <si>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</si>
  <si>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</si>
  <si>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</si>
  <si>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</si>
  <si>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</si>
  <si>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</si>
  <si>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</si>
  <si>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</si>
  <si>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</si>
  <si>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</si>
  <si>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</si>
  <si>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</si>
  <si>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</si>
  <si>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</si>
  <si>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</si>
  <si>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</si>
  <si>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</si>
  <si>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</si>
  <si>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</si>
  <si>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</si>
  <si>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</si>
  <si>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</si>
  <si>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</si>
  <si>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</si>
  <si>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</si>
  <si>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</si>
  <si>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</si>
  <si>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</si>
  <si>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</si>
  <si>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</si>
  <si>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</si>
  <si>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</si>
  <si>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</si>
  <si>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</si>
  <si>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</si>
  <si>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</si>
  <si>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</si>
  <si>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</si>
  <si>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</si>
  <si>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</si>
  <si>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</si>
  <si>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</si>
  <si>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</si>
  <si>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</si>
  <si>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</si>
  <si>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</si>
  <si>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</si>
  <si>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</si>
  <si>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</si>
  <si>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</si>
  <si>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</si>
  <si>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</si>
  <si>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82241</t>
  </si>
  <si>
    <t>DETEKCE IN VITRO STIMULACE T LYMFOCYTŮ SPECIFICKÝM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</si>
  <si>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</si>
  <si>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</si>
  <si>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</si>
  <si>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</si>
  <si>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</si>
  <si>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</si>
  <si>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91261</t>
  </si>
  <si>
    <t>STANOVENÍ ANTI ENA Ab ELISA</t>
  </si>
  <si>
    <t>91317</t>
  </si>
  <si>
    <t>PRŮKAZ ANTINUKLEÁRNÍCH PROTILÁTEK IF</t>
  </si>
  <si>
    <t>91501</t>
  </si>
  <si>
    <t>STANOVENÍ HLADIN REVMATOIDNÍHO FAKTORU (RF) NEFELO</t>
  </si>
  <si>
    <t>91323</t>
  </si>
  <si>
    <t>PRŮKAZ ANCA IF</t>
  </si>
  <si>
    <t>91189</t>
  </si>
  <si>
    <t>STANOVENÍ IgE</t>
  </si>
  <si>
    <t>91493</t>
  </si>
  <si>
    <t>IMUNOANALYTICKÉ STANOVENÍ AUTOPROTILÁTEK PROTI SPE</t>
  </si>
  <si>
    <t>91253</t>
  </si>
  <si>
    <t>STANOVENÍ ANTI ds-DNA Ab ELISA</t>
  </si>
  <si>
    <t>91115</t>
  </si>
  <si>
    <t>STANOVENÍ IgG3</t>
  </si>
  <si>
    <t>91489</t>
  </si>
  <si>
    <t>IMUNOANALYTICKÉ STANOVENÍ AUTOPROTILÁTEK PROTI LKM</t>
  </si>
  <si>
    <t>91113</t>
  </si>
  <si>
    <t>STANOVENÍ IgG2</t>
  </si>
  <si>
    <t>86415</t>
  </si>
  <si>
    <t>SCREENING PROTILÁTEK NA PANELU 100 DÁRCŮ POMOCÍ DT</t>
  </si>
  <si>
    <t>44</t>
  </si>
  <si>
    <t>94115</t>
  </si>
  <si>
    <t>IN SITU HYBRIDIZACE LIDSKÉ DNA SE ZNAČENOU SONDOU</t>
  </si>
  <si>
    <t>94231</t>
  </si>
  <si>
    <t>ANALÝZA VARIANT LIDSKÉHO GERMINÁLNÍHO GENOMU NA BI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</si>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</sst>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2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1" fillId="0" borderId="154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1" fillId="0" borderId="19" xfId="0" applyNumberFormat="1" applyFont="1" applyBorder="1"/>
    <xf numFmtId="166" fontId="72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2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1" fillId="0" borderId="155" xfId="0" applyNumberFormat="1" applyFont="1" applyBorder="1"/>
    <xf numFmtId="166" fontId="71" fillId="0" borderId="155" xfId="0" applyNumberFormat="1" applyFont="1" applyBorder="1"/>
    <xf numFmtId="166" fontId="71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0.23208584467187324</c:v>
                </c:pt>
                <c:pt idx="1">
                  <c:v>0.25392699624866433</c:v>
                </c:pt>
                <c:pt idx="2">
                  <c:v>0.30531092549446642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0.9713024282560706</c:v>
                </c:pt>
                <c:pt idx="1">
                  <c:v>0.95693277310924374</c:v>
                </c:pt>
                <c:pt idx="2">
                  <c:v>0.83261339092872566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8" totalsRowShown="0">
  <autoFilter ref="C3:S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2136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2892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2893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2914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3293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3314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3327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3408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3409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3588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3843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4517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CA572FD-AEC1-4FB7-B36F-5660DD68E84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2136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91.6</v>
      </c>
      <c r="G3" s="47">
        <f>SUBTOTAL(9,G6:G1048576)</f>
        <v>55380.148000000008</v>
      </c>
      <c r="H3" s="48">
        <f>IF(M3=0,0,G3/M3)</f>
        <v>0.12468147032935537</v>
      </c>
      <c r="I3" s="47">
        <f>SUBTOTAL(9,I6:I1048576)</f>
        <v>1961.5</v>
      </c>
      <c r="J3" s="47">
        <f>SUBTOTAL(9,J6:J1048576)</f>
        <v>388792.89434309432</v>
      </c>
      <c r="K3" s="48">
        <f>IF(M3=0,0,J3/M3)</f>
        <v>0.87531852967064483</v>
      </c>
      <c r="L3" s="47">
        <f>SUBTOTAL(9,L6:L1048576)</f>
        <v>2053.1</v>
      </c>
      <c r="M3" s="49">
        <f>SUBTOTAL(9,M6:M1048576)</f>
        <v>444173.04234309425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575</v>
      </c>
      <c r="B6" s="723" t="s">
        <v>1693</v>
      </c>
      <c r="C6" s="723" t="s">
        <v>1694</v>
      </c>
      <c r="D6" s="723" t="s">
        <v>713</v>
      </c>
      <c r="E6" s="723" t="s">
        <v>1695</v>
      </c>
      <c r="F6" s="727"/>
      <c r="G6" s="727"/>
      <c r="H6" s="747">
        <v>0</v>
      </c>
      <c r="I6" s="727">
        <v>170</v>
      </c>
      <c r="J6" s="727">
        <v>2812.52</v>
      </c>
      <c r="K6" s="747">
        <v>1</v>
      </c>
      <c r="L6" s="727">
        <v>170</v>
      </c>
      <c r="M6" s="728">
        <v>2812.52</v>
      </c>
    </row>
    <row r="7" spans="1:13" ht="14.45" customHeight="1" x14ac:dyDescent="0.2">
      <c r="A7" s="729" t="s">
        <v>575</v>
      </c>
      <c r="B7" s="730" t="s">
        <v>1693</v>
      </c>
      <c r="C7" s="730" t="s">
        <v>1696</v>
      </c>
      <c r="D7" s="730" t="s">
        <v>713</v>
      </c>
      <c r="E7" s="730" t="s">
        <v>1697</v>
      </c>
      <c r="F7" s="734"/>
      <c r="G7" s="734"/>
      <c r="H7" s="748">
        <v>0</v>
      </c>
      <c r="I7" s="734">
        <v>13</v>
      </c>
      <c r="J7" s="734">
        <v>557.20000000000005</v>
      </c>
      <c r="K7" s="748">
        <v>1</v>
      </c>
      <c r="L7" s="734">
        <v>13</v>
      </c>
      <c r="M7" s="735">
        <v>557.20000000000005</v>
      </c>
    </row>
    <row r="8" spans="1:13" ht="14.45" customHeight="1" x14ac:dyDescent="0.2">
      <c r="A8" s="729" t="s">
        <v>575</v>
      </c>
      <c r="B8" s="730" t="s">
        <v>1698</v>
      </c>
      <c r="C8" s="730" t="s">
        <v>1699</v>
      </c>
      <c r="D8" s="730" t="s">
        <v>1700</v>
      </c>
      <c r="E8" s="730" t="s">
        <v>1701</v>
      </c>
      <c r="F8" s="734"/>
      <c r="G8" s="734"/>
      <c r="H8" s="748">
        <v>0</v>
      </c>
      <c r="I8" s="734">
        <v>1</v>
      </c>
      <c r="J8" s="734">
        <v>72.3</v>
      </c>
      <c r="K8" s="748">
        <v>1</v>
      </c>
      <c r="L8" s="734">
        <v>1</v>
      </c>
      <c r="M8" s="735">
        <v>72.3</v>
      </c>
    </row>
    <row r="9" spans="1:13" ht="14.45" customHeight="1" x14ac:dyDescent="0.2">
      <c r="A9" s="729" t="s">
        <v>575</v>
      </c>
      <c r="B9" s="730" t="s">
        <v>1702</v>
      </c>
      <c r="C9" s="730" t="s">
        <v>1703</v>
      </c>
      <c r="D9" s="730" t="s">
        <v>868</v>
      </c>
      <c r="E9" s="730" t="s">
        <v>869</v>
      </c>
      <c r="F9" s="734"/>
      <c r="G9" s="734"/>
      <c r="H9" s="748">
        <v>0</v>
      </c>
      <c r="I9" s="734">
        <v>1</v>
      </c>
      <c r="J9" s="734">
        <v>123.17</v>
      </c>
      <c r="K9" s="748">
        <v>1</v>
      </c>
      <c r="L9" s="734">
        <v>1</v>
      </c>
      <c r="M9" s="735">
        <v>123.17</v>
      </c>
    </row>
    <row r="10" spans="1:13" ht="14.45" customHeight="1" x14ac:dyDescent="0.2">
      <c r="A10" s="729" t="s">
        <v>575</v>
      </c>
      <c r="B10" s="730" t="s">
        <v>1704</v>
      </c>
      <c r="C10" s="730" t="s">
        <v>1705</v>
      </c>
      <c r="D10" s="730" t="s">
        <v>1706</v>
      </c>
      <c r="E10" s="730" t="s">
        <v>1707</v>
      </c>
      <c r="F10" s="734"/>
      <c r="G10" s="734"/>
      <c r="H10" s="748">
        <v>0</v>
      </c>
      <c r="I10" s="734">
        <v>1</v>
      </c>
      <c r="J10" s="734">
        <v>1039.8899999999999</v>
      </c>
      <c r="K10" s="748">
        <v>1</v>
      </c>
      <c r="L10" s="734">
        <v>1</v>
      </c>
      <c r="M10" s="735">
        <v>1039.8899999999999</v>
      </c>
    </row>
    <row r="11" spans="1:13" ht="14.45" customHeight="1" x14ac:dyDescent="0.2">
      <c r="A11" s="729" t="s">
        <v>575</v>
      </c>
      <c r="B11" s="730" t="s">
        <v>1708</v>
      </c>
      <c r="C11" s="730" t="s">
        <v>1709</v>
      </c>
      <c r="D11" s="730" t="s">
        <v>705</v>
      </c>
      <c r="E11" s="730" t="s">
        <v>840</v>
      </c>
      <c r="F11" s="734">
        <v>4</v>
      </c>
      <c r="G11" s="734">
        <v>3051.45</v>
      </c>
      <c r="H11" s="748">
        <v>1</v>
      </c>
      <c r="I11" s="734"/>
      <c r="J11" s="734"/>
      <c r="K11" s="748">
        <v>0</v>
      </c>
      <c r="L11" s="734">
        <v>4</v>
      </c>
      <c r="M11" s="735">
        <v>3051.45</v>
      </c>
    </row>
    <row r="12" spans="1:13" ht="14.45" customHeight="1" x14ac:dyDescent="0.2">
      <c r="A12" s="729" t="s">
        <v>575</v>
      </c>
      <c r="B12" s="730" t="s">
        <v>1708</v>
      </c>
      <c r="C12" s="730" t="s">
        <v>1710</v>
      </c>
      <c r="D12" s="730" t="s">
        <v>1711</v>
      </c>
      <c r="E12" s="730" t="s">
        <v>838</v>
      </c>
      <c r="F12" s="734"/>
      <c r="G12" s="734"/>
      <c r="H12" s="748">
        <v>0</v>
      </c>
      <c r="I12" s="734">
        <v>2</v>
      </c>
      <c r="J12" s="734">
        <v>960.1</v>
      </c>
      <c r="K12" s="748">
        <v>1</v>
      </c>
      <c r="L12" s="734">
        <v>2</v>
      </c>
      <c r="M12" s="735">
        <v>960.1</v>
      </c>
    </row>
    <row r="13" spans="1:13" ht="14.45" customHeight="1" x14ac:dyDescent="0.2">
      <c r="A13" s="729" t="s">
        <v>575</v>
      </c>
      <c r="B13" s="730" t="s">
        <v>1708</v>
      </c>
      <c r="C13" s="730" t="s">
        <v>1712</v>
      </c>
      <c r="D13" s="730" t="s">
        <v>1711</v>
      </c>
      <c r="E13" s="730" t="s">
        <v>840</v>
      </c>
      <c r="F13" s="734"/>
      <c r="G13" s="734"/>
      <c r="H13" s="748">
        <v>0</v>
      </c>
      <c r="I13" s="734">
        <v>11</v>
      </c>
      <c r="J13" s="734">
        <v>6797.67</v>
      </c>
      <c r="K13" s="748">
        <v>1</v>
      </c>
      <c r="L13" s="734">
        <v>11</v>
      </c>
      <c r="M13" s="735">
        <v>6797.67</v>
      </c>
    </row>
    <row r="14" spans="1:13" ht="14.45" customHeight="1" x14ac:dyDescent="0.2">
      <c r="A14" s="729" t="s">
        <v>575</v>
      </c>
      <c r="B14" s="730" t="s">
        <v>1708</v>
      </c>
      <c r="C14" s="730" t="s">
        <v>1713</v>
      </c>
      <c r="D14" s="730" t="s">
        <v>1711</v>
      </c>
      <c r="E14" s="730" t="s">
        <v>842</v>
      </c>
      <c r="F14" s="734"/>
      <c r="G14" s="734"/>
      <c r="H14" s="748">
        <v>0</v>
      </c>
      <c r="I14" s="734">
        <v>10</v>
      </c>
      <c r="J14" s="734">
        <v>8210.4</v>
      </c>
      <c r="K14" s="748">
        <v>1</v>
      </c>
      <c r="L14" s="734">
        <v>10</v>
      </c>
      <c r="M14" s="735">
        <v>8210.4</v>
      </c>
    </row>
    <row r="15" spans="1:13" ht="14.45" customHeight="1" x14ac:dyDescent="0.2">
      <c r="A15" s="729" t="s">
        <v>575</v>
      </c>
      <c r="B15" s="730" t="s">
        <v>1714</v>
      </c>
      <c r="C15" s="730" t="s">
        <v>1715</v>
      </c>
      <c r="D15" s="730" t="s">
        <v>779</v>
      </c>
      <c r="E15" s="730" t="s">
        <v>1716</v>
      </c>
      <c r="F15" s="734"/>
      <c r="G15" s="734"/>
      <c r="H15" s="748">
        <v>0</v>
      </c>
      <c r="I15" s="734">
        <v>3</v>
      </c>
      <c r="J15" s="734">
        <v>9899.67</v>
      </c>
      <c r="K15" s="748">
        <v>1</v>
      </c>
      <c r="L15" s="734">
        <v>3</v>
      </c>
      <c r="M15" s="735">
        <v>9899.67</v>
      </c>
    </row>
    <row r="16" spans="1:13" ht="14.45" customHeight="1" x14ac:dyDescent="0.2">
      <c r="A16" s="729" t="s">
        <v>575</v>
      </c>
      <c r="B16" s="730" t="s">
        <v>1714</v>
      </c>
      <c r="C16" s="730" t="s">
        <v>1717</v>
      </c>
      <c r="D16" s="730" t="s">
        <v>786</v>
      </c>
      <c r="E16" s="730" t="s">
        <v>1718</v>
      </c>
      <c r="F16" s="734"/>
      <c r="G16" s="734"/>
      <c r="H16" s="748">
        <v>0</v>
      </c>
      <c r="I16" s="734">
        <v>4</v>
      </c>
      <c r="J16" s="734">
        <v>4424.6400000000003</v>
      </c>
      <c r="K16" s="748">
        <v>1</v>
      </c>
      <c r="L16" s="734">
        <v>4</v>
      </c>
      <c r="M16" s="735">
        <v>4424.6400000000003</v>
      </c>
    </row>
    <row r="17" spans="1:13" ht="14.45" customHeight="1" x14ac:dyDescent="0.2">
      <c r="A17" s="729" t="s">
        <v>575</v>
      </c>
      <c r="B17" s="730" t="s">
        <v>1714</v>
      </c>
      <c r="C17" s="730" t="s">
        <v>1719</v>
      </c>
      <c r="D17" s="730" t="s">
        <v>786</v>
      </c>
      <c r="E17" s="730" t="s">
        <v>1720</v>
      </c>
      <c r="F17" s="734"/>
      <c r="G17" s="734"/>
      <c r="H17" s="748">
        <v>0</v>
      </c>
      <c r="I17" s="734">
        <v>2</v>
      </c>
      <c r="J17" s="734">
        <v>3001.9</v>
      </c>
      <c r="K17" s="748">
        <v>1</v>
      </c>
      <c r="L17" s="734">
        <v>2</v>
      </c>
      <c r="M17" s="735">
        <v>3001.9</v>
      </c>
    </row>
    <row r="18" spans="1:13" ht="14.45" customHeight="1" x14ac:dyDescent="0.2">
      <c r="A18" s="729" t="s">
        <v>575</v>
      </c>
      <c r="B18" s="730" t="s">
        <v>1714</v>
      </c>
      <c r="C18" s="730" t="s">
        <v>1721</v>
      </c>
      <c r="D18" s="730" t="s">
        <v>786</v>
      </c>
      <c r="E18" s="730" t="s">
        <v>1722</v>
      </c>
      <c r="F18" s="734"/>
      <c r="G18" s="734"/>
      <c r="H18" s="748">
        <v>0</v>
      </c>
      <c r="I18" s="734">
        <v>1</v>
      </c>
      <c r="J18" s="734">
        <v>1895.74</v>
      </c>
      <c r="K18" s="748">
        <v>1</v>
      </c>
      <c r="L18" s="734">
        <v>1</v>
      </c>
      <c r="M18" s="735">
        <v>1895.74</v>
      </c>
    </row>
    <row r="19" spans="1:13" ht="14.45" customHeight="1" x14ac:dyDescent="0.2">
      <c r="A19" s="729" t="s">
        <v>575</v>
      </c>
      <c r="B19" s="730" t="s">
        <v>1714</v>
      </c>
      <c r="C19" s="730" t="s">
        <v>1723</v>
      </c>
      <c r="D19" s="730" t="s">
        <v>781</v>
      </c>
      <c r="E19" s="730" t="s">
        <v>1724</v>
      </c>
      <c r="F19" s="734"/>
      <c r="G19" s="734"/>
      <c r="H19" s="748">
        <v>0</v>
      </c>
      <c r="I19" s="734">
        <v>24</v>
      </c>
      <c r="J19" s="734">
        <v>17307.84</v>
      </c>
      <c r="K19" s="748">
        <v>1</v>
      </c>
      <c r="L19" s="734">
        <v>24</v>
      </c>
      <c r="M19" s="735">
        <v>17307.84</v>
      </c>
    </row>
    <row r="20" spans="1:13" ht="14.45" customHeight="1" x14ac:dyDescent="0.2">
      <c r="A20" s="729" t="s">
        <v>575</v>
      </c>
      <c r="B20" s="730" t="s">
        <v>1714</v>
      </c>
      <c r="C20" s="730" t="s">
        <v>1725</v>
      </c>
      <c r="D20" s="730" t="s">
        <v>781</v>
      </c>
      <c r="E20" s="730" t="s">
        <v>1726</v>
      </c>
      <c r="F20" s="734"/>
      <c r="G20" s="734"/>
      <c r="H20" s="748">
        <v>0</v>
      </c>
      <c r="I20" s="734">
        <v>24</v>
      </c>
      <c r="J20" s="734">
        <v>6974.88</v>
      </c>
      <c r="K20" s="748">
        <v>1</v>
      </c>
      <c r="L20" s="734">
        <v>24</v>
      </c>
      <c r="M20" s="735">
        <v>6974.88</v>
      </c>
    </row>
    <row r="21" spans="1:13" ht="14.45" customHeight="1" x14ac:dyDescent="0.2">
      <c r="A21" s="729" t="s">
        <v>575</v>
      </c>
      <c r="B21" s="730" t="s">
        <v>1714</v>
      </c>
      <c r="C21" s="730" t="s">
        <v>1727</v>
      </c>
      <c r="D21" s="730" t="s">
        <v>781</v>
      </c>
      <c r="E21" s="730" t="s">
        <v>1728</v>
      </c>
      <c r="F21" s="734"/>
      <c r="G21" s="734"/>
      <c r="H21" s="748">
        <v>0</v>
      </c>
      <c r="I21" s="734">
        <v>55</v>
      </c>
      <c r="J21" s="734">
        <v>34333.75</v>
      </c>
      <c r="K21" s="748">
        <v>1</v>
      </c>
      <c r="L21" s="734">
        <v>55</v>
      </c>
      <c r="M21" s="735">
        <v>34333.75</v>
      </c>
    </row>
    <row r="22" spans="1:13" ht="14.45" customHeight="1" x14ac:dyDescent="0.2">
      <c r="A22" s="729" t="s">
        <v>575</v>
      </c>
      <c r="B22" s="730" t="s">
        <v>1714</v>
      </c>
      <c r="C22" s="730" t="s">
        <v>1729</v>
      </c>
      <c r="D22" s="730" t="s">
        <v>781</v>
      </c>
      <c r="E22" s="730" t="s">
        <v>1730</v>
      </c>
      <c r="F22" s="734"/>
      <c r="G22" s="734"/>
      <c r="H22" s="748">
        <v>0</v>
      </c>
      <c r="I22" s="734">
        <v>65</v>
      </c>
      <c r="J22" s="734">
        <v>26576.550000000003</v>
      </c>
      <c r="K22" s="748">
        <v>1</v>
      </c>
      <c r="L22" s="734">
        <v>65</v>
      </c>
      <c r="M22" s="735">
        <v>26576.550000000003</v>
      </c>
    </row>
    <row r="23" spans="1:13" ht="14.45" customHeight="1" x14ac:dyDescent="0.2">
      <c r="A23" s="729" t="s">
        <v>575</v>
      </c>
      <c r="B23" s="730" t="s">
        <v>1731</v>
      </c>
      <c r="C23" s="730" t="s">
        <v>1732</v>
      </c>
      <c r="D23" s="730" t="s">
        <v>1733</v>
      </c>
      <c r="E23" s="730" t="s">
        <v>1734</v>
      </c>
      <c r="F23" s="734"/>
      <c r="G23" s="734"/>
      <c r="H23" s="748">
        <v>0</v>
      </c>
      <c r="I23" s="734">
        <v>2</v>
      </c>
      <c r="J23" s="734">
        <v>117.22</v>
      </c>
      <c r="K23" s="748">
        <v>1</v>
      </c>
      <c r="L23" s="734">
        <v>2</v>
      </c>
      <c r="M23" s="735">
        <v>117.22</v>
      </c>
    </row>
    <row r="24" spans="1:13" ht="14.45" customHeight="1" x14ac:dyDescent="0.2">
      <c r="A24" s="729" t="s">
        <v>575</v>
      </c>
      <c r="B24" s="730" t="s">
        <v>1735</v>
      </c>
      <c r="C24" s="730" t="s">
        <v>1736</v>
      </c>
      <c r="D24" s="730" t="s">
        <v>1737</v>
      </c>
      <c r="E24" s="730" t="s">
        <v>1738</v>
      </c>
      <c r="F24" s="734"/>
      <c r="G24" s="734"/>
      <c r="H24" s="748">
        <v>0</v>
      </c>
      <c r="I24" s="734">
        <v>8</v>
      </c>
      <c r="J24" s="734">
        <v>3116</v>
      </c>
      <c r="K24" s="748">
        <v>1</v>
      </c>
      <c r="L24" s="734">
        <v>8</v>
      </c>
      <c r="M24" s="735">
        <v>3116</v>
      </c>
    </row>
    <row r="25" spans="1:13" ht="14.45" customHeight="1" x14ac:dyDescent="0.2">
      <c r="A25" s="729" t="s">
        <v>575</v>
      </c>
      <c r="B25" s="730" t="s">
        <v>1735</v>
      </c>
      <c r="C25" s="730" t="s">
        <v>1739</v>
      </c>
      <c r="D25" s="730" t="s">
        <v>1737</v>
      </c>
      <c r="E25" s="730" t="s">
        <v>1740</v>
      </c>
      <c r="F25" s="734"/>
      <c r="G25" s="734"/>
      <c r="H25" s="748">
        <v>0</v>
      </c>
      <c r="I25" s="734">
        <v>1</v>
      </c>
      <c r="J25" s="734">
        <v>1184.6999999999998</v>
      </c>
      <c r="K25" s="748">
        <v>1</v>
      </c>
      <c r="L25" s="734">
        <v>1</v>
      </c>
      <c r="M25" s="735">
        <v>1184.6999999999998</v>
      </c>
    </row>
    <row r="26" spans="1:13" ht="14.45" customHeight="1" x14ac:dyDescent="0.2">
      <c r="A26" s="729" t="s">
        <v>575</v>
      </c>
      <c r="B26" s="730" t="s">
        <v>1741</v>
      </c>
      <c r="C26" s="730" t="s">
        <v>1742</v>
      </c>
      <c r="D26" s="730" t="s">
        <v>721</v>
      </c>
      <c r="E26" s="730" t="s">
        <v>1743</v>
      </c>
      <c r="F26" s="734"/>
      <c r="G26" s="734"/>
      <c r="H26" s="748">
        <v>0</v>
      </c>
      <c r="I26" s="734">
        <v>3</v>
      </c>
      <c r="J26" s="734">
        <v>134.49</v>
      </c>
      <c r="K26" s="748">
        <v>1</v>
      </c>
      <c r="L26" s="734">
        <v>3</v>
      </c>
      <c r="M26" s="735">
        <v>134.49</v>
      </c>
    </row>
    <row r="27" spans="1:13" ht="14.45" customHeight="1" x14ac:dyDescent="0.2">
      <c r="A27" s="729" t="s">
        <v>575</v>
      </c>
      <c r="B27" s="730" t="s">
        <v>1744</v>
      </c>
      <c r="C27" s="730" t="s">
        <v>1745</v>
      </c>
      <c r="D27" s="730" t="s">
        <v>1746</v>
      </c>
      <c r="E27" s="730" t="s">
        <v>1747</v>
      </c>
      <c r="F27" s="734"/>
      <c r="G27" s="734"/>
      <c r="H27" s="748">
        <v>0</v>
      </c>
      <c r="I27" s="734">
        <v>1</v>
      </c>
      <c r="J27" s="734">
        <v>78.409999999999982</v>
      </c>
      <c r="K27" s="748">
        <v>1</v>
      </c>
      <c r="L27" s="734">
        <v>1</v>
      </c>
      <c r="M27" s="735">
        <v>78.409999999999982</v>
      </c>
    </row>
    <row r="28" spans="1:13" ht="14.45" customHeight="1" x14ac:dyDescent="0.2">
      <c r="A28" s="729" t="s">
        <v>575</v>
      </c>
      <c r="B28" s="730" t="s">
        <v>1748</v>
      </c>
      <c r="C28" s="730" t="s">
        <v>1749</v>
      </c>
      <c r="D28" s="730" t="s">
        <v>1750</v>
      </c>
      <c r="E28" s="730" t="s">
        <v>1751</v>
      </c>
      <c r="F28" s="734"/>
      <c r="G28" s="734"/>
      <c r="H28" s="748">
        <v>0</v>
      </c>
      <c r="I28" s="734">
        <v>8</v>
      </c>
      <c r="J28" s="734">
        <v>252.07000000000002</v>
      </c>
      <c r="K28" s="748">
        <v>1</v>
      </c>
      <c r="L28" s="734">
        <v>8</v>
      </c>
      <c r="M28" s="735">
        <v>252.07000000000002</v>
      </c>
    </row>
    <row r="29" spans="1:13" ht="14.45" customHeight="1" x14ac:dyDescent="0.2">
      <c r="A29" s="729" t="s">
        <v>575</v>
      </c>
      <c r="B29" s="730" t="s">
        <v>1752</v>
      </c>
      <c r="C29" s="730" t="s">
        <v>1753</v>
      </c>
      <c r="D29" s="730" t="s">
        <v>810</v>
      </c>
      <c r="E29" s="730" t="s">
        <v>1754</v>
      </c>
      <c r="F29" s="734"/>
      <c r="G29" s="734"/>
      <c r="H29" s="748">
        <v>0</v>
      </c>
      <c r="I29" s="734">
        <v>2</v>
      </c>
      <c r="J29" s="734">
        <v>77.7</v>
      </c>
      <c r="K29" s="748">
        <v>1</v>
      </c>
      <c r="L29" s="734">
        <v>2</v>
      </c>
      <c r="M29" s="735">
        <v>77.7</v>
      </c>
    </row>
    <row r="30" spans="1:13" ht="14.45" customHeight="1" x14ac:dyDescent="0.2">
      <c r="A30" s="729" t="s">
        <v>575</v>
      </c>
      <c r="B30" s="730" t="s">
        <v>1755</v>
      </c>
      <c r="C30" s="730" t="s">
        <v>1756</v>
      </c>
      <c r="D30" s="730" t="s">
        <v>645</v>
      </c>
      <c r="E30" s="730" t="s">
        <v>646</v>
      </c>
      <c r="F30" s="734"/>
      <c r="G30" s="734"/>
      <c r="H30" s="748">
        <v>0</v>
      </c>
      <c r="I30" s="734">
        <v>2</v>
      </c>
      <c r="J30" s="734">
        <v>582.79999999999995</v>
      </c>
      <c r="K30" s="748">
        <v>1</v>
      </c>
      <c r="L30" s="734">
        <v>2</v>
      </c>
      <c r="M30" s="735">
        <v>582.79999999999995</v>
      </c>
    </row>
    <row r="31" spans="1:13" ht="14.45" customHeight="1" x14ac:dyDescent="0.2">
      <c r="A31" s="729" t="s">
        <v>575</v>
      </c>
      <c r="B31" s="730" t="s">
        <v>1755</v>
      </c>
      <c r="C31" s="730" t="s">
        <v>1757</v>
      </c>
      <c r="D31" s="730" t="s">
        <v>645</v>
      </c>
      <c r="E31" s="730" t="s">
        <v>647</v>
      </c>
      <c r="F31" s="734"/>
      <c r="G31" s="734"/>
      <c r="H31" s="748">
        <v>0</v>
      </c>
      <c r="I31" s="734">
        <v>2</v>
      </c>
      <c r="J31" s="734">
        <v>414.45999999999992</v>
      </c>
      <c r="K31" s="748">
        <v>1</v>
      </c>
      <c r="L31" s="734">
        <v>2</v>
      </c>
      <c r="M31" s="735">
        <v>414.45999999999992</v>
      </c>
    </row>
    <row r="32" spans="1:13" ht="14.45" customHeight="1" x14ac:dyDescent="0.2">
      <c r="A32" s="729" t="s">
        <v>575</v>
      </c>
      <c r="B32" s="730" t="s">
        <v>1758</v>
      </c>
      <c r="C32" s="730" t="s">
        <v>1759</v>
      </c>
      <c r="D32" s="730" t="s">
        <v>650</v>
      </c>
      <c r="E32" s="730" t="s">
        <v>651</v>
      </c>
      <c r="F32" s="734"/>
      <c r="G32" s="734"/>
      <c r="H32" s="748">
        <v>0</v>
      </c>
      <c r="I32" s="734">
        <v>2</v>
      </c>
      <c r="J32" s="734">
        <v>348.46000000000004</v>
      </c>
      <c r="K32" s="748">
        <v>1</v>
      </c>
      <c r="L32" s="734">
        <v>2</v>
      </c>
      <c r="M32" s="735">
        <v>348.46000000000004</v>
      </c>
    </row>
    <row r="33" spans="1:13" ht="14.45" customHeight="1" x14ac:dyDescent="0.2">
      <c r="A33" s="729" t="s">
        <v>575</v>
      </c>
      <c r="B33" s="730" t="s">
        <v>1760</v>
      </c>
      <c r="C33" s="730" t="s">
        <v>1761</v>
      </c>
      <c r="D33" s="730" t="s">
        <v>657</v>
      </c>
      <c r="E33" s="730" t="s">
        <v>660</v>
      </c>
      <c r="F33" s="734"/>
      <c r="G33" s="734"/>
      <c r="H33" s="748">
        <v>0</v>
      </c>
      <c r="I33" s="734">
        <v>2</v>
      </c>
      <c r="J33" s="734">
        <v>52.859999999999985</v>
      </c>
      <c r="K33" s="748">
        <v>1</v>
      </c>
      <c r="L33" s="734">
        <v>2</v>
      </c>
      <c r="M33" s="735">
        <v>52.859999999999985</v>
      </c>
    </row>
    <row r="34" spans="1:13" ht="14.45" customHeight="1" x14ac:dyDescent="0.2">
      <c r="A34" s="729" t="s">
        <v>575</v>
      </c>
      <c r="B34" s="730" t="s">
        <v>1760</v>
      </c>
      <c r="C34" s="730" t="s">
        <v>1762</v>
      </c>
      <c r="D34" s="730" t="s">
        <v>657</v>
      </c>
      <c r="E34" s="730" t="s">
        <v>662</v>
      </c>
      <c r="F34" s="734"/>
      <c r="G34" s="734"/>
      <c r="H34" s="748">
        <v>0</v>
      </c>
      <c r="I34" s="734">
        <v>6</v>
      </c>
      <c r="J34" s="734">
        <v>156.66000000000005</v>
      </c>
      <c r="K34" s="748">
        <v>1</v>
      </c>
      <c r="L34" s="734">
        <v>6</v>
      </c>
      <c r="M34" s="735">
        <v>156.66000000000005</v>
      </c>
    </row>
    <row r="35" spans="1:13" ht="14.45" customHeight="1" x14ac:dyDescent="0.2">
      <c r="A35" s="729" t="s">
        <v>575</v>
      </c>
      <c r="B35" s="730" t="s">
        <v>1760</v>
      </c>
      <c r="C35" s="730" t="s">
        <v>1763</v>
      </c>
      <c r="D35" s="730" t="s">
        <v>657</v>
      </c>
      <c r="E35" s="730" t="s">
        <v>658</v>
      </c>
      <c r="F35" s="734"/>
      <c r="G35" s="734"/>
      <c r="H35" s="748">
        <v>0</v>
      </c>
      <c r="I35" s="734">
        <v>4</v>
      </c>
      <c r="J35" s="734">
        <v>208.87999999999985</v>
      </c>
      <c r="K35" s="748">
        <v>1</v>
      </c>
      <c r="L35" s="734">
        <v>4</v>
      </c>
      <c r="M35" s="735">
        <v>208.87999999999985</v>
      </c>
    </row>
    <row r="36" spans="1:13" ht="14.45" customHeight="1" x14ac:dyDescent="0.2">
      <c r="A36" s="729" t="s">
        <v>575</v>
      </c>
      <c r="B36" s="730" t="s">
        <v>1764</v>
      </c>
      <c r="C36" s="730" t="s">
        <v>1765</v>
      </c>
      <c r="D36" s="730" t="s">
        <v>1766</v>
      </c>
      <c r="E36" s="730" t="s">
        <v>1767</v>
      </c>
      <c r="F36" s="734"/>
      <c r="G36" s="734"/>
      <c r="H36" s="748">
        <v>0</v>
      </c>
      <c r="I36" s="734">
        <v>3</v>
      </c>
      <c r="J36" s="734">
        <v>26.099999999999998</v>
      </c>
      <c r="K36" s="748">
        <v>1</v>
      </c>
      <c r="L36" s="734">
        <v>3</v>
      </c>
      <c r="M36" s="735">
        <v>26.099999999999998</v>
      </c>
    </row>
    <row r="37" spans="1:13" ht="14.45" customHeight="1" x14ac:dyDescent="0.2">
      <c r="A37" s="729" t="s">
        <v>575</v>
      </c>
      <c r="B37" s="730" t="s">
        <v>1768</v>
      </c>
      <c r="C37" s="730" t="s">
        <v>1769</v>
      </c>
      <c r="D37" s="730" t="s">
        <v>1770</v>
      </c>
      <c r="E37" s="730" t="s">
        <v>1771</v>
      </c>
      <c r="F37" s="734"/>
      <c r="G37" s="734"/>
      <c r="H37" s="748">
        <v>0</v>
      </c>
      <c r="I37" s="734">
        <v>3</v>
      </c>
      <c r="J37" s="734">
        <v>99.07</v>
      </c>
      <c r="K37" s="748">
        <v>1</v>
      </c>
      <c r="L37" s="734">
        <v>3</v>
      </c>
      <c r="M37" s="735">
        <v>99.07</v>
      </c>
    </row>
    <row r="38" spans="1:13" ht="14.45" customHeight="1" x14ac:dyDescent="0.2">
      <c r="A38" s="729" t="s">
        <v>575</v>
      </c>
      <c r="B38" s="730" t="s">
        <v>1772</v>
      </c>
      <c r="C38" s="730" t="s">
        <v>1773</v>
      </c>
      <c r="D38" s="730" t="s">
        <v>993</v>
      </c>
      <c r="E38" s="730" t="s">
        <v>662</v>
      </c>
      <c r="F38" s="734"/>
      <c r="G38" s="734"/>
      <c r="H38" s="748">
        <v>0</v>
      </c>
      <c r="I38" s="734">
        <v>2</v>
      </c>
      <c r="J38" s="734">
        <v>152.90000000000003</v>
      </c>
      <c r="K38" s="748">
        <v>1</v>
      </c>
      <c r="L38" s="734">
        <v>2</v>
      </c>
      <c r="M38" s="735">
        <v>152.90000000000003</v>
      </c>
    </row>
    <row r="39" spans="1:13" ht="14.45" customHeight="1" x14ac:dyDescent="0.2">
      <c r="A39" s="729" t="s">
        <v>575</v>
      </c>
      <c r="B39" s="730" t="s">
        <v>1772</v>
      </c>
      <c r="C39" s="730" t="s">
        <v>1774</v>
      </c>
      <c r="D39" s="730" t="s">
        <v>993</v>
      </c>
      <c r="E39" s="730" t="s">
        <v>1775</v>
      </c>
      <c r="F39" s="734"/>
      <c r="G39" s="734"/>
      <c r="H39" s="748">
        <v>0</v>
      </c>
      <c r="I39" s="734">
        <v>1</v>
      </c>
      <c r="J39" s="734">
        <v>188.82</v>
      </c>
      <c r="K39" s="748">
        <v>1</v>
      </c>
      <c r="L39" s="734">
        <v>1</v>
      </c>
      <c r="M39" s="735">
        <v>188.82</v>
      </c>
    </row>
    <row r="40" spans="1:13" ht="14.45" customHeight="1" x14ac:dyDescent="0.2">
      <c r="A40" s="729" t="s">
        <v>575</v>
      </c>
      <c r="B40" s="730" t="s">
        <v>1776</v>
      </c>
      <c r="C40" s="730" t="s">
        <v>1777</v>
      </c>
      <c r="D40" s="730" t="s">
        <v>1778</v>
      </c>
      <c r="E40" s="730" t="s">
        <v>1779</v>
      </c>
      <c r="F40" s="734"/>
      <c r="G40" s="734"/>
      <c r="H40" s="748">
        <v>0</v>
      </c>
      <c r="I40" s="734">
        <v>4</v>
      </c>
      <c r="J40" s="734">
        <v>61.999999999999986</v>
      </c>
      <c r="K40" s="748">
        <v>1</v>
      </c>
      <c r="L40" s="734">
        <v>4</v>
      </c>
      <c r="M40" s="735">
        <v>61.999999999999986</v>
      </c>
    </row>
    <row r="41" spans="1:13" ht="14.45" customHeight="1" x14ac:dyDescent="0.2">
      <c r="A41" s="729" t="s">
        <v>575</v>
      </c>
      <c r="B41" s="730" t="s">
        <v>1776</v>
      </c>
      <c r="C41" s="730" t="s">
        <v>1780</v>
      </c>
      <c r="D41" s="730" t="s">
        <v>1778</v>
      </c>
      <c r="E41" s="730" t="s">
        <v>1781</v>
      </c>
      <c r="F41" s="734"/>
      <c r="G41" s="734"/>
      <c r="H41" s="748">
        <v>0</v>
      </c>
      <c r="I41" s="734">
        <v>3</v>
      </c>
      <c r="J41" s="734">
        <v>37.260000000000005</v>
      </c>
      <c r="K41" s="748">
        <v>1</v>
      </c>
      <c r="L41" s="734">
        <v>3</v>
      </c>
      <c r="M41" s="735">
        <v>37.260000000000005</v>
      </c>
    </row>
    <row r="42" spans="1:13" ht="14.45" customHeight="1" x14ac:dyDescent="0.2">
      <c r="A42" s="729" t="s">
        <v>575</v>
      </c>
      <c r="B42" s="730" t="s">
        <v>1782</v>
      </c>
      <c r="C42" s="730" t="s">
        <v>1783</v>
      </c>
      <c r="D42" s="730" t="s">
        <v>806</v>
      </c>
      <c r="E42" s="730" t="s">
        <v>807</v>
      </c>
      <c r="F42" s="734"/>
      <c r="G42" s="734"/>
      <c r="H42" s="748">
        <v>0</v>
      </c>
      <c r="I42" s="734">
        <v>1</v>
      </c>
      <c r="J42" s="734">
        <v>60.36</v>
      </c>
      <c r="K42" s="748">
        <v>1</v>
      </c>
      <c r="L42" s="734">
        <v>1</v>
      </c>
      <c r="M42" s="735">
        <v>60.36</v>
      </c>
    </row>
    <row r="43" spans="1:13" ht="14.45" customHeight="1" x14ac:dyDescent="0.2">
      <c r="A43" s="729" t="s">
        <v>575</v>
      </c>
      <c r="B43" s="730" t="s">
        <v>1784</v>
      </c>
      <c r="C43" s="730" t="s">
        <v>1785</v>
      </c>
      <c r="D43" s="730" t="s">
        <v>1786</v>
      </c>
      <c r="E43" s="730" t="s">
        <v>1787</v>
      </c>
      <c r="F43" s="734"/>
      <c r="G43" s="734"/>
      <c r="H43" s="748">
        <v>0</v>
      </c>
      <c r="I43" s="734">
        <v>1</v>
      </c>
      <c r="J43" s="734">
        <v>148.62</v>
      </c>
      <c r="K43" s="748">
        <v>1</v>
      </c>
      <c r="L43" s="734">
        <v>1</v>
      </c>
      <c r="M43" s="735">
        <v>148.62</v>
      </c>
    </row>
    <row r="44" spans="1:13" ht="14.45" customHeight="1" x14ac:dyDescent="0.2">
      <c r="A44" s="729" t="s">
        <v>575</v>
      </c>
      <c r="B44" s="730" t="s">
        <v>1788</v>
      </c>
      <c r="C44" s="730" t="s">
        <v>1789</v>
      </c>
      <c r="D44" s="730" t="s">
        <v>1790</v>
      </c>
      <c r="E44" s="730" t="s">
        <v>1791</v>
      </c>
      <c r="F44" s="734"/>
      <c r="G44" s="734"/>
      <c r="H44" s="748">
        <v>0</v>
      </c>
      <c r="I44" s="734">
        <v>3</v>
      </c>
      <c r="J44" s="734">
        <v>55.11</v>
      </c>
      <c r="K44" s="748">
        <v>1</v>
      </c>
      <c r="L44" s="734">
        <v>3</v>
      </c>
      <c r="M44" s="735">
        <v>55.11</v>
      </c>
    </row>
    <row r="45" spans="1:13" ht="14.45" customHeight="1" x14ac:dyDescent="0.2">
      <c r="A45" s="729" t="s">
        <v>575</v>
      </c>
      <c r="B45" s="730" t="s">
        <v>1792</v>
      </c>
      <c r="C45" s="730" t="s">
        <v>1793</v>
      </c>
      <c r="D45" s="730" t="s">
        <v>921</v>
      </c>
      <c r="E45" s="730" t="s">
        <v>1794</v>
      </c>
      <c r="F45" s="734"/>
      <c r="G45" s="734"/>
      <c r="H45" s="748">
        <v>0</v>
      </c>
      <c r="I45" s="734">
        <v>2</v>
      </c>
      <c r="J45" s="734">
        <v>38.18</v>
      </c>
      <c r="K45" s="748">
        <v>1</v>
      </c>
      <c r="L45" s="734">
        <v>2</v>
      </c>
      <c r="M45" s="735">
        <v>38.18</v>
      </c>
    </row>
    <row r="46" spans="1:13" ht="14.45" customHeight="1" x14ac:dyDescent="0.2">
      <c r="A46" s="729" t="s">
        <v>575</v>
      </c>
      <c r="B46" s="730" t="s">
        <v>1795</v>
      </c>
      <c r="C46" s="730" t="s">
        <v>1796</v>
      </c>
      <c r="D46" s="730" t="s">
        <v>1797</v>
      </c>
      <c r="E46" s="730" t="s">
        <v>1798</v>
      </c>
      <c r="F46" s="734"/>
      <c r="G46" s="734"/>
      <c r="H46" s="748">
        <v>0</v>
      </c>
      <c r="I46" s="734">
        <v>2</v>
      </c>
      <c r="J46" s="734">
        <v>353.82</v>
      </c>
      <c r="K46" s="748">
        <v>1</v>
      </c>
      <c r="L46" s="734">
        <v>2</v>
      </c>
      <c r="M46" s="735">
        <v>353.82</v>
      </c>
    </row>
    <row r="47" spans="1:13" ht="14.45" customHeight="1" x14ac:dyDescent="0.2">
      <c r="A47" s="729" t="s">
        <v>575</v>
      </c>
      <c r="B47" s="730" t="s">
        <v>1799</v>
      </c>
      <c r="C47" s="730" t="s">
        <v>1800</v>
      </c>
      <c r="D47" s="730" t="s">
        <v>775</v>
      </c>
      <c r="E47" s="730" t="s">
        <v>1801</v>
      </c>
      <c r="F47" s="734"/>
      <c r="G47" s="734"/>
      <c r="H47" s="748">
        <v>0</v>
      </c>
      <c r="I47" s="734">
        <v>1</v>
      </c>
      <c r="J47" s="734">
        <v>33.360000000000007</v>
      </c>
      <c r="K47" s="748">
        <v>1</v>
      </c>
      <c r="L47" s="734">
        <v>1</v>
      </c>
      <c r="M47" s="735">
        <v>33.360000000000007</v>
      </c>
    </row>
    <row r="48" spans="1:13" ht="14.45" customHeight="1" x14ac:dyDescent="0.2">
      <c r="A48" s="729" t="s">
        <v>575</v>
      </c>
      <c r="B48" s="730" t="s">
        <v>1802</v>
      </c>
      <c r="C48" s="730" t="s">
        <v>1803</v>
      </c>
      <c r="D48" s="730" t="s">
        <v>1804</v>
      </c>
      <c r="E48" s="730" t="s">
        <v>1805</v>
      </c>
      <c r="F48" s="734"/>
      <c r="G48" s="734"/>
      <c r="H48" s="748">
        <v>0</v>
      </c>
      <c r="I48" s="734">
        <v>1</v>
      </c>
      <c r="J48" s="734">
        <v>92.66</v>
      </c>
      <c r="K48" s="748">
        <v>1</v>
      </c>
      <c r="L48" s="734">
        <v>1</v>
      </c>
      <c r="M48" s="735">
        <v>92.66</v>
      </c>
    </row>
    <row r="49" spans="1:13" ht="14.45" customHeight="1" x14ac:dyDescent="0.2">
      <c r="A49" s="729" t="s">
        <v>575</v>
      </c>
      <c r="B49" s="730" t="s">
        <v>1802</v>
      </c>
      <c r="C49" s="730" t="s">
        <v>1806</v>
      </c>
      <c r="D49" s="730" t="s">
        <v>1804</v>
      </c>
      <c r="E49" s="730" t="s">
        <v>1807</v>
      </c>
      <c r="F49" s="734"/>
      <c r="G49" s="734"/>
      <c r="H49" s="748">
        <v>0</v>
      </c>
      <c r="I49" s="734">
        <v>1</v>
      </c>
      <c r="J49" s="734">
        <v>56.23</v>
      </c>
      <c r="K49" s="748">
        <v>1</v>
      </c>
      <c r="L49" s="734">
        <v>1</v>
      </c>
      <c r="M49" s="735">
        <v>56.23</v>
      </c>
    </row>
    <row r="50" spans="1:13" ht="14.45" customHeight="1" x14ac:dyDescent="0.2">
      <c r="A50" s="729" t="s">
        <v>575</v>
      </c>
      <c r="B50" s="730" t="s">
        <v>1802</v>
      </c>
      <c r="C50" s="730" t="s">
        <v>1808</v>
      </c>
      <c r="D50" s="730" t="s">
        <v>770</v>
      </c>
      <c r="E50" s="730" t="s">
        <v>771</v>
      </c>
      <c r="F50" s="734"/>
      <c r="G50" s="734"/>
      <c r="H50" s="748">
        <v>0</v>
      </c>
      <c r="I50" s="734">
        <v>2</v>
      </c>
      <c r="J50" s="734">
        <v>155.32</v>
      </c>
      <c r="K50" s="748">
        <v>1</v>
      </c>
      <c r="L50" s="734">
        <v>2</v>
      </c>
      <c r="M50" s="735">
        <v>155.32</v>
      </c>
    </row>
    <row r="51" spans="1:13" ht="14.45" customHeight="1" x14ac:dyDescent="0.2">
      <c r="A51" s="729" t="s">
        <v>575</v>
      </c>
      <c r="B51" s="730" t="s">
        <v>1802</v>
      </c>
      <c r="C51" s="730" t="s">
        <v>1809</v>
      </c>
      <c r="D51" s="730" t="s">
        <v>770</v>
      </c>
      <c r="E51" s="730" t="s">
        <v>772</v>
      </c>
      <c r="F51" s="734"/>
      <c r="G51" s="734"/>
      <c r="H51" s="748">
        <v>0</v>
      </c>
      <c r="I51" s="734">
        <v>1</v>
      </c>
      <c r="J51" s="734">
        <v>130.97999999999999</v>
      </c>
      <c r="K51" s="748">
        <v>1</v>
      </c>
      <c r="L51" s="734">
        <v>1</v>
      </c>
      <c r="M51" s="735">
        <v>130.97999999999999</v>
      </c>
    </row>
    <row r="52" spans="1:13" ht="14.45" customHeight="1" x14ac:dyDescent="0.2">
      <c r="A52" s="729" t="s">
        <v>575</v>
      </c>
      <c r="B52" s="730" t="s">
        <v>1802</v>
      </c>
      <c r="C52" s="730" t="s">
        <v>1810</v>
      </c>
      <c r="D52" s="730" t="s">
        <v>770</v>
      </c>
      <c r="E52" s="730" t="s">
        <v>1811</v>
      </c>
      <c r="F52" s="734"/>
      <c r="G52" s="734"/>
      <c r="H52" s="748">
        <v>0</v>
      </c>
      <c r="I52" s="734">
        <v>1</v>
      </c>
      <c r="J52" s="734">
        <v>61.039999999999985</v>
      </c>
      <c r="K52" s="748">
        <v>1</v>
      </c>
      <c r="L52" s="734">
        <v>1</v>
      </c>
      <c r="M52" s="735">
        <v>61.039999999999985</v>
      </c>
    </row>
    <row r="53" spans="1:13" ht="14.45" customHeight="1" x14ac:dyDescent="0.2">
      <c r="A53" s="729" t="s">
        <v>575</v>
      </c>
      <c r="B53" s="730" t="s">
        <v>1812</v>
      </c>
      <c r="C53" s="730" t="s">
        <v>1813</v>
      </c>
      <c r="D53" s="730" t="s">
        <v>1814</v>
      </c>
      <c r="E53" s="730" t="s">
        <v>1815</v>
      </c>
      <c r="F53" s="734">
        <v>18</v>
      </c>
      <c r="G53" s="734">
        <v>7502.0399999999991</v>
      </c>
      <c r="H53" s="748">
        <v>1</v>
      </c>
      <c r="I53" s="734"/>
      <c r="J53" s="734"/>
      <c r="K53" s="748">
        <v>0</v>
      </c>
      <c r="L53" s="734">
        <v>18</v>
      </c>
      <c r="M53" s="735">
        <v>7502.0399999999991</v>
      </c>
    </row>
    <row r="54" spans="1:13" ht="14.45" customHeight="1" x14ac:dyDescent="0.2">
      <c r="A54" s="729" t="s">
        <v>575</v>
      </c>
      <c r="B54" s="730" t="s">
        <v>1812</v>
      </c>
      <c r="C54" s="730" t="s">
        <v>1816</v>
      </c>
      <c r="D54" s="730" t="s">
        <v>1817</v>
      </c>
      <c r="E54" s="730" t="s">
        <v>1818</v>
      </c>
      <c r="F54" s="734"/>
      <c r="G54" s="734"/>
      <c r="H54" s="748">
        <v>0</v>
      </c>
      <c r="I54" s="734">
        <v>3</v>
      </c>
      <c r="J54" s="734">
        <v>341.25</v>
      </c>
      <c r="K54" s="748">
        <v>1</v>
      </c>
      <c r="L54" s="734">
        <v>3</v>
      </c>
      <c r="M54" s="735">
        <v>341.25</v>
      </c>
    </row>
    <row r="55" spans="1:13" ht="14.45" customHeight="1" x14ac:dyDescent="0.2">
      <c r="A55" s="729" t="s">
        <v>575</v>
      </c>
      <c r="B55" s="730" t="s">
        <v>1819</v>
      </c>
      <c r="C55" s="730" t="s">
        <v>1820</v>
      </c>
      <c r="D55" s="730" t="s">
        <v>1821</v>
      </c>
      <c r="E55" s="730" t="s">
        <v>1196</v>
      </c>
      <c r="F55" s="734">
        <v>18.5</v>
      </c>
      <c r="G55" s="734">
        <v>13838</v>
      </c>
      <c r="H55" s="748">
        <v>1</v>
      </c>
      <c r="I55" s="734"/>
      <c r="J55" s="734"/>
      <c r="K55" s="748">
        <v>0</v>
      </c>
      <c r="L55" s="734">
        <v>18.5</v>
      </c>
      <c r="M55" s="735">
        <v>13838</v>
      </c>
    </row>
    <row r="56" spans="1:13" ht="14.45" customHeight="1" x14ac:dyDescent="0.2">
      <c r="A56" s="729" t="s">
        <v>575</v>
      </c>
      <c r="B56" s="730" t="s">
        <v>1819</v>
      </c>
      <c r="C56" s="730" t="s">
        <v>1822</v>
      </c>
      <c r="D56" s="730" t="s">
        <v>1195</v>
      </c>
      <c r="E56" s="730" t="s">
        <v>1196</v>
      </c>
      <c r="F56" s="734"/>
      <c r="G56" s="734"/>
      <c r="H56" s="748">
        <v>0</v>
      </c>
      <c r="I56" s="734">
        <v>10</v>
      </c>
      <c r="J56" s="734">
        <v>8937</v>
      </c>
      <c r="K56" s="748">
        <v>1</v>
      </c>
      <c r="L56" s="734">
        <v>10</v>
      </c>
      <c r="M56" s="735">
        <v>8937</v>
      </c>
    </row>
    <row r="57" spans="1:13" ht="14.45" customHeight="1" x14ac:dyDescent="0.2">
      <c r="A57" s="729" t="s">
        <v>575</v>
      </c>
      <c r="B57" s="730" t="s">
        <v>1823</v>
      </c>
      <c r="C57" s="730" t="s">
        <v>1824</v>
      </c>
      <c r="D57" s="730" t="s">
        <v>1564</v>
      </c>
      <c r="E57" s="730" t="s">
        <v>1825</v>
      </c>
      <c r="F57" s="734"/>
      <c r="G57" s="734"/>
      <c r="H57" s="748">
        <v>0</v>
      </c>
      <c r="I57" s="734">
        <v>3</v>
      </c>
      <c r="J57" s="734">
        <v>414.83999999999992</v>
      </c>
      <c r="K57" s="748">
        <v>1</v>
      </c>
      <c r="L57" s="734">
        <v>3</v>
      </c>
      <c r="M57" s="735">
        <v>414.83999999999992</v>
      </c>
    </row>
    <row r="58" spans="1:13" ht="14.45" customHeight="1" x14ac:dyDescent="0.2">
      <c r="A58" s="729" t="s">
        <v>575</v>
      </c>
      <c r="B58" s="730" t="s">
        <v>1823</v>
      </c>
      <c r="C58" s="730" t="s">
        <v>1826</v>
      </c>
      <c r="D58" s="730" t="s">
        <v>1827</v>
      </c>
      <c r="E58" s="730" t="s">
        <v>1828</v>
      </c>
      <c r="F58" s="734"/>
      <c r="G58" s="734"/>
      <c r="H58" s="748">
        <v>0</v>
      </c>
      <c r="I58" s="734">
        <v>44.5</v>
      </c>
      <c r="J58" s="734">
        <v>8722.8900000000012</v>
      </c>
      <c r="K58" s="748">
        <v>1</v>
      </c>
      <c r="L58" s="734">
        <v>44.5</v>
      </c>
      <c r="M58" s="735">
        <v>8722.8900000000012</v>
      </c>
    </row>
    <row r="59" spans="1:13" ht="14.45" customHeight="1" x14ac:dyDescent="0.2">
      <c r="A59" s="729" t="s">
        <v>575</v>
      </c>
      <c r="B59" s="730" t="s">
        <v>1829</v>
      </c>
      <c r="C59" s="730" t="s">
        <v>1830</v>
      </c>
      <c r="D59" s="730" t="s">
        <v>1197</v>
      </c>
      <c r="E59" s="730" t="s">
        <v>1198</v>
      </c>
      <c r="F59" s="734"/>
      <c r="G59" s="734"/>
      <c r="H59" s="748">
        <v>0</v>
      </c>
      <c r="I59" s="734">
        <v>432</v>
      </c>
      <c r="J59" s="734">
        <v>8874.18</v>
      </c>
      <c r="K59" s="748">
        <v>1</v>
      </c>
      <c r="L59" s="734">
        <v>432</v>
      </c>
      <c r="M59" s="735">
        <v>8874.18</v>
      </c>
    </row>
    <row r="60" spans="1:13" ht="14.45" customHeight="1" x14ac:dyDescent="0.2">
      <c r="A60" s="729" t="s">
        <v>575</v>
      </c>
      <c r="B60" s="730" t="s">
        <v>1831</v>
      </c>
      <c r="C60" s="730" t="s">
        <v>1832</v>
      </c>
      <c r="D60" s="730" t="s">
        <v>1184</v>
      </c>
      <c r="E60" s="730" t="s">
        <v>1186</v>
      </c>
      <c r="F60" s="734"/>
      <c r="G60" s="734"/>
      <c r="H60" s="748">
        <v>0</v>
      </c>
      <c r="I60" s="734">
        <v>3</v>
      </c>
      <c r="J60" s="734">
        <v>1483.2900000000004</v>
      </c>
      <c r="K60" s="748">
        <v>1</v>
      </c>
      <c r="L60" s="734">
        <v>3</v>
      </c>
      <c r="M60" s="735">
        <v>1483.2900000000004</v>
      </c>
    </row>
    <row r="61" spans="1:13" ht="14.45" customHeight="1" x14ac:dyDescent="0.2">
      <c r="A61" s="729" t="s">
        <v>575</v>
      </c>
      <c r="B61" s="730" t="s">
        <v>1831</v>
      </c>
      <c r="C61" s="730" t="s">
        <v>1833</v>
      </c>
      <c r="D61" s="730" t="s">
        <v>1184</v>
      </c>
      <c r="E61" s="730" t="s">
        <v>1185</v>
      </c>
      <c r="F61" s="734"/>
      <c r="G61" s="734"/>
      <c r="H61" s="748">
        <v>0</v>
      </c>
      <c r="I61" s="734">
        <v>25</v>
      </c>
      <c r="J61" s="734">
        <v>17863.879999999997</v>
      </c>
      <c r="K61" s="748">
        <v>1</v>
      </c>
      <c r="L61" s="734">
        <v>25</v>
      </c>
      <c r="M61" s="735">
        <v>17863.879999999997</v>
      </c>
    </row>
    <row r="62" spans="1:13" ht="14.45" customHeight="1" x14ac:dyDescent="0.2">
      <c r="A62" s="729" t="s">
        <v>575</v>
      </c>
      <c r="B62" s="730" t="s">
        <v>1834</v>
      </c>
      <c r="C62" s="730" t="s">
        <v>1835</v>
      </c>
      <c r="D62" s="730" t="s">
        <v>1836</v>
      </c>
      <c r="E62" s="730" t="s">
        <v>1837</v>
      </c>
      <c r="F62" s="734">
        <v>2</v>
      </c>
      <c r="G62" s="734">
        <v>1088.78</v>
      </c>
      <c r="H62" s="748">
        <v>1</v>
      </c>
      <c r="I62" s="734"/>
      <c r="J62" s="734"/>
      <c r="K62" s="748">
        <v>0</v>
      </c>
      <c r="L62" s="734">
        <v>2</v>
      </c>
      <c r="M62" s="735">
        <v>1088.78</v>
      </c>
    </row>
    <row r="63" spans="1:13" ht="14.45" customHeight="1" x14ac:dyDescent="0.2">
      <c r="A63" s="729" t="s">
        <v>575</v>
      </c>
      <c r="B63" s="730" t="s">
        <v>1838</v>
      </c>
      <c r="C63" s="730" t="s">
        <v>1839</v>
      </c>
      <c r="D63" s="730" t="s">
        <v>1840</v>
      </c>
      <c r="E63" s="730" t="s">
        <v>1841</v>
      </c>
      <c r="F63" s="734"/>
      <c r="G63" s="734"/>
      <c r="H63" s="748">
        <v>0</v>
      </c>
      <c r="I63" s="734">
        <v>1</v>
      </c>
      <c r="J63" s="734">
        <v>34.5</v>
      </c>
      <c r="K63" s="748">
        <v>1</v>
      </c>
      <c r="L63" s="734">
        <v>1</v>
      </c>
      <c r="M63" s="735">
        <v>34.5</v>
      </c>
    </row>
    <row r="64" spans="1:13" ht="14.45" customHeight="1" x14ac:dyDescent="0.2">
      <c r="A64" s="729" t="s">
        <v>575</v>
      </c>
      <c r="B64" s="730" t="s">
        <v>1838</v>
      </c>
      <c r="C64" s="730" t="s">
        <v>1842</v>
      </c>
      <c r="D64" s="730" t="s">
        <v>1840</v>
      </c>
      <c r="E64" s="730" t="s">
        <v>1825</v>
      </c>
      <c r="F64" s="734"/>
      <c r="G64" s="734"/>
      <c r="H64" s="748">
        <v>0</v>
      </c>
      <c r="I64" s="734">
        <v>1</v>
      </c>
      <c r="J64" s="734">
        <v>49.630000000000017</v>
      </c>
      <c r="K64" s="748">
        <v>1</v>
      </c>
      <c r="L64" s="734">
        <v>1</v>
      </c>
      <c r="M64" s="735">
        <v>49.630000000000017</v>
      </c>
    </row>
    <row r="65" spans="1:13" ht="14.45" customHeight="1" x14ac:dyDescent="0.2">
      <c r="A65" s="729" t="s">
        <v>575</v>
      </c>
      <c r="B65" s="730" t="s">
        <v>1843</v>
      </c>
      <c r="C65" s="730" t="s">
        <v>1844</v>
      </c>
      <c r="D65" s="730" t="s">
        <v>1845</v>
      </c>
      <c r="E65" s="730" t="s">
        <v>1846</v>
      </c>
      <c r="F65" s="734"/>
      <c r="G65" s="734"/>
      <c r="H65" s="748">
        <v>0</v>
      </c>
      <c r="I65" s="734">
        <v>10</v>
      </c>
      <c r="J65" s="734">
        <v>3104</v>
      </c>
      <c r="K65" s="748">
        <v>1</v>
      </c>
      <c r="L65" s="734">
        <v>10</v>
      </c>
      <c r="M65" s="735">
        <v>3104</v>
      </c>
    </row>
    <row r="66" spans="1:13" ht="14.45" customHeight="1" x14ac:dyDescent="0.2">
      <c r="A66" s="729" t="s">
        <v>575</v>
      </c>
      <c r="B66" s="730" t="s">
        <v>1847</v>
      </c>
      <c r="C66" s="730" t="s">
        <v>1848</v>
      </c>
      <c r="D66" s="730" t="s">
        <v>1849</v>
      </c>
      <c r="E66" s="730" t="s">
        <v>1850</v>
      </c>
      <c r="F66" s="734"/>
      <c r="G66" s="734"/>
      <c r="H66" s="748">
        <v>0</v>
      </c>
      <c r="I66" s="734">
        <v>10</v>
      </c>
      <c r="J66" s="734">
        <v>333.9</v>
      </c>
      <c r="K66" s="748">
        <v>1</v>
      </c>
      <c r="L66" s="734">
        <v>10</v>
      </c>
      <c r="M66" s="735">
        <v>333.9</v>
      </c>
    </row>
    <row r="67" spans="1:13" ht="14.45" customHeight="1" x14ac:dyDescent="0.2">
      <c r="A67" s="729" t="s">
        <v>575</v>
      </c>
      <c r="B67" s="730" t="s">
        <v>1851</v>
      </c>
      <c r="C67" s="730" t="s">
        <v>1852</v>
      </c>
      <c r="D67" s="730" t="s">
        <v>1187</v>
      </c>
      <c r="E67" s="730" t="s">
        <v>1188</v>
      </c>
      <c r="F67" s="734">
        <v>5</v>
      </c>
      <c r="G67" s="734">
        <v>954.18000000000006</v>
      </c>
      <c r="H67" s="748">
        <v>1</v>
      </c>
      <c r="I67" s="734"/>
      <c r="J67" s="734"/>
      <c r="K67" s="748">
        <v>0</v>
      </c>
      <c r="L67" s="734">
        <v>5</v>
      </c>
      <c r="M67" s="735">
        <v>954.18000000000006</v>
      </c>
    </row>
    <row r="68" spans="1:13" ht="14.45" customHeight="1" x14ac:dyDescent="0.2">
      <c r="A68" s="729" t="s">
        <v>575</v>
      </c>
      <c r="B68" s="730" t="s">
        <v>1853</v>
      </c>
      <c r="C68" s="730" t="s">
        <v>1854</v>
      </c>
      <c r="D68" s="730" t="s">
        <v>1855</v>
      </c>
      <c r="E68" s="730" t="s">
        <v>1856</v>
      </c>
      <c r="F68" s="734"/>
      <c r="G68" s="734"/>
      <c r="H68" s="748">
        <v>0</v>
      </c>
      <c r="I68" s="734">
        <v>3</v>
      </c>
      <c r="J68" s="734">
        <v>957</v>
      </c>
      <c r="K68" s="748">
        <v>1</v>
      </c>
      <c r="L68" s="734">
        <v>3</v>
      </c>
      <c r="M68" s="735">
        <v>957</v>
      </c>
    </row>
    <row r="69" spans="1:13" ht="14.45" customHeight="1" x14ac:dyDescent="0.2">
      <c r="A69" s="729" t="s">
        <v>575</v>
      </c>
      <c r="B69" s="730" t="s">
        <v>1853</v>
      </c>
      <c r="C69" s="730" t="s">
        <v>1857</v>
      </c>
      <c r="D69" s="730" t="s">
        <v>1858</v>
      </c>
      <c r="E69" s="730" t="s">
        <v>1859</v>
      </c>
      <c r="F69" s="734"/>
      <c r="G69" s="734"/>
      <c r="H69" s="748">
        <v>0</v>
      </c>
      <c r="I69" s="734">
        <v>10</v>
      </c>
      <c r="J69" s="734">
        <v>11329.099999999999</v>
      </c>
      <c r="K69" s="748">
        <v>1</v>
      </c>
      <c r="L69" s="734">
        <v>10</v>
      </c>
      <c r="M69" s="735">
        <v>11329.099999999999</v>
      </c>
    </row>
    <row r="70" spans="1:13" ht="14.45" customHeight="1" x14ac:dyDescent="0.2">
      <c r="A70" s="729" t="s">
        <v>575</v>
      </c>
      <c r="B70" s="730" t="s">
        <v>1860</v>
      </c>
      <c r="C70" s="730" t="s">
        <v>1861</v>
      </c>
      <c r="D70" s="730" t="s">
        <v>1862</v>
      </c>
      <c r="E70" s="730" t="s">
        <v>1863</v>
      </c>
      <c r="F70" s="734"/>
      <c r="G70" s="734"/>
      <c r="H70" s="748">
        <v>0</v>
      </c>
      <c r="I70" s="734">
        <v>1</v>
      </c>
      <c r="J70" s="734">
        <v>6764.33</v>
      </c>
      <c r="K70" s="748">
        <v>1</v>
      </c>
      <c r="L70" s="734">
        <v>1</v>
      </c>
      <c r="M70" s="735">
        <v>6764.33</v>
      </c>
    </row>
    <row r="71" spans="1:13" ht="14.45" customHeight="1" x14ac:dyDescent="0.2">
      <c r="A71" s="729" t="s">
        <v>575</v>
      </c>
      <c r="B71" s="730" t="s">
        <v>1864</v>
      </c>
      <c r="C71" s="730" t="s">
        <v>1865</v>
      </c>
      <c r="D71" s="730" t="s">
        <v>996</v>
      </c>
      <c r="E71" s="730" t="s">
        <v>1743</v>
      </c>
      <c r="F71" s="734">
        <v>3</v>
      </c>
      <c r="G71" s="734">
        <v>630.03</v>
      </c>
      <c r="H71" s="748">
        <v>1</v>
      </c>
      <c r="I71" s="734"/>
      <c r="J71" s="734"/>
      <c r="K71" s="748">
        <v>0</v>
      </c>
      <c r="L71" s="734">
        <v>3</v>
      </c>
      <c r="M71" s="735">
        <v>630.03</v>
      </c>
    </row>
    <row r="72" spans="1:13" ht="14.45" customHeight="1" x14ac:dyDescent="0.2">
      <c r="A72" s="729" t="s">
        <v>575</v>
      </c>
      <c r="B72" s="730" t="s">
        <v>1866</v>
      </c>
      <c r="C72" s="730" t="s">
        <v>1867</v>
      </c>
      <c r="D72" s="730" t="s">
        <v>847</v>
      </c>
      <c r="E72" s="730" t="s">
        <v>1868</v>
      </c>
      <c r="F72" s="734"/>
      <c r="G72" s="734"/>
      <c r="H72" s="748">
        <v>0</v>
      </c>
      <c r="I72" s="734">
        <v>1</v>
      </c>
      <c r="J72" s="734">
        <v>359.85</v>
      </c>
      <c r="K72" s="748">
        <v>1</v>
      </c>
      <c r="L72" s="734">
        <v>1</v>
      </c>
      <c r="M72" s="735">
        <v>359.85</v>
      </c>
    </row>
    <row r="73" spans="1:13" ht="14.45" customHeight="1" x14ac:dyDescent="0.2">
      <c r="A73" s="729" t="s">
        <v>575</v>
      </c>
      <c r="B73" s="730" t="s">
        <v>1869</v>
      </c>
      <c r="C73" s="730" t="s">
        <v>1870</v>
      </c>
      <c r="D73" s="730" t="s">
        <v>1064</v>
      </c>
      <c r="E73" s="730" t="s">
        <v>1065</v>
      </c>
      <c r="F73" s="734">
        <v>1</v>
      </c>
      <c r="G73" s="734">
        <v>392.21</v>
      </c>
      <c r="H73" s="748">
        <v>1</v>
      </c>
      <c r="I73" s="734"/>
      <c r="J73" s="734"/>
      <c r="K73" s="748">
        <v>0</v>
      </c>
      <c r="L73" s="734">
        <v>1</v>
      </c>
      <c r="M73" s="735">
        <v>392.21</v>
      </c>
    </row>
    <row r="74" spans="1:13" ht="14.45" customHeight="1" x14ac:dyDescent="0.2">
      <c r="A74" s="729" t="s">
        <v>575</v>
      </c>
      <c r="B74" s="730" t="s">
        <v>1871</v>
      </c>
      <c r="C74" s="730" t="s">
        <v>1872</v>
      </c>
      <c r="D74" s="730" t="s">
        <v>1873</v>
      </c>
      <c r="E74" s="730" t="s">
        <v>1874</v>
      </c>
      <c r="F74" s="734"/>
      <c r="G74" s="734"/>
      <c r="H74" s="748">
        <v>0</v>
      </c>
      <c r="I74" s="734">
        <v>1</v>
      </c>
      <c r="J74" s="734">
        <v>533.577</v>
      </c>
      <c r="K74" s="748">
        <v>1</v>
      </c>
      <c r="L74" s="734">
        <v>1</v>
      </c>
      <c r="M74" s="735">
        <v>533.577</v>
      </c>
    </row>
    <row r="75" spans="1:13" ht="14.45" customHeight="1" x14ac:dyDescent="0.2">
      <c r="A75" s="729" t="s">
        <v>575</v>
      </c>
      <c r="B75" s="730" t="s">
        <v>1875</v>
      </c>
      <c r="C75" s="730" t="s">
        <v>1876</v>
      </c>
      <c r="D75" s="730" t="s">
        <v>1877</v>
      </c>
      <c r="E75" s="730" t="s">
        <v>1878</v>
      </c>
      <c r="F75" s="734"/>
      <c r="G75" s="734"/>
      <c r="H75" s="748">
        <v>0</v>
      </c>
      <c r="I75" s="734">
        <v>1</v>
      </c>
      <c r="J75" s="734">
        <v>2045.47</v>
      </c>
      <c r="K75" s="748">
        <v>1</v>
      </c>
      <c r="L75" s="734">
        <v>1</v>
      </c>
      <c r="M75" s="735">
        <v>2045.47</v>
      </c>
    </row>
    <row r="76" spans="1:13" ht="14.45" customHeight="1" x14ac:dyDescent="0.2">
      <c r="A76" s="729" t="s">
        <v>575</v>
      </c>
      <c r="B76" s="730" t="s">
        <v>1875</v>
      </c>
      <c r="C76" s="730" t="s">
        <v>1879</v>
      </c>
      <c r="D76" s="730" t="s">
        <v>1877</v>
      </c>
      <c r="E76" s="730" t="s">
        <v>1880</v>
      </c>
      <c r="F76" s="734"/>
      <c r="G76" s="734"/>
      <c r="H76" s="748">
        <v>0</v>
      </c>
      <c r="I76" s="734">
        <v>1</v>
      </c>
      <c r="J76" s="734">
        <v>3735.97</v>
      </c>
      <c r="K76" s="748">
        <v>1</v>
      </c>
      <c r="L76" s="734">
        <v>1</v>
      </c>
      <c r="M76" s="735">
        <v>3735.97</v>
      </c>
    </row>
    <row r="77" spans="1:13" ht="14.45" customHeight="1" x14ac:dyDescent="0.2">
      <c r="A77" s="729" t="s">
        <v>575</v>
      </c>
      <c r="B77" s="730" t="s">
        <v>1881</v>
      </c>
      <c r="C77" s="730" t="s">
        <v>1882</v>
      </c>
      <c r="D77" s="730" t="s">
        <v>618</v>
      </c>
      <c r="E77" s="730" t="s">
        <v>619</v>
      </c>
      <c r="F77" s="734"/>
      <c r="G77" s="734"/>
      <c r="H77" s="748">
        <v>0</v>
      </c>
      <c r="I77" s="734">
        <v>1</v>
      </c>
      <c r="J77" s="734">
        <v>53.94</v>
      </c>
      <c r="K77" s="748">
        <v>1</v>
      </c>
      <c r="L77" s="734">
        <v>1</v>
      </c>
      <c r="M77" s="735">
        <v>53.94</v>
      </c>
    </row>
    <row r="78" spans="1:13" ht="14.45" customHeight="1" x14ac:dyDescent="0.2">
      <c r="A78" s="729" t="s">
        <v>575</v>
      </c>
      <c r="B78" s="730" t="s">
        <v>1881</v>
      </c>
      <c r="C78" s="730" t="s">
        <v>1883</v>
      </c>
      <c r="D78" s="730" t="s">
        <v>618</v>
      </c>
      <c r="E78" s="730" t="s">
        <v>620</v>
      </c>
      <c r="F78" s="734"/>
      <c r="G78" s="734"/>
      <c r="H78" s="748">
        <v>0</v>
      </c>
      <c r="I78" s="734">
        <v>2</v>
      </c>
      <c r="J78" s="734">
        <v>97.08</v>
      </c>
      <c r="K78" s="748">
        <v>1</v>
      </c>
      <c r="L78" s="734">
        <v>2</v>
      </c>
      <c r="M78" s="735">
        <v>97.08</v>
      </c>
    </row>
    <row r="79" spans="1:13" ht="14.45" customHeight="1" x14ac:dyDescent="0.2">
      <c r="A79" s="729" t="s">
        <v>575</v>
      </c>
      <c r="B79" s="730" t="s">
        <v>1884</v>
      </c>
      <c r="C79" s="730" t="s">
        <v>1885</v>
      </c>
      <c r="D79" s="730" t="s">
        <v>1886</v>
      </c>
      <c r="E79" s="730" t="s">
        <v>1887</v>
      </c>
      <c r="F79" s="734"/>
      <c r="G79" s="734"/>
      <c r="H79" s="748">
        <v>0</v>
      </c>
      <c r="I79" s="734">
        <v>2</v>
      </c>
      <c r="J79" s="734">
        <v>1173.08</v>
      </c>
      <c r="K79" s="748">
        <v>1</v>
      </c>
      <c r="L79" s="734">
        <v>2</v>
      </c>
      <c r="M79" s="735">
        <v>1173.08</v>
      </c>
    </row>
    <row r="80" spans="1:13" ht="14.45" customHeight="1" x14ac:dyDescent="0.2">
      <c r="A80" s="729" t="s">
        <v>575</v>
      </c>
      <c r="B80" s="730" t="s">
        <v>1888</v>
      </c>
      <c r="C80" s="730" t="s">
        <v>1889</v>
      </c>
      <c r="D80" s="730" t="s">
        <v>956</v>
      </c>
      <c r="E80" s="730" t="s">
        <v>957</v>
      </c>
      <c r="F80" s="734">
        <v>2</v>
      </c>
      <c r="G80" s="734">
        <v>165.066</v>
      </c>
      <c r="H80" s="748">
        <v>1</v>
      </c>
      <c r="I80" s="734"/>
      <c r="J80" s="734"/>
      <c r="K80" s="748">
        <v>0</v>
      </c>
      <c r="L80" s="734">
        <v>2</v>
      </c>
      <c r="M80" s="735">
        <v>165.066</v>
      </c>
    </row>
    <row r="81" spans="1:13" ht="14.45" customHeight="1" x14ac:dyDescent="0.2">
      <c r="A81" s="729" t="s">
        <v>575</v>
      </c>
      <c r="B81" s="730" t="s">
        <v>1888</v>
      </c>
      <c r="C81" s="730" t="s">
        <v>1890</v>
      </c>
      <c r="D81" s="730" t="s">
        <v>956</v>
      </c>
      <c r="E81" s="730" t="s">
        <v>959</v>
      </c>
      <c r="F81" s="734"/>
      <c r="G81" s="734"/>
      <c r="H81" s="748">
        <v>0</v>
      </c>
      <c r="I81" s="734">
        <v>25</v>
      </c>
      <c r="J81" s="734">
        <v>825.27499999999998</v>
      </c>
      <c r="K81" s="748">
        <v>1</v>
      </c>
      <c r="L81" s="734">
        <v>25</v>
      </c>
      <c r="M81" s="735">
        <v>825.27499999999998</v>
      </c>
    </row>
    <row r="82" spans="1:13" ht="14.45" customHeight="1" x14ac:dyDescent="0.2">
      <c r="A82" s="729" t="s">
        <v>575</v>
      </c>
      <c r="B82" s="730" t="s">
        <v>1888</v>
      </c>
      <c r="C82" s="730" t="s">
        <v>1891</v>
      </c>
      <c r="D82" s="730" t="s">
        <v>956</v>
      </c>
      <c r="E82" s="730" t="s">
        <v>1892</v>
      </c>
      <c r="F82" s="734"/>
      <c r="G82" s="734"/>
      <c r="H82" s="748">
        <v>0</v>
      </c>
      <c r="I82" s="734">
        <v>3</v>
      </c>
      <c r="J82" s="734">
        <v>125.64000000000001</v>
      </c>
      <c r="K82" s="748">
        <v>1</v>
      </c>
      <c r="L82" s="734">
        <v>3</v>
      </c>
      <c r="M82" s="735">
        <v>125.64000000000001</v>
      </c>
    </row>
    <row r="83" spans="1:13" ht="14.45" customHeight="1" x14ac:dyDescent="0.2">
      <c r="A83" s="729" t="s">
        <v>575</v>
      </c>
      <c r="B83" s="730" t="s">
        <v>1893</v>
      </c>
      <c r="C83" s="730" t="s">
        <v>1894</v>
      </c>
      <c r="D83" s="730" t="s">
        <v>1895</v>
      </c>
      <c r="E83" s="730" t="s">
        <v>1896</v>
      </c>
      <c r="F83" s="734"/>
      <c r="G83" s="734"/>
      <c r="H83" s="748">
        <v>0</v>
      </c>
      <c r="I83" s="734">
        <v>1</v>
      </c>
      <c r="J83" s="734">
        <v>503.88</v>
      </c>
      <c r="K83" s="748">
        <v>1</v>
      </c>
      <c r="L83" s="734">
        <v>1</v>
      </c>
      <c r="M83" s="735">
        <v>503.88</v>
      </c>
    </row>
    <row r="84" spans="1:13" ht="14.45" customHeight="1" x14ac:dyDescent="0.2">
      <c r="A84" s="729" t="s">
        <v>575</v>
      </c>
      <c r="B84" s="730" t="s">
        <v>1897</v>
      </c>
      <c r="C84" s="730" t="s">
        <v>1898</v>
      </c>
      <c r="D84" s="730" t="s">
        <v>891</v>
      </c>
      <c r="E84" s="730" t="s">
        <v>1899</v>
      </c>
      <c r="F84" s="734"/>
      <c r="G84" s="734"/>
      <c r="H84" s="748">
        <v>0</v>
      </c>
      <c r="I84" s="734">
        <v>1</v>
      </c>
      <c r="J84" s="734">
        <v>240.38</v>
      </c>
      <c r="K84" s="748">
        <v>1</v>
      </c>
      <c r="L84" s="734">
        <v>1</v>
      </c>
      <c r="M84" s="735">
        <v>240.38</v>
      </c>
    </row>
    <row r="85" spans="1:13" ht="14.45" customHeight="1" x14ac:dyDescent="0.2">
      <c r="A85" s="729" t="s">
        <v>575</v>
      </c>
      <c r="B85" s="730" t="s">
        <v>1900</v>
      </c>
      <c r="C85" s="730" t="s">
        <v>1901</v>
      </c>
      <c r="D85" s="730" t="s">
        <v>1902</v>
      </c>
      <c r="E85" s="730" t="s">
        <v>1903</v>
      </c>
      <c r="F85" s="734"/>
      <c r="G85" s="734"/>
      <c r="H85" s="748">
        <v>0</v>
      </c>
      <c r="I85" s="734">
        <v>1</v>
      </c>
      <c r="J85" s="734">
        <v>75.719998583876333</v>
      </c>
      <c r="K85" s="748">
        <v>1</v>
      </c>
      <c r="L85" s="734">
        <v>1</v>
      </c>
      <c r="M85" s="735">
        <v>75.719998583876333</v>
      </c>
    </row>
    <row r="86" spans="1:13" ht="14.45" customHeight="1" x14ac:dyDescent="0.2">
      <c r="A86" s="729" t="s">
        <v>575</v>
      </c>
      <c r="B86" s="730" t="s">
        <v>1900</v>
      </c>
      <c r="C86" s="730" t="s">
        <v>1904</v>
      </c>
      <c r="D86" s="730" t="s">
        <v>1905</v>
      </c>
      <c r="E86" s="730" t="s">
        <v>1906</v>
      </c>
      <c r="F86" s="734"/>
      <c r="G86" s="734"/>
      <c r="H86" s="748">
        <v>0</v>
      </c>
      <c r="I86" s="734">
        <v>3</v>
      </c>
      <c r="J86" s="734">
        <v>378.60000000000008</v>
      </c>
      <c r="K86" s="748">
        <v>1</v>
      </c>
      <c r="L86" s="734">
        <v>3</v>
      </c>
      <c r="M86" s="735">
        <v>378.60000000000008</v>
      </c>
    </row>
    <row r="87" spans="1:13" ht="14.45" customHeight="1" x14ac:dyDescent="0.2">
      <c r="A87" s="729" t="s">
        <v>575</v>
      </c>
      <c r="B87" s="730" t="s">
        <v>1907</v>
      </c>
      <c r="C87" s="730" t="s">
        <v>1908</v>
      </c>
      <c r="D87" s="730" t="s">
        <v>989</v>
      </c>
      <c r="E87" s="730" t="s">
        <v>991</v>
      </c>
      <c r="F87" s="734"/>
      <c r="G87" s="734"/>
      <c r="H87" s="748">
        <v>0</v>
      </c>
      <c r="I87" s="734">
        <v>1</v>
      </c>
      <c r="J87" s="734">
        <v>97.569999999999979</v>
      </c>
      <c r="K87" s="748">
        <v>1</v>
      </c>
      <c r="L87" s="734">
        <v>1</v>
      </c>
      <c r="M87" s="735">
        <v>97.569999999999979</v>
      </c>
    </row>
    <row r="88" spans="1:13" ht="14.45" customHeight="1" x14ac:dyDescent="0.2">
      <c r="A88" s="729" t="s">
        <v>575</v>
      </c>
      <c r="B88" s="730" t="s">
        <v>1907</v>
      </c>
      <c r="C88" s="730" t="s">
        <v>1909</v>
      </c>
      <c r="D88" s="730" t="s">
        <v>989</v>
      </c>
      <c r="E88" s="730" t="s">
        <v>990</v>
      </c>
      <c r="F88" s="734"/>
      <c r="G88" s="734"/>
      <c r="H88" s="748">
        <v>0</v>
      </c>
      <c r="I88" s="734">
        <v>1</v>
      </c>
      <c r="J88" s="734">
        <v>2142.5000000000009</v>
      </c>
      <c r="K88" s="748">
        <v>1</v>
      </c>
      <c r="L88" s="734">
        <v>1</v>
      </c>
      <c r="M88" s="735">
        <v>2142.5000000000009</v>
      </c>
    </row>
    <row r="89" spans="1:13" ht="14.45" customHeight="1" x14ac:dyDescent="0.2">
      <c r="A89" s="729" t="s">
        <v>575</v>
      </c>
      <c r="B89" s="730" t="s">
        <v>1910</v>
      </c>
      <c r="C89" s="730" t="s">
        <v>1911</v>
      </c>
      <c r="D89" s="730" t="s">
        <v>627</v>
      </c>
      <c r="E89" s="730" t="s">
        <v>628</v>
      </c>
      <c r="F89" s="734">
        <v>1</v>
      </c>
      <c r="G89" s="734">
        <v>75.740000000000009</v>
      </c>
      <c r="H89" s="748">
        <v>1</v>
      </c>
      <c r="I89" s="734"/>
      <c r="J89" s="734"/>
      <c r="K89" s="748">
        <v>0</v>
      </c>
      <c r="L89" s="734">
        <v>1</v>
      </c>
      <c r="M89" s="735">
        <v>75.740000000000009</v>
      </c>
    </row>
    <row r="90" spans="1:13" ht="14.45" customHeight="1" x14ac:dyDescent="0.2">
      <c r="A90" s="729" t="s">
        <v>575</v>
      </c>
      <c r="B90" s="730" t="s">
        <v>1912</v>
      </c>
      <c r="C90" s="730" t="s">
        <v>1913</v>
      </c>
      <c r="D90" s="730" t="s">
        <v>1914</v>
      </c>
      <c r="E90" s="730" t="s">
        <v>1915</v>
      </c>
      <c r="F90" s="734"/>
      <c r="G90" s="734"/>
      <c r="H90" s="748">
        <v>0</v>
      </c>
      <c r="I90" s="734">
        <v>8</v>
      </c>
      <c r="J90" s="734">
        <v>157.36000000000001</v>
      </c>
      <c r="K90" s="748">
        <v>1</v>
      </c>
      <c r="L90" s="734">
        <v>8</v>
      </c>
      <c r="M90" s="735">
        <v>157.36000000000001</v>
      </c>
    </row>
    <row r="91" spans="1:13" ht="14.45" customHeight="1" x14ac:dyDescent="0.2">
      <c r="A91" s="729" t="s">
        <v>575</v>
      </c>
      <c r="B91" s="730" t="s">
        <v>1912</v>
      </c>
      <c r="C91" s="730" t="s">
        <v>1916</v>
      </c>
      <c r="D91" s="730" t="s">
        <v>1914</v>
      </c>
      <c r="E91" s="730" t="s">
        <v>1917</v>
      </c>
      <c r="F91" s="734"/>
      <c r="G91" s="734"/>
      <c r="H91" s="748">
        <v>0</v>
      </c>
      <c r="I91" s="734">
        <v>8</v>
      </c>
      <c r="J91" s="734">
        <v>73.149999999999991</v>
      </c>
      <c r="K91" s="748">
        <v>1</v>
      </c>
      <c r="L91" s="734">
        <v>8</v>
      </c>
      <c r="M91" s="735">
        <v>73.149999999999991</v>
      </c>
    </row>
    <row r="92" spans="1:13" ht="14.45" customHeight="1" x14ac:dyDescent="0.2">
      <c r="A92" s="729" t="s">
        <v>575</v>
      </c>
      <c r="B92" s="730" t="s">
        <v>1918</v>
      </c>
      <c r="C92" s="730" t="s">
        <v>1919</v>
      </c>
      <c r="D92" s="730" t="s">
        <v>1109</v>
      </c>
      <c r="E92" s="730" t="s">
        <v>1920</v>
      </c>
      <c r="F92" s="734"/>
      <c r="G92" s="734"/>
      <c r="H92" s="748">
        <v>0</v>
      </c>
      <c r="I92" s="734">
        <v>8</v>
      </c>
      <c r="J92" s="734">
        <v>176.2</v>
      </c>
      <c r="K92" s="748">
        <v>1</v>
      </c>
      <c r="L92" s="734">
        <v>8</v>
      </c>
      <c r="M92" s="735">
        <v>176.2</v>
      </c>
    </row>
    <row r="93" spans="1:13" ht="14.45" customHeight="1" x14ac:dyDescent="0.2">
      <c r="A93" s="729" t="s">
        <v>575</v>
      </c>
      <c r="B93" s="730" t="s">
        <v>1918</v>
      </c>
      <c r="C93" s="730" t="s">
        <v>1921</v>
      </c>
      <c r="D93" s="730" t="s">
        <v>1109</v>
      </c>
      <c r="E93" s="730" t="s">
        <v>1046</v>
      </c>
      <c r="F93" s="734"/>
      <c r="G93" s="734"/>
      <c r="H93" s="748">
        <v>0</v>
      </c>
      <c r="I93" s="734">
        <v>1</v>
      </c>
      <c r="J93" s="734">
        <v>45.49</v>
      </c>
      <c r="K93" s="748">
        <v>1</v>
      </c>
      <c r="L93" s="734">
        <v>1</v>
      </c>
      <c r="M93" s="735">
        <v>45.49</v>
      </c>
    </row>
    <row r="94" spans="1:13" ht="14.45" customHeight="1" x14ac:dyDescent="0.2">
      <c r="A94" s="729" t="s">
        <v>575</v>
      </c>
      <c r="B94" s="730" t="s">
        <v>1922</v>
      </c>
      <c r="C94" s="730" t="s">
        <v>1923</v>
      </c>
      <c r="D94" s="730" t="s">
        <v>1924</v>
      </c>
      <c r="E94" s="730" t="s">
        <v>1925</v>
      </c>
      <c r="F94" s="734"/>
      <c r="G94" s="734"/>
      <c r="H94" s="748">
        <v>0</v>
      </c>
      <c r="I94" s="734">
        <v>2</v>
      </c>
      <c r="J94" s="734">
        <v>182.85999999999999</v>
      </c>
      <c r="K94" s="748">
        <v>1</v>
      </c>
      <c r="L94" s="734">
        <v>2</v>
      </c>
      <c r="M94" s="735">
        <v>182.85999999999999</v>
      </c>
    </row>
    <row r="95" spans="1:13" ht="14.45" customHeight="1" x14ac:dyDescent="0.2">
      <c r="A95" s="729" t="s">
        <v>575</v>
      </c>
      <c r="B95" s="730" t="s">
        <v>1926</v>
      </c>
      <c r="C95" s="730" t="s">
        <v>1927</v>
      </c>
      <c r="D95" s="730" t="s">
        <v>1928</v>
      </c>
      <c r="E95" s="730" t="s">
        <v>649</v>
      </c>
      <c r="F95" s="734"/>
      <c r="G95" s="734"/>
      <c r="H95" s="748">
        <v>0</v>
      </c>
      <c r="I95" s="734">
        <v>1</v>
      </c>
      <c r="J95" s="734">
        <v>95.129999999999981</v>
      </c>
      <c r="K95" s="748">
        <v>1</v>
      </c>
      <c r="L95" s="734">
        <v>1</v>
      </c>
      <c r="M95" s="735">
        <v>95.129999999999981</v>
      </c>
    </row>
    <row r="96" spans="1:13" ht="14.45" customHeight="1" x14ac:dyDescent="0.2">
      <c r="A96" s="729" t="s">
        <v>575</v>
      </c>
      <c r="B96" s="730" t="s">
        <v>1929</v>
      </c>
      <c r="C96" s="730" t="s">
        <v>1930</v>
      </c>
      <c r="D96" s="730" t="s">
        <v>1075</v>
      </c>
      <c r="E96" s="730" t="s">
        <v>1076</v>
      </c>
      <c r="F96" s="734"/>
      <c r="G96" s="734"/>
      <c r="H96" s="748">
        <v>0</v>
      </c>
      <c r="I96" s="734">
        <v>6</v>
      </c>
      <c r="J96" s="734">
        <v>298.56001122915018</v>
      </c>
      <c r="K96" s="748">
        <v>1</v>
      </c>
      <c r="L96" s="734">
        <v>6</v>
      </c>
      <c r="M96" s="735">
        <v>298.56001122915018</v>
      </c>
    </row>
    <row r="97" spans="1:13" ht="14.45" customHeight="1" x14ac:dyDescent="0.2">
      <c r="A97" s="729" t="s">
        <v>575</v>
      </c>
      <c r="B97" s="730" t="s">
        <v>1931</v>
      </c>
      <c r="C97" s="730" t="s">
        <v>1932</v>
      </c>
      <c r="D97" s="730" t="s">
        <v>614</v>
      </c>
      <c r="E97" s="730" t="s">
        <v>615</v>
      </c>
      <c r="F97" s="734"/>
      <c r="G97" s="734"/>
      <c r="H97" s="748">
        <v>0</v>
      </c>
      <c r="I97" s="734">
        <v>1</v>
      </c>
      <c r="J97" s="734">
        <v>706.39</v>
      </c>
      <c r="K97" s="748">
        <v>1</v>
      </c>
      <c r="L97" s="734">
        <v>1</v>
      </c>
      <c r="M97" s="735">
        <v>706.39</v>
      </c>
    </row>
    <row r="98" spans="1:13" ht="14.45" customHeight="1" x14ac:dyDescent="0.2">
      <c r="A98" s="729" t="s">
        <v>575</v>
      </c>
      <c r="B98" s="730" t="s">
        <v>1931</v>
      </c>
      <c r="C98" s="730" t="s">
        <v>1933</v>
      </c>
      <c r="D98" s="730" t="s">
        <v>1934</v>
      </c>
      <c r="E98" s="730" t="s">
        <v>1935</v>
      </c>
      <c r="F98" s="734"/>
      <c r="G98" s="734"/>
      <c r="H98" s="748">
        <v>0</v>
      </c>
      <c r="I98" s="734">
        <v>1</v>
      </c>
      <c r="J98" s="734">
        <v>359.35</v>
      </c>
      <c r="K98" s="748">
        <v>1</v>
      </c>
      <c r="L98" s="734">
        <v>1</v>
      </c>
      <c r="M98" s="735">
        <v>359.35</v>
      </c>
    </row>
    <row r="99" spans="1:13" ht="14.45" customHeight="1" x14ac:dyDescent="0.2">
      <c r="A99" s="729" t="s">
        <v>575</v>
      </c>
      <c r="B99" s="730" t="s">
        <v>1931</v>
      </c>
      <c r="C99" s="730" t="s">
        <v>1936</v>
      </c>
      <c r="D99" s="730" t="s">
        <v>1937</v>
      </c>
      <c r="E99" s="730" t="s">
        <v>1935</v>
      </c>
      <c r="F99" s="734"/>
      <c r="G99" s="734"/>
      <c r="H99" s="748">
        <v>0</v>
      </c>
      <c r="I99" s="734">
        <v>1</v>
      </c>
      <c r="J99" s="734">
        <v>338.86</v>
      </c>
      <c r="K99" s="748">
        <v>1</v>
      </c>
      <c r="L99" s="734">
        <v>1</v>
      </c>
      <c r="M99" s="735">
        <v>338.86</v>
      </c>
    </row>
    <row r="100" spans="1:13" ht="14.45" customHeight="1" x14ac:dyDescent="0.2">
      <c r="A100" s="729" t="s">
        <v>575</v>
      </c>
      <c r="B100" s="730" t="s">
        <v>1938</v>
      </c>
      <c r="C100" s="730" t="s">
        <v>1939</v>
      </c>
      <c r="D100" s="730" t="s">
        <v>1105</v>
      </c>
      <c r="E100" s="730" t="s">
        <v>658</v>
      </c>
      <c r="F100" s="734"/>
      <c r="G100" s="734"/>
      <c r="H100" s="748">
        <v>0</v>
      </c>
      <c r="I100" s="734">
        <v>3</v>
      </c>
      <c r="J100" s="734">
        <v>89.969999999999985</v>
      </c>
      <c r="K100" s="748">
        <v>1</v>
      </c>
      <c r="L100" s="734">
        <v>3</v>
      </c>
      <c r="M100" s="735">
        <v>89.969999999999985</v>
      </c>
    </row>
    <row r="101" spans="1:13" ht="14.45" customHeight="1" x14ac:dyDescent="0.2">
      <c r="A101" s="729" t="s">
        <v>575</v>
      </c>
      <c r="B101" s="730" t="s">
        <v>1940</v>
      </c>
      <c r="C101" s="730" t="s">
        <v>1941</v>
      </c>
      <c r="D101" s="730" t="s">
        <v>1137</v>
      </c>
      <c r="E101" s="730" t="s">
        <v>1123</v>
      </c>
      <c r="F101" s="734"/>
      <c r="G101" s="734"/>
      <c r="H101" s="748">
        <v>0</v>
      </c>
      <c r="I101" s="734">
        <v>6</v>
      </c>
      <c r="J101" s="734">
        <v>731.11999999999989</v>
      </c>
      <c r="K101" s="748">
        <v>1</v>
      </c>
      <c r="L101" s="734">
        <v>6</v>
      </c>
      <c r="M101" s="735">
        <v>731.11999999999989</v>
      </c>
    </row>
    <row r="102" spans="1:13" ht="14.45" customHeight="1" x14ac:dyDescent="0.2">
      <c r="A102" s="729" t="s">
        <v>575</v>
      </c>
      <c r="B102" s="730" t="s">
        <v>1940</v>
      </c>
      <c r="C102" s="730" t="s">
        <v>1942</v>
      </c>
      <c r="D102" s="730" t="s">
        <v>1146</v>
      </c>
      <c r="E102" s="730" t="s">
        <v>1147</v>
      </c>
      <c r="F102" s="734"/>
      <c r="G102" s="734"/>
      <c r="H102" s="748">
        <v>0</v>
      </c>
      <c r="I102" s="734">
        <v>3</v>
      </c>
      <c r="J102" s="734">
        <v>4483.1433333333334</v>
      </c>
      <c r="K102" s="748">
        <v>1</v>
      </c>
      <c r="L102" s="734">
        <v>3</v>
      </c>
      <c r="M102" s="735">
        <v>4483.1433333333334</v>
      </c>
    </row>
    <row r="103" spans="1:13" ht="14.45" customHeight="1" x14ac:dyDescent="0.2">
      <c r="A103" s="729" t="s">
        <v>575</v>
      </c>
      <c r="B103" s="730" t="s">
        <v>1940</v>
      </c>
      <c r="C103" s="730" t="s">
        <v>1943</v>
      </c>
      <c r="D103" s="730" t="s">
        <v>1122</v>
      </c>
      <c r="E103" s="730" t="s">
        <v>1123</v>
      </c>
      <c r="F103" s="734"/>
      <c r="G103" s="734"/>
      <c r="H103" s="748">
        <v>0</v>
      </c>
      <c r="I103" s="734">
        <v>6</v>
      </c>
      <c r="J103" s="734">
        <v>770.87999999999988</v>
      </c>
      <c r="K103" s="748">
        <v>1</v>
      </c>
      <c r="L103" s="734">
        <v>6</v>
      </c>
      <c r="M103" s="735">
        <v>770.87999999999988</v>
      </c>
    </row>
    <row r="104" spans="1:13" ht="14.45" customHeight="1" x14ac:dyDescent="0.2">
      <c r="A104" s="729" t="s">
        <v>575</v>
      </c>
      <c r="B104" s="730" t="s">
        <v>1940</v>
      </c>
      <c r="C104" s="730" t="s">
        <v>1944</v>
      </c>
      <c r="D104" s="730" t="s">
        <v>1135</v>
      </c>
      <c r="E104" s="730" t="s">
        <v>1945</v>
      </c>
      <c r="F104" s="734"/>
      <c r="G104" s="734"/>
      <c r="H104" s="748">
        <v>0</v>
      </c>
      <c r="I104" s="734">
        <v>1</v>
      </c>
      <c r="J104" s="734">
        <v>166.11</v>
      </c>
      <c r="K104" s="748">
        <v>1</v>
      </c>
      <c r="L104" s="734">
        <v>1</v>
      </c>
      <c r="M104" s="735">
        <v>166.11</v>
      </c>
    </row>
    <row r="105" spans="1:13" ht="14.45" customHeight="1" x14ac:dyDescent="0.2">
      <c r="A105" s="729" t="s">
        <v>575</v>
      </c>
      <c r="B105" s="730" t="s">
        <v>1940</v>
      </c>
      <c r="C105" s="730" t="s">
        <v>1946</v>
      </c>
      <c r="D105" s="730" t="s">
        <v>1151</v>
      </c>
      <c r="E105" s="730" t="s">
        <v>1947</v>
      </c>
      <c r="F105" s="734"/>
      <c r="G105" s="734"/>
      <c r="H105" s="748">
        <v>0</v>
      </c>
      <c r="I105" s="734">
        <v>1</v>
      </c>
      <c r="J105" s="734">
        <v>194.86</v>
      </c>
      <c r="K105" s="748">
        <v>1</v>
      </c>
      <c r="L105" s="734">
        <v>1</v>
      </c>
      <c r="M105" s="735">
        <v>194.86</v>
      </c>
    </row>
    <row r="106" spans="1:13" ht="14.45" customHeight="1" x14ac:dyDescent="0.2">
      <c r="A106" s="729" t="s">
        <v>575</v>
      </c>
      <c r="B106" s="730" t="s">
        <v>1940</v>
      </c>
      <c r="C106" s="730" t="s">
        <v>1948</v>
      </c>
      <c r="D106" s="730" t="s">
        <v>1139</v>
      </c>
      <c r="E106" s="730" t="s">
        <v>1127</v>
      </c>
      <c r="F106" s="734"/>
      <c r="G106" s="734"/>
      <c r="H106" s="748">
        <v>0</v>
      </c>
      <c r="I106" s="734">
        <v>24</v>
      </c>
      <c r="J106" s="734">
        <v>2683.4399999999996</v>
      </c>
      <c r="K106" s="748">
        <v>1</v>
      </c>
      <c r="L106" s="734">
        <v>24</v>
      </c>
      <c r="M106" s="735">
        <v>2683.4399999999996</v>
      </c>
    </row>
    <row r="107" spans="1:13" ht="14.45" customHeight="1" x14ac:dyDescent="0.2">
      <c r="A107" s="729" t="s">
        <v>575</v>
      </c>
      <c r="B107" s="730" t="s">
        <v>1940</v>
      </c>
      <c r="C107" s="730" t="s">
        <v>1949</v>
      </c>
      <c r="D107" s="730" t="s">
        <v>1138</v>
      </c>
      <c r="E107" s="730" t="s">
        <v>1127</v>
      </c>
      <c r="F107" s="734"/>
      <c r="G107" s="734"/>
      <c r="H107" s="748">
        <v>0</v>
      </c>
      <c r="I107" s="734">
        <v>12</v>
      </c>
      <c r="J107" s="734">
        <v>1341.72</v>
      </c>
      <c r="K107" s="748">
        <v>1</v>
      </c>
      <c r="L107" s="734">
        <v>12</v>
      </c>
      <c r="M107" s="735">
        <v>1341.72</v>
      </c>
    </row>
    <row r="108" spans="1:13" ht="14.45" customHeight="1" x14ac:dyDescent="0.2">
      <c r="A108" s="729" t="s">
        <v>575</v>
      </c>
      <c r="B108" s="730" t="s">
        <v>1940</v>
      </c>
      <c r="C108" s="730" t="s">
        <v>1950</v>
      </c>
      <c r="D108" s="730" t="s">
        <v>1140</v>
      </c>
      <c r="E108" s="730" t="s">
        <v>1129</v>
      </c>
      <c r="F108" s="734"/>
      <c r="G108" s="734"/>
      <c r="H108" s="748">
        <v>0</v>
      </c>
      <c r="I108" s="734">
        <v>6</v>
      </c>
      <c r="J108" s="734">
        <v>579.29999999999995</v>
      </c>
      <c r="K108" s="748">
        <v>1</v>
      </c>
      <c r="L108" s="734">
        <v>6</v>
      </c>
      <c r="M108" s="735">
        <v>579.29999999999995</v>
      </c>
    </row>
    <row r="109" spans="1:13" ht="14.45" customHeight="1" x14ac:dyDescent="0.2">
      <c r="A109" s="729" t="s">
        <v>575</v>
      </c>
      <c r="B109" s="730" t="s">
        <v>1940</v>
      </c>
      <c r="C109" s="730" t="s">
        <v>1951</v>
      </c>
      <c r="D109" s="730" t="s">
        <v>1952</v>
      </c>
      <c r="E109" s="730" t="s">
        <v>1129</v>
      </c>
      <c r="F109" s="734"/>
      <c r="G109" s="734"/>
      <c r="H109" s="748">
        <v>0</v>
      </c>
      <c r="I109" s="734">
        <v>6</v>
      </c>
      <c r="J109" s="734">
        <v>579.29999999999995</v>
      </c>
      <c r="K109" s="748">
        <v>1</v>
      </c>
      <c r="L109" s="734">
        <v>6</v>
      </c>
      <c r="M109" s="735">
        <v>579.29999999999995</v>
      </c>
    </row>
    <row r="110" spans="1:13" ht="14.45" customHeight="1" x14ac:dyDescent="0.2">
      <c r="A110" s="729" t="s">
        <v>575</v>
      </c>
      <c r="B110" s="730" t="s">
        <v>1940</v>
      </c>
      <c r="C110" s="730" t="s">
        <v>1953</v>
      </c>
      <c r="D110" s="730" t="s">
        <v>1124</v>
      </c>
      <c r="E110" s="730" t="s">
        <v>1123</v>
      </c>
      <c r="F110" s="734"/>
      <c r="G110" s="734"/>
      <c r="H110" s="748">
        <v>0</v>
      </c>
      <c r="I110" s="734">
        <v>15</v>
      </c>
      <c r="J110" s="734">
        <v>2457.1499999999996</v>
      </c>
      <c r="K110" s="748">
        <v>1</v>
      </c>
      <c r="L110" s="734">
        <v>15</v>
      </c>
      <c r="M110" s="735">
        <v>2457.1499999999996</v>
      </c>
    </row>
    <row r="111" spans="1:13" ht="14.45" customHeight="1" x14ac:dyDescent="0.2">
      <c r="A111" s="729" t="s">
        <v>575</v>
      </c>
      <c r="B111" s="730" t="s">
        <v>1940</v>
      </c>
      <c r="C111" s="730" t="s">
        <v>1954</v>
      </c>
      <c r="D111" s="730" t="s">
        <v>1144</v>
      </c>
      <c r="E111" s="730" t="s">
        <v>1123</v>
      </c>
      <c r="F111" s="734"/>
      <c r="G111" s="734"/>
      <c r="H111" s="748">
        <v>0</v>
      </c>
      <c r="I111" s="734">
        <v>6</v>
      </c>
      <c r="J111" s="734">
        <v>646.2600000000001</v>
      </c>
      <c r="K111" s="748">
        <v>1</v>
      </c>
      <c r="L111" s="734">
        <v>6</v>
      </c>
      <c r="M111" s="735">
        <v>646.2600000000001</v>
      </c>
    </row>
    <row r="112" spans="1:13" ht="14.45" customHeight="1" x14ac:dyDescent="0.2">
      <c r="A112" s="729" t="s">
        <v>575</v>
      </c>
      <c r="B112" s="730" t="s">
        <v>1940</v>
      </c>
      <c r="C112" s="730" t="s">
        <v>1955</v>
      </c>
      <c r="D112" s="730" t="s">
        <v>1126</v>
      </c>
      <c r="E112" s="730" t="s">
        <v>1127</v>
      </c>
      <c r="F112" s="734"/>
      <c r="G112" s="734"/>
      <c r="H112" s="748">
        <v>0</v>
      </c>
      <c r="I112" s="734">
        <v>6</v>
      </c>
      <c r="J112" s="734">
        <v>847.80000000000007</v>
      </c>
      <c r="K112" s="748">
        <v>1</v>
      </c>
      <c r="L112" s="734">
        <v>6</v>
      </c>
      <c r="M112" s="735">
        <v>847.80000000000007</v>
      </c>
    </row>
    <row r="113" spans="1:13" ht="14.45" customHeight="1" x14ac:dyDescent="0.2">
      <c r="A113" s="729" t="s">
        <v>581</v>
      </c>
      <c r="B113" s="730" t="s">
        <v>1693</v>
      </c>
      <c r="C113" s="730" t="s">
        <v>1694</v>
      </c>
      <c r="D113" s="730" t="s">
        <v>713</v>
      </c>
      <c r="E113" s="730" t="s">
        <v>1695</v>
      </c>
      <c r="F113" s="734"/>
      <c r="G113" s="734"/>
      <c r="H113" s="748">
        <v>0</v>
      </c>
      <c r="I113" s="734">
        <v>40</v>
      </c>
      <c r="J113" s="734">
        <v>661.6</v>
      </c>
      <c r="K113" s="748">
        <v>1</v>
      </c>
      <c r="L113" s="734">
        <v>40</v>
      </c>
      <c r="M113" s="735">
        <v>661.6</v>
      </c>
    </row>
    <row r="114" spans="1:13" ht="14.45" customHeight="1" x14ac:dyDescent="0.2">
      <c r="A114" s="729" t="s">
        <v>581</v>
      </c>
      <c r="B114" s="730" t="s">
        <v>1693</v>
      </c>
      <c r="C114" s="730" t="s">
        <v>1956</v>
      </c>
      <c r="D114" s="730" t="s">
        <v>713</v>
      </c>
      <c r="E114" s="730" t="s">
        <v>1957</v>
      </c>
      <c r="F114" s="734"/>
      <c r="G114" s="734"/>
      <c r="H114" s="748">
        <v>0</v>
      </c>
      <c r="I114" s="734">
        <v>6</v>
      </c>
      <c r="J114" s="734">
        <v>73.199999999999989</v>
      </c>
      <c r="K114" s="748">
        <v>1</v>
      </c>
      <c r="L114" s="734">
        <v>6</v>
      </c>
      <c r="M114" s="735">
        <v>73.199999999999989</v>
      </c>
    </row>
    <row r="115" spans="1:13" ht="14.45" customHeight="1" x14ac:dyDescent="0.2">
      <c r="A115" s="729" t="s">
        <v>581</v>
      </c>
      <c r="B115" s="730" t="s">
        <v>1693</v>
      </c>
      <c r="C115" s="730" t="s">
        <v>1696</v>
      </c>
      <c r="D115" s="730" t="s">
        <v>713</v>
      </c>
      <c r="E115" s="730" t="s">
        <v>1697</v>
      </c>
      <c r="F115" s="734"/>
      <c r="G115" s="734"/>
      <c r="H115" s="748">
        <v>0</v>
      </c>
      <c r="I115" s="734">
        <v>2</v>
      </c>
      <c r="J115" s="734">
        <v>85.699999999999989</v>
      </c>
      <c r="K115" s="748">
        <v>1</v>
      </c>
      <c r="L115" s="734">
        <v>2</v>
      </c>
      <c r="M115" s="735">
        <v>85.699999999999989</v>
      </c>
    </row>
    <row r="116" spans="1:13" ht="14.45" customHeight="1" x14ac:dyDescent="0.2">
      <c r="A116" s="729" t="s">
        <v>581</v>
      </c>
      <c r="B116" s="730" t="s">
        <v>1958</v>
      </c>
      <c r="C116" s="730" t="s">
        <v>1959</v>
      </c>
      <c r="D116" s="730" t="s">
        <v>1960</v>
      </c>
      <c r="E116" s="730" t="s">
        <v>1961</v>
      </c>
      <c r="F116" s="734"/>
      <c r="G116" s="734"/>
      <c r="H116" s="748">
        <v>0</v>
      </c>
      <c r="I116" s="734">
        <v>1</v>
      </c>
      <c r="J116" s="734">
        <v>63.670000000000016</v>
      </c>
      <c r="K116" s="748">
        <v>1</v>
      </c>
      <c r="L116" s="734">
        <v>1</v>
      </c>
      <c r="M116" s="735">
        <v>63.670000000000016</v>
      </c>
    </row>
    <row r="117" spans="1:13" ht="14.45" customHeight="1" x14ac:dyDescent="0.2">
      <c r="A117" s="729" t="s">
        <v>581</v>
      </c>
      <c r="B117" s="730" t="s">
        <v>1958</v>
      </c>
      <c r="C117" s="730" t="s">
        <v>1962</v>
      </c>
      <c r="D117" s="730" t="s">
        <v>1318</v>
      </c>
      <c r="E117" s="730" t="s">
        <v>1319</v>
      </c>
      <c r="F117" s="734">
        <v>2</v>
      </c>
      <c r="G117" s="734">
        <v>184.84</v>
      </c>
      <c r="H117" s="748">
        <v>1</v>
      </c>
      <c r="I117" s="734"/>
      <c r="J117" s="734"/>
      <c r="K117" s="748">
        <v>0</v>
      </c>
      <c r="L117" s="734">
        <v>2</v>
      </c>
      <c r="M117" s="735">
        <v>184.84</v>
      </c>
    </row>
    <row r="118" spans="1:13" ht="14.45" customHeight="1" x14ac:dyDescent="0.2">
      <c r="A118" s="729" t="s">
        <v>581</v>
      </c>
      <c r="B118" s="730" t="s">
        <v>1702</v>
      </c>
      <c r="C118" s="730" t="s">
        <v>1703</v>
      </c>
      <c r="D118" s="730" t="s">
        <v>868</v>
      </c>
      <c r="E118" s="730" t="s">
        <v>869</v>
      </c>
      <c r="F118" s="734"/>
      <c r="G118" s="734"/>
      <c r="H118" s="748">
        <v>0</v>
      </c>
      <c r="I118" s="734">
        <v>3</v>
      </c>
      <c r="J118" s="734">
        <v>368.44999999999993</v>
      </c>
      <c r="K118" s="748">
        <v>1</v>
      </c>
      <c r="L118" s="734">
        <v>3</v>
      </c>
      <c r="M118" s="735">
        <v>368.44999999999993</v>
      </c>
    </row>
    <row r="119" spans="1:13" ht="14.45" customHeight="1" x14ac:dyDescent="0.2">
      <c r="A119" s="729" t="s">
        <v>581</v>
      </c>
      <c r="B119" s="730" t="s">
        <v>1963</v>
      </c>
      <c r="C119" s="730" t="s">
        <v>1964</v>
      </c>
      <c r="D119" s="730" t="s">
        <v>1965</v>
      </c>
      <c r="E119" s="730" t="s">
        <v>1966</v>
      </c>
      <c r="F119" s="734"/>
      <c r="G119" s="734"/>
      <c r="H119" s="748">
        <v>0</v>
      </c>
      <c r="I119" s="734">
        <v>1</v>
      </c>
      <c r="J119" s="734">
        <v>273.89999999999998</v>
      </c>
      <c r="K119" s="748">
        <v>1</v>
      </c>
      <c r="L119" s="734">
        <v>1</v>
      </c>
      <c r="M119" s="735">
        <v>273.89999999999998</v>
      </c>
    </row>
    <row r="120" spans="1:13" ht="14.45" customHeight="1" x14ac:dyDescent="0.2">
      <c r="A120" s="729" t="s">
        <v>581</v>
      </c>
      <c r="B120" s="730" t="s">
        <v>1704</v>
      </c>
      <c r="C120" s="730" t="s">
        <v>1705</v>
      </c>
      <c r="D120" s="730" t="s">
        <v>1706</v>
      </c>
      <c r="E120" s="730" t="s">
        <v>1707</v>
      </c>
      <c r="F120" s="734"/>
      <c r="G120" s="734"/>
      <c r="H120" s="748">
        <v>0</v>
      </c>
      <c r="I120" s="734">
        <v>1</v>
      </c>
      <c r="J120" s="734">
        <v>1039.8899999999999</v>
      </c>
      <c r="K120" s="748">
        <v>1</v>
      </c>
      <c r="L120" s="734">
        <v>1</v>
      </c>
      <c r="M120" s="735">
        <v>1039.8899999999999</v>
      </c>
    </row>
    <row r="121" spans="1:13" ht="14.45" customHeight="1" x14ac:dyDescent="0.2">
      <c r="A121" s="729" t="s">
        <v>581</v>
      </c>
      <c r="B121" s="730" t="s">
        <v>1967</v>
      </c>
      <c r="C121" s="730" t="s">
        <v>1968</v>
      </c>
      <c r="D121" s="730" t="s">
        <v>1969</v>
      </c>
      <c r="E121" s="730" t="s">
        <v>1970</v>
      </c>
      <c r="F121" s="734"/>
      <c r="G121" s="734"/>
      <c r="H121" s="748">
        <v>0</v>
      </c>
      <c r="I121" s="734">
        <v>1</v>
      </c>
      <c r="J121" s="734">
        <v>70.389999999999986</v>
      </c>
      <c r="K121" s="748">
        <v>1</v>
      </c>
      <c r="L121" s="734">
        <v>1</v>
      </c>
      <c r="M121" s="735">
        <v>70.389999999999986</v>
      </c>
    </row>
    <row r="122" spans="1:13" ht="14.45" customHeight="1" x14ac:dyDescent="0.2">
      <c r="A122" s="729" t="s">
        <v>581</v>
      </c>
      <c r="B122" s="730" t="s">
        <v>1967</v>
      </c>
      <c r="C122" s="730" t="s">
        <v>1971</v>
      </c>
      <c r="D122" s="730" t="s">
        <v>1969</v>
      </c>
      <c r="E122" s="730" t="s">
        <v>1972</v>
      </c>
      <c r="F122" s="734"/>
      <c r="G122" s="734"/>
      <c r="H122" s="748">
        <v>0</v>
      </c>
      <c r="I122" s="734">
        <v>2</v>
      </c>
      <c r="J122" s="734">
        <v>97.859999999999971</v>
      </c>
      <c r="K122" s="748">
        <v>1</v>
      </c>
      <c r="L122" s="734">
        <v>2</v>
      </c>
      <c r="M122" s="735">
        <v>97.859999999999971</v>
      </c>
    </row>
    <row r="123" spans="1:13" ht="14.45" customHeight="1" x14ac:dyDescent="0.2">
      <c r="A123" s="729" t="s">
        <v>581</v>
      </c>
      <c r="B123" s="730" t="s">
        <v>1967</v>
      </c>
      <c r="C123" s="730" t="s">
        <v>1973</v>
      </c>
      <c r="D123" s="730" t="s">
        <v>1969</v>
      </c>
      <c r="E123" s="730" t="s">
        <v>1974</v>
      </c>
      <c r="F123" s="734"/>
      <c r="G123" s="734"/>
      <c r="H123" s="748">
        <v>0</v>
      </c>
      <c r="I123" s="734">
        <v>2</v>
      </c>
      <c r="J123" s="734">
        <v>161.97999999999999</v>
      </c>
      <c r="K123" s="748">
        <v>1</v>
      </c>
      <c r="L123" s="734">
        <v>2</v>
      </c>
      <c r="M123" s="735">
        <v>161.97999999999999</v>
      </c>
    </row>
    <row r="124" spans="1:13" ht="14.45" customHeight="1" x14ac:dyDescent="0.2">
      <c r="A124" s="729" t="s">
        <v>581</v>
      </c>
      <c r="B124" s="730" t="s">
        <v>1975</v>
      </c>
      <c r="C124" s="730" t="s">
        <v>1976</v>
      </c>
      <c r="D124" s="730" t="s">
        <v>1977</v>
      </c>
      <c r="E124" s="730" t="s">
        <v>1978</v>
      </c>
      <c r="F124" s="734"/>
      <c r="G124" s="734"/>
      <c r="H124" s="748">
        <v>0</v>
      </c>
      <c r="I124" s="734">
        <v>4</v>
      </c>
      <c r="J124" s="734">
        <v>61.960000000000008</v>
      </c>
      <c r="K124" s="748">
        <v>1</v>
      </c>
      <c r="L124" s="734">
        <v>4</v>
      </c>
      <c r="M124" s="735">
        <v>61.960000000000008</v>
      </c>
    </row>
    <row r="125" spans="1:13" ht="14.45" customHeight="1" x14ac:dyDescent="0.2">
      <c r="A125" s="729" t="s">
        <v>581</v>
      </c>
      <c r="B125" s="730" t="s">
        <v>1708</v>
      </c>
      <c r="C125" s="730" t="s">
        <v>1710</v>
      </c>
      <c r="D125" s="730" t="s">
        <v>1711</v>
      </c>
      <c r="E125" s="730" t="s">
        <v>838</v>
      </c>
      <c r="F125" s="734"/>
      <c r="G125" s="734"/>
      <c r="H125" s="748">
        <v>0</v>
      </c>
      <c r="I125" s="734">
        <v>8</v>
      </c>
      <c r="J125" s="734">
        <v>3840.4000000000005</v>
      </c>
      <c r="K125" s="748">
        <v>1</v>
      </c>
      <c r="L125" s="734">
        <v>8</v>
      </c>
      <c r="M125" s="735">
        <v>3840.4000000000005</v>
      </c>
    </row>
    <row r="126" spans="1:13" ht="14.45" customHeight="1" x14ac:dyDescent="0.2">
      <c r="A126" s="729" t="s">
        <v>581</v>
      </c>
      <c r="B126" s="730" t="s">
        <v>1708</v>
      </c>
      <c r="C126" s="730" t="s">
        <v>1712</v>
      </c>
      <c r="D126" s="730" t="s">
        <v>1711</v>
      </c>
      <c r="E126" s="730" t="s">
        <v>840</v>
      </c>
      <c r="F126" s="734"/>
      <c r="G126" s="734"/>
      <c r="H126" s="748">
        <v>0</v>
      </c>
      <c r="I126" s="734">
        <v>11</v>
      </c>
      <c r="J126" s="734">
        <v>6797.6699999999992</v>
      </c>
      <c r="K126" s="748">
        <v>1</v>
      </c>
      <c r="L126" s="734">
        <v>11</v>
      </c>
      <c r="M126" s="735">
        <v>6797.6699999999992</v>
      </c>
    </row>
    <row r="127" spans="1:13" ht="14.45" customHeight="1" x14ac:dyDescent="0.2">
      <c r="A127" s="729" t="s">
        <v>581</v>
      </c>
      <c r="B127" s="730" t="s">
        <v>1708</v>
      </c>
      <c r="C127" s="730" t="s">
        <v>1713</v>
      </c>
      <c r="D127" s="730" t="s">
        <v>1711</v>
      </c>
      <c r="E127" s="730" t="s">
        <v>842</v>
      </c>
      <c r="F127" s="734"/>
      <c r="G127" s="734"/>
      <c r="H127" s="748">
        <v>0</v>
      </c>
      <c r="I127" s="734">
        <v>8</v>
      </c>
      <c r="J127" s="734">
        <v>6317.0400000000009</v>
      </c>
      <c r="K127" s="748">
        <v>1</v>
      </c>
      <c r="L127" s="734">
        <v>8</v>
      </c>
      <c r="M127" s="735">
        <v>6317.0400000000009</v>
      </c>
    </row>
    <row r="128" spans="1:13" ht="14.45" customHeight="1" x14ac:dyDescent="0.2">
      <c r="A128" s="729" t="s">
        <v>581</v>
      </c>
      <c r="B128" s="730" t="s">
        <v>1708</v>
      </c>
      <c r="C128" s="730" t="s">
        <v>1979</v>
      </c>
      <c r="D128" s="730" t="s">
        <v>1711</v>
      </c>
      <c r="E128" s="730" t="s">
        <v>1385</v>
      </c>
      <c r="F128" s="734">
        <v>3</v>
      </c>
      <c r="G128" s="734">
        <v>10026.06</v>
      </c>
      <c r="H128" s="748">
        <v>1</v>
      </c>
      <c r="I128" s="734"/>
      <c r="J128" s="734"/>
      <c r="K128" s="748">
        <v>0</v>
      </c>
      <c r="L128" s="734">
        <v>3</v>
      </c>
      <c r="M128" s="735">
        <v>10026.06</v>
      </c>
    </row>
    <row r="129" spans="1:13" ht="14.45" customHeight="1" x14ac:dyDescent="0.2">
      <c r="A129" s="729" t="s">
        <v>581</v>
      </c>
      <c r="B129" s="730" t="s">
        <v>1708</v>
      </c>
      <c r="C129" s="730" t="s">
        <v>1980</v>
      </c>
      <c r="D129" s="730" t="s">
        <v>1711</v>
      </c>
      <c r="E129" s="730" t="s">
        <v>1383</v>
      </c>
      <c r="F129" s="734"/>
      <c r="G129" s="734"/>
      <c r="H129" s="748">
        <v>0</v>
      </c>
      <c r="I129" s="734">
        <v>2</v>
      </c>
      <c r="J129" s="734">
        <v>2484.1800000000003</v>
      </c>
      <c r="K129" s="748">
        <v>1</v>
      </c>
      <c r="L129" s="734">
        <v>2</v>
      </c>
      <c r="M129" s="735">
        <v>2484.1800000000003</v>
      </c>
    </row>
    <row r="130" spans="1:13" ht="14.45" customHeight="1" x14ac:dyDescent="0.2">
      <c r="A130" s="729" t="s">
        <v>581</v>
      </c>
      <c r="B130" s="730" t="s">
        <v>1708</v>
      </c>
      <c r="C130" s="730" t="s">
        <v>1981</v>
      </c>
      <c r="D130" s="730" t="s">
        <v>1711</v>
      </c>
      <c r="E130" s="730" t="s">
        <v>1387</v>
      </c>
      <c r="F130" s="734">
        <v>1</v>
      </c>
      <c r="G130" s="734">
        <v>4261.51</v>
      </c>
      <c r="H130" s="748">
        <v>1</v>
      </c>
      <c r="I130" s="734"/>
      <c r="J130" s="734"/>
      <c r="K130" s="748">
        <v>0</v>
      </c>
      <c r="L130" s="734">
        <v>1</v>
      </c>
      <c r="M130" s="735">
        <v>4261.51</v>
      </c>
    </row>
    <row r="131" spans="1:13" ht="14.45" customHeight="1" x14ac:dyDescent="0.2">
      <c r="A131" s="729" t="s">
        <v>581</v>
      </c>
      <c r="B131" s="730" t="s">
        <v>1714</v>
      </c>
      <c r="C131" s="730" t="s">
        <v>1717</v>
      </c>
      <c r="D131" s="730" t="s">
        <v>786</v>
      </c>
      <c r="E131" s="730" t="s">
        <v>1718</v>
      </c>
      <c r="F131" s="734"/>
      <c r="G131" s="734"/>
      <c r="H131" s="748">
        <v>0</v>
      </c>
      <c r="I131" s="734">
        <v>13</v>
      </c>
      <c r="J131" s="734">
        <v>14380.080000000002</v>
      </c>
      <c r="K131" s="748">
        <v>1</v>
      </c>
      <c r="L131" s="734">
        <v>13</v>
      </c>
      <c r="M131" s="735">
        <v>14380.080000000002</v>
      </c>
    </row>
    <row r="132" spans="1:13" ht="14.45" customHeight="1" x14ac:dyDescent="0.2">
      <c r="A132" s="729" t="s">
        <v>581</v>
      </c>
      <c r="B132" s="730" t="s">
        <v>1714</v>
      </c>
      <c r="C132" s="730" t="s">
        <v>1721</v>
      </c>
      <c r="D132" s="730" t="s">
        <v>786</v>
      </c>
      <c r="E132" s="730" t="s">
        <v>1722</v>
      </c>
      <c r="F132" s="734"/>
      <c r="G132" s="734"/>
      <c r="H132" s="748">
        <v>0</v>
      </c>
      <c r="I132" s="734">
        <v>4</v>
      </c>
      <c r="J132" s="734">
        <v>7582.9600000000009</v>
      </c>
      <c r="K132" s="748">
        <v>1</v>
      </c>
      <c r="L132" s="734">
        <v>4</v>
      </c>
      <c r="M132" s="735">
        <v>7582.9600000000009</v>
      </c>
    </row>
    <row r="133" spans="1:13" ht="14.45" customHeight="1" x14ac:dyDescent="0.2">
      <c r="A133" s="729" t="s">
        <v>581</v>
      </c>
      <c r="B133" s="730" t="s">
        <v>1714</v>
      </c>
      <c r="C133" s="730" t="s">
        <v>1725</v>
      </c>
      <c r="D133" s="730" t="s">
        <v>781</v>
      </c>
      <c r="E133" s="730" t="s">
        <v>1726</v>
      </c>
      <c r="F133" s="734"/>
      <c r="G133" s="734"/>
      <c r="H133" s="748">
        <v>0</v>
      </c>
      <c r="I133" s="734">
        <v>19</v>
      </c>
      <c r="J133" s="734">
        <v>5521.78</v>
      </c>
      <c r="K133" s="748">
        <v>1</v>
      </c>
      <c r="L133" s="734">
        <v>19</v>
      </c>
      <c r="M133" s="735">
        <v>5521.78</v>
      </c>
    </row>
    <row r="134" spans="1:13" ht="14.45" customHeight="1" x14ac:dyDescent="0.2">
      <c r="A134" s="729" t="s">
        <v>581</v>
      </c>
      <c r="B134" s="730" t="s">
        <v>1714</v>
      </c>
      <c r="C134" s="730" t="s">
        <v>1727</v>
      </c>
      <c r="D134" s="730" t="s">
        <v>781</v>
      </c>
      <c r="E134" s="730" t="s">
        <v>1728</v>
      </c>
      <c r="F134" s="734"/>
      <c r="G134" s="734"/>
      <c r="H134" s="748">
        <v>0</v>
      </c>
      <c r="I134" s="734">
        <v>18</v>
      </c>
      <c r="J134" s="734">
        <v>11236.5</v>
      </c>
      <c r="K134" s="748">
        <v>1</v>
      </c>
      <c r="L134" s="734">
        <v>18</v>
      </c>
      <c r="M134" s="735">
        <v>11236.5</v>
      </c>
    </row>
    <row r="135" spans="1:13" ht="14.45" customHeight="1" x14ac:dyDescent="0.2">
      <c r="A135" s="729" t="s">
        <v>581</v>
      </c>
      <c r="B135" s="730" t="s">
        <v>1714</v>
      </c>
      <c r="C135" s="730" t="s">
        <v>1729</v>
      </c>
      <c r="D135" s="730" t="s">
        <v>781</v>
      </c>
      <c r="E135" s="730" t="s">
        <v>1730</v>
      </c>
      <c r="F135" s="734"/>
      <c r="G135" s="734"/>
      <c r="H135" s="748">
        <v>0</v>
      </c>
      <c r="I135" s="734">
        <v>31</v>
      </c>
      <c r="J135" s="734">
        <v>12674.970000000001</v>
      </c>
      <c r="K135" s="748">
        <v>1</v>
      </c>
      <c r="L135" s="734">
        <v>31</v>
      </c>
      <c r="M135" s="735">
        <v>12674.970000000001</v>
      </c>
    </row>
    <row r="136" spans="1:13" ht="14.45" customHeight="1" x14ac:dyDescent="0.2">
      <c r="A136" s="729" t="s">
        <v>581</v>
      </c>
      <c r="B136" s="730" t="s">
        <v>1731</v>
      </c>
      <c r="C136" s="730" t="s">
        <v>1732</v>
      </c>
      <c r="D136" s="730" t="s">
        <v>1733</v>
      </c>
      <c r="E136" s="730" t="s">
        <v>1734</v>
      </c>
      <c r="F136" s="734"/>
      <c r="G136" s="734"/>
      <c r="H136" s="748">
        <v>0</v>
      </c>
      <c r="I136" s="734">
        <v>3</v>
      </c>
      <c r="J136" s="734">
        <v>176.08999999999997</v>
      </c>
      <c r="K136" s="748">
        <v>1</v>
      </c>
      <c r="L136" s="734">
        <v>3</v>
      </c>
      <c r="M136" s="735">
        <v>176.08999999999997</v>
      </c>
    </row>
    <row r="137" spans="1:13" ht="14.45" customHeight="1" x14ac:dyDescent="0.2">
      <c r="A137" s="729" t="s">
        <v>581</v>
      </c>
      <c r="B137" s="730" t="s">
        <v>1731</v>
      </c>
      <c r="C137" s="730" t="s">
        <v>1982</v>
      </c>
      <c r="D137" s="730" t="s">
        <v>1733</v>
      </c>
      <c r="E137" s="730" t="s">
        <v>1983</v>
      </c>
      <c r="F137" s="734"/>
      <c r="G137" s="734"/>
      <c r="H137" s="748">
        <v>0</v>
      </c>
      <c r="I137" s="734">
        <v>2</v>
      </c>
      <c r="J137" s="734">
        <v>277.89999999999998</v>
      </c>
      <c r="K137" s="748">
        <v>1</v>
      </c>
      <c r="L137" s="734">
        <v>2</v>
      </c>
      <c r="M137" s="735">
        <v>277.89999999999998</v>
      </c>
    </row>
    <row r="138" spans="1:13" ht="14.45" customHeight="1" x14ac:dyDescent="0.2">
      <c r="A138" s="729" t="s">
        <v>581</v>
      </c>
      <c r="B138" s="730" t="s">
        <v>1735</v>
      </c>
      <c r="C138" s="730" t="s">
        <v>1736</v>
      </c>
      <c r="D138" s="730" t="s">
        <v>1737</v>
      </c>
      <c r="E138" s="730" t="s">
        <v>1738</v>
      </c>
      <c r="F138" s="734"/>
      <c r="G138" s="734"/>
      <c r="H138" s="748">
        <v>0</v>
      </c>
      <c r="I138" s="734">
        <v>1</v>
      </c>
      <c r="J138" s="734">
        <v>389.5</v>
      </c>
      <c r="K138" s="748">
        <v>1</v>
      </c>
      <c r="L138" s="734">
        <v>1</v>
      </c>
      <c r="M138" s="735">
        <v>389.5</v>
      </c>
    </row>
    <row r="139" spans="1:13" ht="14.45" customHeight="1" x14ac:dyDescent="0.2">
      <c r="A139" s="729" t="s">
        <v>581</v>
      </c>
      <c r="B139" s="730" t="s">
        <v>1735</v>
      </c>
      <c r="C139" s="730" t="s">
        <v>1984</v>
      </c>
      <c r="D139" s="730" t="s">
        <v>1737</v>
      </c>
      <c r="E139" s="730" t="s">
        <v>1985</v>
      </c>
      <c r="F139" s="734"/>
      <c r="G139" s="734"/>
      <c r="H139" s="748">
        <v>0</v>
      </c>
      <c r="I139" s="734">
        <v>1</v>
      </c>
      <c r="J139" s="734">
        <v>2223.86</v>
      </c>
      <c r="K139" s="748">
        <v>1</v>
      </c>
      <c r="L139" s="734">
        <v>1</v>
      </c>
      <c r="M139" s="735">
        <v>2223.86</v>
      </c>
    </row>
    <row r="140" spans="1:13" ht="14.45" customHeight="1" x14ac:dyDescent="0.2">
      <c r="A140" s="729" t="s">
        <v>581</v>
      </c>
      <c r="B140" s="730" t="s">
        <v>1735</v>
      </c>
      <c r="C140" s="730" t="s">
        <v>1739</v>
      </c>
      <c r="D140" s="730" t="s">
        <v>1737</v>
      </c>
      <c r="E140" s="730" t="s">
        <v>1740</v>
      </c>
      <c r="F140" s="734"/>
      <c r="G140" s="734"/>
      <c r="H140" s="748">
        <v>0</v>
      </c>
      <c r="I140" s="734">
        <v>9</v>
      </c>
      <c r="J140" s="734">
        <v>10662.300000000001</v>
      </c>
      <c r="K140" s="748">
        <v>1</v>
      </c>
      <c r="L140" s="734">
        <v>9</v>
      </c>
      <c r="M140" s="735">
        <v>10662.300000000001</v>
      </c>
    </row>
    <row r="141" spans="1:13" ht="14.45" customHeight="1" x14ac:dyDescent="0.2">
      <c r="A141" s="729" t="s">
        <v>581</v>
      </c>
      <c r="B141" s="730" t="s">
        <v>1741</v>
      </c>
      <c r="C141" s="730" t="s">
        <v>1742</v>
      </c>
      <c r="D141" s="730" t="s">
        <v>721</v>
      </c>
      <c r="E141" s="730" t="s">
        <v>1743</v>
      </c>
      <c r="F141" s="734"/>
      <c r="G141" s="734"/>
      <c r="H141" s="748">
        <v>0</v>
      </c>
      <c r="I141" s="734">
        <v>7</v>
      </c>
      <c r="J141" s="734">
        <v>313.81000000000006</v>
      </c>
      <c r="K141" s="748">
        <v>1</v>
      </c>
      <c r="L141" s="734">
        <v>7</v>
      </c>
      <c r="M141" s="735">
        <v>313.81000000000006</v>
      </c>
    </row>
    <row r="142" spans="1:13" ht="14.45" customHeight="1" x14ac:dyDescent="0.2">
      <c r="A142" s="729" t="s">
        <v>581</v>
      </c>
      <c r="B142" s="730" t="s">
        <v>1741</v>
      </c>
      <c r="C142" s="730" t="s">
        <v>1986</v>
      </c>
      <c r="D142" s="730" t="s">
        <v>721</v>
      </c>
      <c r="E142" s="730" t="s">
        <v>1987</v>
      </c>
      <c r="F142" s="734"/>
      <c r="G142" s="734"/>
      <c r="H142" s="748">
        <v>0</v>
      </c>
      <c r="I142" s="734">
        <v>3</v>
      </c>
      <c r="J142" s="734">
        <v>268.95000000000005</v>
      </c>
      <c r="K142" s="748">
        <v>1</v>
      </c>
      <c r="L142" s="734">
        <v>3</v>
      </c>
      <c r="M142" s="735">
        <v>268.95000000000005</v>
      </c>
    </row>
    <row r="143" spans="1:13" ht="14.45" customHeight="1" x14ac:dyDescent="0.2">
      <c r="A143" s="729" t="s">
        <v>581</v>
      </c>
      <c r="B143" s="730" t="s">
        <v>1988</v>
      </c>
      <c r="C143" s="730" t="s">
        <v>1989</v>
      </c>
      <c r="D143" s="730" t="s">
        <v>1990</v>
      </c>
      <c r="E143" s="730" t="s">
        <v>1991</v>
      </c>
      <c r="F143" s="734"/>
      <c r="G143" s="734"/>
      <c r="H143" s="748">
        <v>0</v>
      </c>
      <c r="I143" s="734">
        <v>1</v>
      </c>
      <c r="J143" s="734">
        <v>140.11999999999998</v>
      </c>
      <c r="K143" s="748">
        <v>1</v>
      </c>
      <c r="L143" s="734">
        <v>1</v>
      </c>
      <c r="M143" s="735">
        <v>140.11999999999998</v>
      </c>
    </row>
    <row r="144" spans="1:13" ht="14.45" customHeight="1" x14ac:dyDescent="0.2">
      <c r="A144" s="729" t="s">
        <v>581</v>
      </c>
      <c r="B144" s="730" t="s">
        <v>1748</v>
      </c>
      <c r="C144" s="730" t="s">
        <v>1992</v>
      </c>
      <c r="D144" s="730" t="s">
        <v>1347</v>
      </c>
      <c r="E144" s="730" t="s">
        <v>1348</v>
      </c>
      <c r="F144" s="734"/>
      <c r="G144" s="734"/>
      <c r="H144" s="748">
        <v>0</v>
      </c>
      <c r="I144" s="734">
        <v>3</v>
      </c>
      <c r="J144" s="734">
        <v>121.17</v>
      </c>
      <c r="K144" s="748">
        <v>1</v>
      </c>
      <c r="L144" s="734">
        <v>3</v>
      </c>
      <c r="M144" s="735">
        <v>121.17</v>
      </c>
    </row>
    <row r="145" spans="1:13" ht="14.45" customHeight="1" x14ac:dyDescent="0.2">
      <c r="A145" s="729" t="s">
        <v>581</v>
      </c>
      <c r="B145" s="730" t="s">
        <v>1748</v>
      </c>
      <c r="C145" s="730" t="s">
        <v>1993</v>
      </c>
      <c r="D145" s="730" t="s">
        <v>1750</v>
      </c>
      <c r="E145" s="730" t="s">
        <v>1994</v>
      </c>
      <c r="F145" s="734"/>
      <c r="G145" s="734"/>
      <c r="H145" s="748">
        <v>0</v>
      </c>
      <c r="I145" s="734">
        <v>6</v>
      </c>
      <c r="J145" s="734">
        <v>351.84000129477761</v>
      </c>
      <c r="K145" s="748">
        <v>1</v>
      </c>
      <c r="L145" s="734">
        <v>6</v>
      </c>
      <c r="M145" s="735">
        <v>351.84000129477761</v>
      </c>
    </row>
    <row r="146" spans="1:13" ht="14.45" customHeight="1" x14ac:dyDescent="0.2">
      <c r="A146" s="729" t="s">
        <v>581</v>
      </c>
      <c r="B146" s="730" t="s">
        <v>1748</v>
      </c>
      <c r="C146" s="730" t="s">
        <v>1995</v>
      </c>
      <c r="D146" s="730" t="s">
        <v>1750</v>
      </c>
      <c r="E146" s="730" t="s">
        <v>1996</v>
      </c>
      <c r="F146" s="734"/>
      <c r="G146" s="734"/>
      <c r="H146" s="748">
        <v>0</v>
      </c>
      <c r="I146" s="734">
        <v>1</v>
      </c>
      <c r="J146" s="734">
        <v>161.78</v>
      </c>
      <c r="K146" s="748">
        <v>1</v>
      </c>
      <c r="L146" s="734">
        <v>1</v>
      </c>
      <c r="M146" s="735">
        <v>161.78</v>
      </c>
    </row>
    <row r="147" spans="1:13" ht="14.45" customHeight="1" x14ac:dyDescent="0.2">
      <c r="A147" s="729" t="s">
        <v>581</v>
      </c>
      <c r="B147" s="730" t="s">
        <v>1752</v>
      </c>
      <c r="C147" s="730" t="s">
        <v>1753</v>
      </c>
      <c r="D147" s="730" t="s">
        <v>810</v>
      </c>
      <c r="E147" s="730" t="s">
        <v>1754</v>
      </c>
      <c r="F147" s="734"/>
      <c r="G147" s="734"/>
      <c r="H147" s="748">
        <v>0</v>
      </c>
      <c r="I147" s="734">
        <v>4</v>
      </c>
      <c r="J147" s="734">
        <v>158.91999999999996</v>
      </c>
      <c r="K147" s="748">
        <v>1</v>
      </c>
      <c r="L147" s="734">
        <v>4</v>
      </c>
      <c r="M147" s="735">
        <v>158.91999999999996</v>
      </c>
    </row>
    <row r="148" spans="1:13" ht="14.45" customHeight="1" x14ac:dyDescent="0.2">
      <c r="A148" s="729" t="s">
        <v>581</v>
      </c>
      <c r="B148" s="730" t="s">
        <v>1755</v>
      </c>
      <c r="C148" s="730" t="s">
        <v>1997</v>
      </c>
      <c r="D148" s="730" t="s">
        <v>1245</v>
      </c>
      <c r="E148" s="730" t="s">
        <v>1246</v>
      </c>
      <c r="F148" s="734"/>
      <c r="G148" s="734"/>
      <c r="H148" s="748">
        <v>0</v>
      </c>
      <c r="I148" s="734">
        <v>1</v>
      </c>
      <c r="J148" s="734">
        <v>97.359999999999985</v>
      </c>
      <c r="K148" s="748">
        <v>1</v>
      </c>
      <c r="L148" s="734">
        <v>1</v>
      </c>
      <c r="M148" s="735">
        <v>97.359999999999985</v>
      </c>
    </row>
    <row r="149" spans="1:13" ht="14.45" customHeight="1" x14ac:dyDescent="0.2">
      <c r="A149" s="729" t="s">
        <v>581</v>
      </c>
      <c r="B149" s="730" t="s">
        <v>1755</v>
      </c>
      <c r="C149" s="730" t="s">
        <v>1756</v>
      </c>
      <c r="D149" s="730" t="s">
        <v>645</v>
      </c>
      <c r="E149" s="730" t="s">
        <v>646</v>
      </c>
      <c r="F149" s="734"/>
      <c r="G149" s="734"/>
      <c r="H149" s="748">
        <v>0</v>
      </c>
      <c r="I149" s="734">
        <v>1</v>
      </c>
      <c r="J149" s="734">
        <v>291.39999999999998</v>
      </c>
      <c r="K149" s="748">
        <v>1</v>
      </c>
      <c r="L149" s="734">
        <v>1</v>
      </c>
      <c r="M149" s="735">
        <v>291.39999999999998</v>
      </c>
    </row>
    <row r="150" spans="1:13" ht="14.45" customHeight="1" x14ac:dyDescent="0.2">
      <c r="A150" s="729" t="s">
        <v>581</v>
      </c>
      <c r="B150" s="730" t="s">
        <v>1755</v>
      </c>
      <c r="C150" s="730" t="s">
        <v>1998</v>
      </c>
      <c r="D150" s="730" t="s">
        <v>645</v>
      </c>
      <c r="E150" s="730" t="s">
        <v>1246</v>
      </c>
      <c r="F150" s="734"/>
      <c r="G150" s="734"/>
      <c r="H150" s="748">
        <v>0</v>
      </c>
      <c r="I150" s="734">
        <v>1</v>
      </c>
      <c r="J150" s="734">
        <v>125.70000000000003</v>
      </c>
      <c r="K150" s="748">
        <v>1</v>
      </c>
      <c r="L150" s="734">
        <v>1</v>
      </c>
      <c r="M150" s="735">
        <v>125.70000000000003</v>
      </c>
    </row>
    <row r="151" spans="1:13" ht="14.45" customHeight="1" x14ac:dyDescent="0.2">
      <c r="A151" s="729" t="s">
        <v>581</v>
      </c>
      <c r="B151" s="730" t="s">
        <v>1755</v>
      </c>
      <c r="C151" s="730" t="s">
        <v>1757</v>
      </c>
      <c r="D151" s="730" t="s">
        <v>645</v>
      </c>
      <c r="E151" s="730" t="s">
        <v>647</v>
      </c>
      <c r="F151" s="734"/>
      <c r="G151" s="734"/>
      <c r="H151" s="748">
        <v>0</v>
      </c>
      <c r="I151" s="734">
        <v>3</v>
      </c>
      <c r="J151" s="734">
        <v>621.69000000000017</v>
      </c>
      <c r="K151" s="748">
        <v>1</v>
      </c>
      <c r="L151" s="734">
        <v>3</v>
      </c>
      <c r="M151" s="735">
        <v>621.69000000000017</v>
      </c>
    </row>
    <row r="152" spans="1:13" ht="14.45" customHeight="1" x14ac:dyDescent="0.2">
      <c r="A152" s="729" t="s">
        <v>581</v>
      </c>
      <c r="B152" s="730" t="s">
        <v>1755</v>
      </c>
      <c r="C152" s="730" t="s">
        <v>1999</v>
      </c>
      <c r="D152" s="730" t="s">
        <v>645</v>
      </c>
      <c r="E152" s="730" t="s">
        <v>1247</v>
      </c>
      <c r="F152" s="734"/>
      <c r="G152" s="734"/>
      <c r="H152" s="748">
        <v>0</v>
      </c>
      <c r="I152" s="734">
        <v>2</v>
      </c>
      <c r="J152" s="734">
        <v>187.56</v>
      </c>
      <c r="K152" s="748">
        <v>1</v>
      </c>
      <c r="L152" s="734">
        <v>2</v>
      </c>
      <c r="M152" s="735">
        <v>187.56</v>
      </c>
    </row>
    <row r="153" spans="1:13" ht="14.45" customHeight="1" x14ac:dyDescent="0.2">
      <c r="A153" s="729" t="s">
        <v>581</v>
      </c>
      <c r="B153" s="730" t="s">
        <v>1755</v>
      </c>
      <c r="C153" s="730" t="s">
        <v>2000</v>
      </c>
      <c r="D153" s="730" t="s">
        <v>645</v>
      </c>
      <c r="E153" s="730" t="s">
        <v>1248</v>
      </c>
      <c r="F153" s="734"/>
      <c r="G153" s="734"/>
      <c r="H153" s="748">
        <v>0</v>
      </c>
      <c r="I153" s="734">
        <v>1</v>
      </c>
      <c r="J153" s="734">
        <v>249.58999999999997</v>
      </c>
      <c r="K153" s="748">
        <v>1</v>
      </c>
      <c r="L153" s="734">
        <v>1</v>
      </c>
      <c r="M153" s="735">
        <v>249.58999999999997</v>
      </c>
    </row>
    <row r="154" spans="1:13" ht="14.45" customHeight="1" x14ac:dyDescent="0.2">
      <c r="A154" s="729" t="s">
        <v>581</v>
      </c>
      <c r="B154" s="730" t="s">
        <v>1758</v>
      </c>
      <c r="C154" s="730" t="s">
        <v>1759</v>
      </c>
      <c r="D154" s="730" t="s">
        <v>650</v>
      </c>
      <c r="E154" s="730" t="s">
        <v>651</v>
      </c>
      <c r="F154" s="734"/>
      <c r="G154" s="734"/>
      <c r="H154" s="748">
        <v>0</v>
      </c>
      <c r="I154" s="734">
        <v>2</v>
      </c>
      <c r="J154" s="734">
        <v>348.46000000000004</v>
      </c>
      <c r="K154" s="748">
        <v>1</v>
      </c>
      <c r="L154" s="734">
        <v>2</v>
      </c>
      <c r="M154" s="735">
        <v>348.46000000000004</v>
      </c>
    </row>
    <row r="155" spans="1:13" ht="14.45" customHeight="1" x14ac:dyDescent="0.2">
      <c r="A155" s="729" t="s">
        <v>581</v>
      </c>
      <c r="B155" s="730" t="s">
        <v>1758</v>
      </c>
      <c r="C155" s="730" t="s">
        <v>2001</v>
      </c>
      <c r="D155" s="730" t="s">
        <v>2002</v>
      </c>
      <c r="E155" s="730" t="s">
        <v>2003</v>
      </c>
      <c r="F155" s="734">
        <v>1</v>
      </c>
      <c r="G155" s="734">
        <v>27.9</v>
      </c>
      <c r="H155" s="748">
        <v>1</v>
      </c>
      <c r="I155" s="734"/>
      <c r="J155" s="734"/>
      <c r="K155" s="748">
        <v>0</v>
      </c>
      <c r="L155" s="734">
        <v>1</v>
      </c>
      <c r="M155" s="735">
        <v>27.9</v>
      </c>
    </row>
    <row r="156" spans="1:13" ht="14.45" customHeight="1" x14ac:dyDescent="0.2">
      <c r="A156" s="729" t="s">
        <v>581</v>
      </c>
      <c r="B156" s="730" t="s">
        <v>1760</v>
      </c>
      <c r="C156" s="730" t="s">
        <v>1761</v>
      </c>
      <c r="D156" s="730" t="s">
        <v>657</v>
      </c>
      <c r="E156" s="730" t="s">
        <v>660</v>
      </c>
      <c r="F156" s="734"/>
      <c r="G156" s="734"/>
      <c r="H156" s="748">
        <v>0</v>
      </c>
      <c r="I156" s="734">
        <v>2</v>
      </c>
      <c r="J156" s="734">
        <v>52.859999999999985</v>
      </c>
      <c r="K156" s="748">
        <v>1</v>
      </c>
      <c r="L156" s="734">
        <v>2</v>
      </c>
      <c r="M156" s="735">
        <v>52.859999999999985</v>
      </c>
    </row>
    <row r="157" spans="1:13" ht="14.45" customHeight="1" x14ac:dyDescent="0.2">
      <c r="A157" s="729" t="s">
        <v>581</v>
      </c>
      <c r="B157" s="730" t="s">
        <v>1760</v>
      </c>
      <c r="C157" s="730" t="s">
        <v>1762</v>
      </c>
      <c r="D157" s="730" t="s">
        <v>657</v>
      </c>
      <c r="E157" s="730" t="s">
        <v>662</v>
      </c>
      <c r="F157" s="734"/>
      <c r="G157" s="734"/>
      <c r="H157" s="748">
        <v>0</v>
      </c>
      <c r="I157" s="734">
        <v>3</v>
      </c>
      <c r="J157" s="734">
        <v>78.330000000000027</v>
      </c>
      <c r="K157" s="748">
        <v>1</v>
      </c>
      <c r="L157" s="734">
        <v>3</v>
      </c>
      <c r="M157" s="735">
        <v>78.330000000000027</v>
      </c>
    </row>
    <row r="158" spans="1:13" ht="14.45" customHeight="1" x14ac:dyDescent="0.2">
      <c r="A158" s="729" t="s">
        <v>581</v>
      </c>
      <c r="B158" s="730" t="s">
        <v>1760</v>
      </c>
      <c r="C158" s="730" t="s">
        <v>2004</v>
      </c>
      <c r="D158" s="730" t="s">
        <v>657</v>
      </c>
      <c r="E158" s="730" t="s">
        <v>2005</v>
      </c>
      <c r="F158" s="734"/>
      <c r="G158" s="734"/>
      <c r="H158" s="748">
        <v>0</v>
      </c>
      <c r="I158" s="734">
        <v>1</v>
      </c>
      <c r="J158" s="734">
        <v>87.019999999999968</v>
      </c>
      <c r="K158" s="748">
        <v>1</v>
      </c>
      <c r="L158" s="734">
        <v>1</v>
      </c>
      <c r="M158" s="735">
        <v>87.019999999999968</v>
      </c>
    </row>
    <row r="159" spans="1:13" ht="14.45" customHeight="1" x14ac:dyDescent="0.2">
      <c r="A159" s="729" t="s">
        <v>581</v>
      </c>
      <c r="B159" s="730" t="s">
        <v>1764</v>
      </c>
      <c r="C159" s="730" t="s">
        <v>1765</v>
      </c>
      <c r="D159" s="730" t="s">
        <v>1766</v>
      </c>
      <c r="E159" s="730" t="s">
        <v>1767</v>
      </c>
      <c r="F159" s="734"/>
      <c r="G159" s="734"/>
      <c r="H159" s="748">
        <v>0</v>
      </c>
      <c r="I159" s="734">
        <v>4</v>
      </c>
      <c r="J159" s="734">
        <v>34.799999999999997</v>
      </c>
      <c r="K159" s="748">
        <v>1</v>
      </c>
      <c r="L159" s="734">
        <v>4</v>
      </c>
      <c r="M159" s="735">
        <v>34.799999999999997</v>
      </c>
    </row>
    <row r="160" spans="1:13" ht="14.45" customHeight="1" x14ac:dyDescent="0.2">
      <c r="A160" s="729" t="s">
        <v>581</v>
      </c>
      <c r="B160" s="730" t="s">
        <v>2006</v>
      </c>
      <c r="C160" s="730" t="s">
        <v>2007</v>
      </c>
      <c r="D160" s="730" t="s">
        <v>2008</v>
      </c>
      <c r="E160" s="730" t="s">
        <v>2009</v>
      </c>
      <c r="F160" s="734"/>
      <c r="G160" s="734"/>
      <c r="H160" s="748">
        <v>0</v>
      </c>
      <c r="I160" s="734">
        <v>1</v>
      </c>
      <c r="J160" s="734">
        <v>28.799999999999997</v>
      </c>
      <c r="K160" s="748">
        <v>1</v>
      </c>
      <c r="L160" s="734">
        <v>1</v>
      </c>
      <c r="M160" s="735">
        <v>28.799999999999997</v>
      </c>
    </row>
    <row r="161" spans="1:13" ht="14.45" customHeight="1" x14ac:dyDescent="0.2">
      <c r="A161" s="729" t="s">
        <v>581</v>
      </c>
      <c r="B161" s="730" t="s">
        <v>2006</v>
      </c>
      <c r="C161" s="730" t="s">
        <v>2010</v>
      </c>
      <c r="D161" s="730" t="s">
        <v>2008</v>
      </c>
      <c r="E161" s="730" t="s">
        <v>2011</v>
      </c>
      <c r="F161" s="734"/>
      <c r="G161" s="734"/>
      <c r="H161" s="748">
        <v>0</v>
      </c>
      <c r="I161" s="734">
        <v>1</v>
      </c>
      <c r="J161" s="734">
        <v>70.680000000000007</v>
      </c>
      <c r="K161" s="748">
        <v>1</v>
      </c>
      <c r="L161" s="734">
        <v>1</v>
      </c>
      <c r="M161" s="735">
        <v>70.680000000000007</v>
      </c>
    </row>
    <row r="162" spans="1:13" ht="14.45" customHeight="1" x14ac:dyDescent="0.2">
      <c r="A162" s="729" t="s">
        <v>581</v>
      </c>
      <c r="B162" s="730" t="s">
        <v>2006</v>
      </c>
      <c r="C162" s="730" t="s">
        <v>2012</v>
      </c>
      <c r="D162" s="730" t="s">
        <v>2008</v>
      </c>
      <c r="E162" s="730" t="s">
        <v>2013</v>
      </c>
      <c r="F162" s="734"/>
      <c r="G162" s="734"/>
      <c r="H162" s="748">
        <v>0</v>
      </c>
      <c r="I162" s="734">
        <v>1</v>
      </c>
      <c r="J162" s="734">
        <v>32.299999999999997</v>
      </c>
      <c r="K162" s="748">
        <v>1</v>
      </c>
      <c r="L162" s="734">
        <v>1</v>
      </c>
      <c r="M162" s="735">
        <v>32.299999999999997</v>
      </c>
    </row>
    <row r="163" spans="1:13" ht="14.45" customHeight="1" x14ac:dyDescent="0.2">
      <c r="A163" s="729" t="s">
        <v>581</v>
      </c>
      <c r="B163" s="730" t="s">
        <v>2006</v>
      </c>
      <c r="C163" s="730" t="s">
        <v>2014</v>
      </c>
      <c r="D163" s="730" t="s">
        <v>2008</v>
      </c>
      <c r="E163" s="730" t="s">
        <v>651</v>
      </c>
      <c r="F163" s="734"/>
      <c r="G163" s="734"/>
      <c r="H163" s="748">
        <v>0</v>
      </c>
      <c r="I163" s="734">
        <v>1</v>
      </c>
      <c r="J163" s="734">
        <v>97.099999999999966</v>
      </c>
      <c r="K163" s="748">
        <v>1</v>
      </c>
      <c r="L163" s="734">
        <v>1</v>
      </c>
      <c r="M163" s="735">
        <v>97.099999999999966</v>
      </c>
    </row>
    <row r="164" spans="1:13" ht="14.45" customHeight="1" x14ac:dyDescent="0.2">
      <c r="A164" s="729" t="s">
        <v>581</v>
      </c>
      <c r="B164" s="730" t="s">
        <v>1768</v>
      </c>
      <c r="C164" s="730" t="s">
        <v>2015</v>
      </c>
      <c r="D164" s="730" t="s">
        <v>1770</v>
      </c>
      <c r="E164" s="730" t="s">
        <v>2016</v>
      </c>
      <c r="F164" s="734"/>
      <c r="G164" s="734"/>
      <c r="H164" s="748">
        <v>0</v>
      </c>
      <c r="I164" s="734">
        <v>3</v>
      </c>
      <c r="J164" s="734">
        <v>151.32000000000002</v>
      </c>
      <c r="K164" s="748">
        <v>1</v>
      </c>
      <c r="L164" s="734">
        <v>3</v>
      </c>
      <c r="M164" s="735">
        <v>151.32000000000002</v>
      </c>
    </row>
    <row r="165" spans="1:13" ht="14.45" customHeight="1" x14ac:dyDescent="0.2">
      <c r="A165" s="729" t="s">
        <v>581</v>
      </c>
      <c r="B165" s="730" t="s">
        <v>1772</v>
      </c>
      <c r="C165" s="730" t="s">
        <v>1773</v>
      </c>
      <c r="D165" s="730" t="s">
        <v>993</v>
      </c>
      <c r="E165" s="730" t="s">
        <v>662</v>
      </c>
      <c r="F165" s="734"/>
      <c r="G165" s="734"/>
      <c r="H165" s="748">
        <v>0</v>
      </c>
      <c r="I165" s="734">
        <v>1</v>
      </c>
      <c r="J165" s="734">
        <v>76.450000000000017</v>
      </c>
      <c r="K165" s="748">
        <v>1</v>
      </c>
      <c r="L165" s="734">
        <v>1</v>
      </c>
      <c r="M165" s="735">
        <v>76.450000000000017</v>
      </c>
    </row>
    <row r="166" spans="1:13" ht="14.45" customHeight="1" x14ac:dyDescent="0.2">
      <c r="A166" s="729" t="s">
        <v>581</v>
      </c>
      <c r="B166" s="730" t="s">
        <v>1772</v>
      </c>
      <c r="C166" s="730" t="s">
        <v>2017</v>
      </c>
      <c r="D166" s="730" t="s">
        <v>1477</v>
      </c>
      <c r="E166" s="730" t="s">
        <v>658</v>
      </c>
      <c r="F166" s="734"/>
      <c r="G166" s="734"/>
      <c r="H166" s="748">
        <v>0</v>
      </c>
      <c r="I166" s="734">
        <v>1</v>
      </c>
      <c r="J166" s="734">
        <v>141.27999999999997</v>
      </c>
      <c r="K166" s="748">
        <v>1</v>
      </c>
      <c r="L166" s="734">
        <v>1</v>
      </c>
      <c r="M166" s="735">
        <v>141.27999999999997</v>
      </c>
    </row>
    <row r="167" spans="1:13" ht="14.45" customHeight="1" x14ac:dyDescent="0.2">
      <c r="A167" s="729" t="s">
        <v>581</v>
      </c>
      <c r="B167" s="730" t="s">
        <v>1776</v>
      </c>
      <c r="C167" s="730" t="s">
        <v>1777</v>
      </c>
      <c r="D167" s="730" t="s">
        <v>1778</v>
      </c>
      <c r="E167" s="730" t="s">
        <v>1779</v>
      </c>
      <c r="F167" s="734"/>
      <c r="G167" s="734"/>
      <c r="H167" s="748">
        <v>0</v>
      </c>
      <c r="I167" s="734">
        <v>5</v>
      </c>
      <c r="J167" s="734">
        <v>77.499999999999986</v>
      </c>
      <c r="K167" s="748">
        <v>1</v>
      </c>
      <c r="L167" s="734">
        <v>5</v>
      </c>
      <c r="M167" s="735">
        <v>77.499999999999986</v>
      </c>
    </row>
    <row r="168" spans="1:13" ht="14.45" customHeight="1" x14ac:dyDescent="0.2">
      <c r="A168" s="729" t="s">
        <v>581</v>
      </c>
      <c r="B168" s="730" t="s">
        <v>1776</v>
      </c>
      <c r="C168" s="730" t="s">
        <v>1780</v>
      </c>
      <c r="D168" s="730" t="s">
        <v>1778</v>
      </c>
      <c r="E168" s="730" t="s">
        <v>1781</v>
      </c>
      <c r="F168" s="734"/>
      <c r="G168" s="734"/>
      <c r="H168" s="748">
        <v>0</v>
      </c>
      <c r="I168" s="734">
        <v>2</v>
      </c>
      <c r="J168" s="734">
        <v>24.84</v>
      </c>
      <c r="K168" s="748">
        <v>1</v>
      </c>
      <c r="L168" s="734">
        <v>2</v>
      </c>
      <c r="M168" s="735">
        <v>24.84</v>
      </c>
    </row>
    <row r="169" spans="1:13" ht="14.45" customHeight="1" x14ac:dyDescent="0.2">
      <c r="A169" s="729" t="s">
        <v>581</v>
      </c>
      <c r="B169" s="730" t="s">
        <v>1776</v>
      </c>
      <c r="C169" s="730" t="s">
        <v>2018</v>
      </c>
      <c r="D169" s="730" t="s">
        <v>1778</v>
      </c>
      <c r="E169" s="730" t="s">
        <v>1767</v>
      </c>
      <c r="F169" s="734"/>
      <c r="G169" s="734"/>
      <c r="H169" s="748">
        <v>0</v>
      </c>
      <c r="I169" s="734">
        <v>2</v>
      </c>
      <c r="J169" s="734">
        <v>63.320000000000014</v>
      </c>
      <c r="K169" s="748">
        <v>1</v>
      </c>
      <c r="L169" s="734">
        <v>2</v>
      </c>
      <c r="M169" s="735">
        <v>63.320000000000014</v>
      </c>
    </row>
    <row r="170" spans="1:13" ht="14.45" customHeight="1" x14ac:dyDescent="0.2">
      <c r="A170" s="729" t="s">
        <v>581</v>
      </c>
      <c r="B170" s="730" t="s">
        <v>1776</v>
      </c>
      <c r="C170" s="730" t="s">
        <v>2019</v>
      </c>
      <c r="D170" s="730" t="s">
        <v>1778</v>
      </c>
      <c r="E170" s="730" t="s">
        <v>2020</v>
      </c>
      <c r="F170" s="734"/>
      <c r="G170" s="734"/>
      <c r="H170" s="748">
        <v>0</v>
      </c>
      <c r="I170" s="734">
        <v>1</v>
      </c>
      <c r="J170" s="734">
        <v>105.49999999999997</v>
      </c>
      <c r="K170" s="748">
        <v>1</v>
      </c>
      <c r="L170" s="734">
        <v>1</v>
      </c>
      <c r="M170" s="735">
        <v>105.49999999999997</v>
      </c>
    </row>
    <row r="171" spans="1:13" ht="14.45" customHeight="1" x14ac:dyDescent="0.2">
      <c r="A171" s="729" t="s">
        <v>581</v>
      </c>
      <c r="B171" s="730" t="s">
        <v>2021</v>
      </c>
      <c r="C171" s="730" t="s">
        <v>2022</v>
      </c>
      <c r="D171" s="730" t="s">
        <v>2023</v>
      </c>
      <c r="E171" s="730" t="s">
        <v>2024</v>
      </c>
      <c r="F171" s="734"/>
      <c r="G171" s="734"/>
      <c r="H171" s="748">
        <v>0</v>
      </c>
      <c r="I171" s="734">
        <v>1</v>
      </c>
      <c r="J171" s="734">
        <v>84.04</v>
      </c>
      <c r="K171" s="748">
        <v>1</v>
      </c>
      <c r="L171" s="734">
        <v>1</v>
      </c>
      <c r="M171" s="735">
        <v>84.04</v>
      </c>
    </row>
    <row r="172" spans="1:13" ht="14.45" customHeight="1" x14ac:dyDescent="0.2">
      <c r="A172" s="729" t="s">
        <v>581</v>
      </c>
      <c r="B172" s="730" t="s">
        <v>1784</v>
      </c>
      <c r="C172" s="730" t="s">
        <v>2025</v>
      </c>
      <c r="D172" s="730" t="s">
        <v>2026</v>
      </c>
      <c r="E172" s="730" t="s">
        <v>2027</v>
      </c>
      <c r="F172" s="734"/>
      <c r="G172" s="734"/>
      <c r="H172" s="748">
        <v>0</v>
      </c>
      <c r="I172" s="734">
        <v>1</v>
      </c>
      <c r="J172" s="734">
        <v>158.97999999999999</v>
      </c>
      <c r="K172" s="748">
        <v>1</v>
      </c>
      <c r="L172" s="734">
        <v>1</v>
      </c>
      <c r="M172" s="735">
        <v>158.97999999999999</v>
      </c>
    </row>
    <row r="173" spans="1:13" ht="14.45" customHeight="1" x14ac:dyDescent="0.2">
      <c r="A173" s="729" t="s">
        <v>581</v>
      </c>
      <c r="B173" s="730" t="s">
        <v>1784</v>
      </c>
      <c r="C173" s="730" t="s">
        <v>2028</v>
      </c>
      <c r="D173" s="730" t="s">
        <v>2026</v>
      </c>
      <c r="E173" s="730" t="s">
        <v>2029</v>
      </c>
      <c r="F173" s="734"/>
      <c r="G173" s="734"/>
      <c r="H173" s="748">
        <v>0</v>
      </c>
      <c r="I173" s="734">
        <v>1</v>
      </c>
      <c r="J173" s="734">
        <v>580.3900000000001</v>
      </c>
      <c r="K173" s="748">
        <v>1</v>
      </c>
      <c r="L173" s="734">
        <v>1</v>
      </c>
      <c r="M173" s="735">
        <v>580.3900000000001</v>
      </c>
    </row>
    <row r="174" spans="1:13" ht="14.45" customHeight="1" x14ac:dyDescent="0.2">
      <c r="A174" s="729" t="s">
        <v>581</v>
      </c>
      <c r="B174" s="730" t="s">
        <v>1784</v>
      </c>
      <c r="C174" s="730" t="s">
        <v>2030</v>
      </c>
      <c r="D174" s="730" t="s">
        <v>2026</v>
      </c>
      <c r="E174" s="730" t="s">
        <v>2031</v>
      </c>
      <c r="F174" s="734"/>
      <c r="G174" s="734"/>
      <c r="H174" s="748">
        <v>0</v>
      </c>
      <c r="I174" s="734">
        <v>1</v>
      </c>
      <c r="J174" s="734">
        <v>185.26</v>
      </c>
      <c r="K174" s="748">
        <v>1</v>
      </c>
      <c r="L174" s="734">
        <v>1</v>
      </c>
      <c r="M174" s="735">
        <v>185.26</v>
      </c>
    </row>
    <row r="175" spans="1:13" ht="14.45" customHeight="1" x14ac:dyDescent="0.2">
      <c r="A175" s="729" t="s">
        <v>581</v>
      </c>
      <c r="B175" s="730" t="s">
        <v>1784</v>
      </c>
      <c r="C175" s="730" t="s">
        <v>2032</v>
      </c>
      <c r="D175" s="730" t="s">
        <v>2026</v>
      </c>
      <c r="E175" s="730" t="s">
        <v>2033</v>
      </c>
      <c r="F175" s="734"/>
      <c r="G175" s="734"/>
      <c r="H175" s="748">
        <v>0</v>
      </c>
      <c r="I175" s="734">
        <v>3</v>
      </c>
      <c r="J175" s="734">
        <v>639.72</v>
      </c>
      <c r="K175" s="748">
        <v>1</v>
      </c>
      <c r="L175" s="734">
        <v>3</v>
      </c>
      <c r="M175" s="735">
        <v>639.72</v>
      </c>
    </row>
    <row r="176" spans="1:13" ht="14.45" customHeight="1" x14ac:dyDescent="0.2">
      <c r="A176" s="729" t="s">
        <v>581</v>
      </c>
      <c r="B176" s="730" t="s">
        <v>1788</v>
      </c>
      <c r="C176" s="730" t="s">
        <v>1789</v>
      </c>
      <c r="D176" s="730" t="s">
        <v>1790</v>
      </c>
      <c r="E176" s="730" t="s">
        <v>1791</v>
      </c>
      <c r="F176" s="734"/>
      <c r="G176" s="734"/>
      <c r="H176" s="748">
        <v>0</v>
      </c>
      <c r="I176" s="734">
        <v>2</v>
      </c>
      <c r="J176" s="734">
        <v>36.42</v>
      </c>
      <c r="K176" s="748">
        <v>1</v>
      </c>
      <c r="L176" s="734">
        <v>2</v>
      </c>
      <c r="M176" s="735">
        <v>36.42</v>
      </c>
    </row>
    <row r="177" spans="1:13" ht="14.45" customHeight="1" x14ac:dyDescent="0.2">
      <c r="A177" s="729" t="s">
        <v>581</v>
      </c>
      <c r="B177" s="730" t="s">
        <v>2034</v>
      </c>
      <c r="C177" s="730" t="s">
        <v>2035</v>
      </c>
      <c r="D177" s="730" t="s">
        <v>1518</v>
      </c>
      <c r="E177" s="730" t="s">
        <v>1519</v>
      </c>
      <c r="F177" s="734">
        <v>2</v>
      </c>
      <c r="G177" s="734">
        <v>505.47999999999996</v>
      </c>
      <c r="H177" s="748">
        <v>1</v>
      </c>
      <c r="I177" s="734"/>
      <c r="J177" s="734"/>
      <c r="K177" s="748">
        <v>0</v>
      </c>
      <c r="L177" s="734">
        <v>2</v>
      </c>
      <c r="M177" s="735">
        <v>505.47999999999996</v>
      </c>
    </row>
    <row r="178" spans="1:13" ht="14.45" customHeight="1" x14ac:dyDescent="0.2">
      <c r="A178" s="729" t="s">
        <v>581</v>
      </c>
      <c r="B178" s="730" t="s">
        <v>2036</v>
      </c>
      <c r="C178" s="730" t="s">
        <v>2037</v>
      </c>
      <c r="D178" s="730" t="s">
        <v>2038</v>
      </c>
      <c r="E178" s="730" t="s">
        <v>2039</v>
      </c>
      <c r="F178" s="734"/>
      <c r="G178" s="734"/>
      <c r="H178" s="748">
        <v>0</v>
      </c>
      <c r="I178" s="734">
        <v>2</v>
      </c>
      <c r="J178" s="734">
        <v>194.16</v>
      </c>
      <c r="K178" s="748">
        <v>1</v>
      </c>
      <c r="L178" s="734">
        <v>2</v>
      </c>
      <c r="M178" s="735">
        <v>194.16</v>
      </c>
    </row>
    <row r="179" spans="1:13" ht="14.45" customHeight="1" x14ac:dyDescent="0.2">
      <c r="A179" s="729" t="s">
        <v>581</v>
      </c>
      <c r="B179" s="730" t="s">
        <v>2036</v>
      </c>
      <c r="C179" s="730" t="s">
        <v>2040</v>
      </c>
      <c r="D179" s="730" t="s">
        <v>2041</v>
      </c>
      <c r="E179" s="730" t="s">
        <v>2042</v>
      </c>
      <c r="F179" s="734"/>
      <c r="G179" s="734"/>
      <c r="H179" s="748">
        <v>0</v>
      </c>
      <c r="I179" s="734">
        <v>1</v>
      </c>
      <c r="J179" s="734">
        <v>20.489999999999995</v>
      </c>
      <c r="K179" s="748">
        <v>1</v>
      </c>
      <c r="L179" s="734">
        <v>1</v>
      </c>
      <c r="M179" s="735">
        <v>20.489999999999995</v>
      </c>
    </row>
    <row r="180" spans="1:13" ht="14.45" customHeight="1" x14ac:dyDescent="0.2">
      <c r="A180" s="729" t="s">
        <v>581</v>
      </c>
      <c r="B180" s="730" t="s">
        <v>2036</v>
      </c>
      <c r="C180" s="730" t="s">
        <v>2043</v>
      </c>
      <c r="D180" s="730" t="s">
        <v>2041</v>
      </c>
      <c r="E180" s="730" t="s">
        <v>2044</v>
      </c>
      <c r="F180" s="734"/>
      <c r="G180" s="734"/>
      <c r="H180" s="748">
        <v>0</v>
      </c>
      <c r="I180" s="734">
        <v>3</v>
      </c>
      <c r="J180" s="734">
        <v>123</v>
      </c>
      <c r="K180" s="748">
        <v>1</v>
      </c>
      <c r="L180" s="734">
        <v>3</v>
      </c>
      <c r="M180" s="735">
        <v>123</v>
      </c>
    </row>
    <row r="181" spans="1:13" ht="14.45" customHeight="1" x14ac:dyDescent="0.2">
      <c r="A181" s="729" t="s">
        <v>581</v>
      </c>
      <c r="B181" s="730" t="s">
        <v>2036</v>
      </c>
      <c r="C181" s="730" t="s">
        <v>2045</v>
      </c>
      <c r="D181" s="730" t="s">
        <v>2041</v>
      </c>
      <c r="E181" s="730" t="s">
        <v>2046</v>
      </c>
      <c r="F181" s="734"/>
      <c r="G181" s="734"/>
      <c r="H181" s="748">
        <v>0</v>
      </c>
      <c r="I181" s="734">
        <v>2</v>
      </c>
      <c r="J181" s="734">
        <v>244.93999865280455</v>
      </c>
      <c r="K181" s="748">
        <v>1</v>
      </c>
      <c r="L181" s="734">
        <v>2</v>
      </c>
      <c r="M181" s="735">
        <v>244.93999865280455</v>
      </c>
    </row>
    <row r="182" spans="1:13" ht="14.45" customHeight="1" x14ac:dyDescent="0.2">
      <c r="A182" s="729" t="s">
        <v>581</v>
      </c>
      <c r="B182" s="730" t="s">
        <v>2047</v>
      </c>
      <c r="C182" s="730" t="s">
        <v>2048</v>
      </c>
      <c r="D182" s="730" t="s">
        <v>1364</v>
      </c>
      <c r="E182" s="730" t="s">
        <v>2049</v>
      </c>
      <c r="F182" s="734">
        <v>1</v>
      </c>
      <c r="G182" s="734">
        <v>163.98</v>
      </c>
      <c r="H182" s="748">
        <v>1</v>
      </c>
      <c r="I182" s="734"/>
      <c r="J182" s="734"/>
      <c r="K182" s="748">
        <v>0</v>
      </c>
      <c r="L182" s="734">
        <v>1</v>
      </c>
      <c r="M182" s="735">
        <v>163.98</v>
      </c>
    </row>
    <row r="183" spans="1:13" ht="14.45" customHeight="1" x14ac:dyDescent="0.2">
      <c r="A183" s="729" t="s">
        <v>581</v>
      </c>
      <c r="B183" s="730" t="s">
        <v>1799</v>
      </c>
      <c r="C183" s="730" t="s">
        <v>2050</v>
      </c>
      <c r="D183" s="730" t="s">
        <v>775</v>
      </c>
      <c r="E183" s="730" t="s">
        <v>2051</v>
      </c>
      <c r="F183" s="734"/>
      <c r="G183" s="734"/>
      <c r="H183" s="748">
        <v>0</v>
      </c>
      <c r="I183" s="734">
        <v>1</v>
      </c>
      <c r="J183" s="734">
        <v>99.229999999999976</v>
      </c>
      <c r="K183" s="748">
        <v>1</v>
      </c>
      <c r="L183" s="734">
        <v>1</v>
      </c>
      <c r="M183" s="735">
        <v>99.229999999999976</v>
      </c>
    </row>
    <row r="184" spans="1:13" ht="14.45" customHeight="1" x14ac:dyDescent="0.2">
      <c r="A184" s="729" t="s">
        <v>581</v>
      </c>
      <c r="B184" s="730" t="s">
        <v>1802</v>
      </c>
      <c r="C184" s="730" t="s">
        <v>2052</v>
      </c>
      <c r="D184" s="730" t="s">
        <v>1804</v>
      </c>
      <c r="E184" s="730" t="s">
        <v>2053</v>
      </c>
      <c r="F184" s="734"/>
      <c r="G184" s="734"/>
      <c r="H184" s="748">
        <v>0</v>
      </c>
      <c r="I184" s="734">
        <v>1</v>
      </c>
      <c r="J184" s="734">
        <v>98.01</v>
      </c>
      <c r="K184" s="748">
        <v>1</v>
      </c>
      <c r="L184" s="734">
        <v>1</v>
      </c>
      <c r="M184" s="735">
        <v>98.01</v>
      </c>
    </row>
    <row r="185" spans="1:13" ht="14.45" customHeight="1" x14ac:dyDescent="0.2">
      <c r="A185" s="729" t="s">
        <v>581</v>
      </c>
      <c r="B185" s="730" t="s">
        <v>1802</v>
      </c>
      <c r="C185" s="730" t="s">
        <v>2054</v>
      </c>
      <c r="D185" s="730" t="s">
        <v>1804</v>
      </c>
      <c r="E185" s="730" t="s">
        <v>2055</v>
      </c>
      <c r="F185" s="734"/>
      <c r="G185" s="734"/>
      <c r="H185" s="748">
        <v>0</v>
      </c>
      <c r="I185" s="734">
        <v>2</v>
      </c>
      <c r="J185" s="734">
        <v>98.620000000000033</v>
      </c>
      <c r="K185" s="748">
        <v>1</v>
      </c>
      <c r="L185" s="734">
        <v>2</v>
      </c>
      <c r="M185" s="735">
        <v>98.620000000000033</v>
      </c>
    </row>
    <row r="186" spans="1:13" ht="14.45" customHeight="1" x14ac:dyDescent="0.2">
      <c r="A186" s="729" t="s">
        <v>581</v>
      </c>
      <c r="B186" s="730" t="s">
        <v>1802</v>
      </c>
      <c r="C186" s="730" t="s">
        <v>2056</v>
      </c>
      <c r="D186" s="730" t="s">
        <v>770</v>
      </c>
      <c r="E186" s="730" t="s">
        <v>1329</v>
      </c>
      <c r="F186" s="734"/>
      <c r="G186" s="734"/>
      <c r="H186" s="748">
        <v>0</v>
      </c>
      <c r="I186" s="734">
        <v>2</v>
      </c>
      <c r="J186" s="734">
        <v>156.99999999999994</v>
      </c>
      <c r="K186" s="748">
        <v>1</v>
      </c>
      <c r="L186" s="734">
        <v>2</v>
      </c>
      <c r="M186" s="735">
        <v>156.99999999999994</v>
      </c>
    </row>
    <row r="187" spans="1:13" ht="14.45" customHeight="1" x14ac:dyDescent="0.2">
      <c r="A187" s="729" t="s">
        <v>581</v>
      </c>
      <c r="B187" s="730" t="s">
        <v>1802</v>
      </c>
      <c r="C187" s="730" t="s">
        <v>1808</v>
      </c>
      <c r="D187" s="730" t="s">
        <v>770</v>
      </c>
      <c r="E187" s="730" t="s">
        <v>771</v>
      </c>
      <c r="F187" s="734"/>
      <c r="G187" s="734"/>
      <c r="H187" s="748">
        <v>0</v>
      </c>
      <c r="I187" s="734">
        <v>4</v>
      </c>
      <c r="J187" s="734">
        <v>310.64</v>
      </c>
      <c r="K187" s="748">
        <v>1</v>
      </c>
      <c r="L187" s="734">
        <v>4</v>
      </c>
      <c r="M187" s="735">
        <v>310.64</v>
      </c>
    </row>
    <row r="188" spans="1:13" ht="14.45" customHeight="1" x14ac:dyDescent="0.2">
      <c r="A188" s="729" t="s">
        <v>581</v>
      </c>
      <c r="B188" s="730" t="s">
        <v>1802</v>
      </c>
      <c r="C188" s="730" t="s">
        <v>2057</v>
      </c>
      <c r="D188" s="730" t="s">
        <v>770</v>
      </c>
      <c r="E188" s="730" t="s">
        <v>2058</v>
      </c>
      <c r="F188" s="734"/>
      <c r="G188" s="734"/>
      <c r="H188" s="748">
        <v>0</v>
      </c>
      <c r="I188" s="734">
        <v>1</v>
      </c>
      <c r="J188" s="734">
        <v>101.27000000000002</v>
      </c>
      <c r="K188" s="748">
        <v>1</v>
      </c>
      <c r="L188" s="734">
        <v>1</v>
      </c>
      <c r="M188" s="735">
        <v>101.27000000000002</v>
      </c>
    </row>
    <row r="189" spans="1:13" ht="14.45" customHeight="1" x14ac:dyDescent="0.2">
      <c r="A189" s="729" t="s">
        <v>581</v>
      </c>
      <c r="B189" s="730" t="s">
        <v>1802</v>
      </c>
      <c r="C189" s="730" t="s">
        <v>2059</v>
      </c>
      <c r="D189" s="730" t="s">
        <v>770</v>
      </c>
      <c r="E189" s="730" t="s">
        <v>1333</v>
      </c>
      <c r="F189" s="734"/>
      <c r="G189" s="734"/>
      <c r="H189" s="748">
        <v>0</v>
      </c>
      <c r="I189" s="734">
        <v>1</v>
      </c>
      <c r="J189" s="734">
        <v>92.089999999999975</v>
      </c>
      <c r="K189" s="748">
        <v>1</v>
      </c>
      <c r="L189" s="734">
        <v>1</v>
      </c>
      <c r="M189" s="735">
        <v>92.089999999999975</v>
      </c>
    </row>
    <row r="190" spans="1:13" ht="14.45" customHeight="1" x14ac:dyDescent="0.2">
      <c r="A190" s="729" t="s">
        <v>581</v>
      </c>
      <c r="B190" s="730" t="s">
        <v>1802</v>
      </c>
      <c r="C190" s="730" t="s">
        <v>1810</v>
      </c>
      <c r="D190" s="730" t="s">
        <v>770</v>
      </c>
      <c r="E190" s="730" t="s">
        <v>1811</v>
      </c>
      <c r="F190" s="734"/>
      <c r="G190" s="734"/>
      <c r="H190" s="748">
        <v>0</v>
      </c>
      <c r="I190" s="734">
        <v>5</v>
      </c>
      <c r="J190" s="734">
        <v>305.2</v>
      </c>
      <c r="K190" s="748">
        <v>1</v>
      </c>
      <c r="L190" s="734">
        <v>5</v>
      </c>
      <c r="M190" s="735">
        <v>305.2</v>
      </c>
    </row>
    <row r="191" spans="1:13" ht="14.45" customHeight="1" x14ac:dyDescent="0.2">
      <c r="A191" s="729" t="s">
        <v>581</v>
      </c>
      <c r="B191" s="730" t="s">
        <v>1819</v>
      </c>
      <c r="C191" s="730" t="s">
        <v>1820</v>
      </c>
      <c r="D191" s="730" t="s">
        <v>1821</v>
      </c>
      <c r="E191" s="730" t="s">
        <v>1196</v>
      </c>
      <c r="F191" s="734">
        <v>2.1</v>
      </c>
      <c r="G191" s="734">
        <v>1570.8</v>
      </c>
      <c r="H191" s="748">
        <v>1</v>
      </c>
      <c r="I191" s="734"/>
      <c r="J191" s="734"/>
      <c r="K191" s="748">
        <v>0</v>
      </c>
      <c r="L191" s="734">
        <v>2.1</v>
      </c>
      <c r="M191" s="735">
        <v>1570.8</v>
      </c>
    </row>
    <row r="192" spans="1:13" ht="14.45" customHeight="1" x14ac:dyDescent="0.2">
      <c r="A192" s="729" t="s">
        <v>581</v>
      </c>
      <c r="B192" s="730" t="s">
        <v>1823</v>
      </c>
      <c r="C192" s="730" t="s">
        <v>2060</v>
      </c>
      <c r="D192" s="730" t="s">
        <v>1564</v>
      </c>
      <c r="E192" s="730" t="s">
        <v>1841</v>
      </c>
      <c r="F192" s="734"/>
      <c r="G192" s="734"/>
      <c r="H192" s="748">
        <v>0</v>
      </c>
      <c r="I192" s="734">
        <v>3</v>
      </c>
      <c r="J192" s="734">
        <v>216</v>
      </c>
      <c r="K192" s="748">
        <v>1</v>
      </c>
      <c r="L192" s="734">
        <v>3</v>
      </c>
      <c r="M192" s="735">
        <v>216</v>
      </c>
    </row>
    <row r="193" spans="1:13" ht="14.45" customHeight="1" x14ac:dyDescent="0.2">
      <c r="A193" s="729" t="s">
        <v>581</v>
      </c>
      <c r="B193" s="730" t="s">
        <v>1823</v>
      </c>
      <c r="C193" s="730" t="s">
        <v>1824</v>
      </c>
      <c r="D193" s="730" t="s">
        <v>1564</v>
      </c>
      <c r="E193" s="730" t="s">
        <v>1825</v>
      </c>
      <c r="F193" s="734"/>
      <c r="G193" s="734"/>
      <c r="H193" s="748">
        <v>0</v>
      </c>
      <c r="I193" s="734">
        <v>6</v>
      </c>
      <c r="J193" s="734">
        <v>836.87999999999977</v>
      </c>
      <c r="K193" s="748">
        <v>1</v>
      </c>
      <c r="L193" s="734">
        <v>6</v>
      </c>
      <c r="M193" s="735">
        <v>836.87999999999977</v>
      </c>
    </row>
    <row r="194" spans="1:13" ht="14.45" customHeight="1" x14ac:dyDescent="0.2">
      <c r="A194" s="729" t="s">
        <v>581</v>
      </c>
      <c r="B194" s="730" t="s">
        <v>1829</v>
      </c>
      <c r="C194" s="730" t="s">
        <v>1830</v>
      </c>
      <c r="D194" s="730" t="s">
        <v>1197</v>
      </c>
      <c r="E194" s="730" t="s">
        <v>1198</v>
      </c>
      <c r="F194" s="734"/>
      <c r="G194" s="734"/>
      <c r="H194" s="748">
        <v>0</v>
      </c>
      <c r="I194" s="734">
        <v>57</v>
      </c>
      <c r="J194" s="734">
        <v>1153.2599999999998</v>
      </c>
      <c r="K194" s="748">
        <v>1</v>
      </c>
      <c r="L194" s="734">
        <v>57</v>
      </c>
      <c r="M194" s="735">
        <v>1153.2599999999998</v>
      </c>
    </row>
    <row r="195" spans="1:13" ht="14.45" customHeight="1" x14ac:dyDescent="0.2">
      <c r="A195" s="729" t="s">
        <v>581</v>
      </c>
      <c r="B195" s="730" t="s">
        <v>1831</v>
      </c>
      <c r="C195" s="730" t="s">
        <v>1833</v>
      </c>
      <c r="D195" s="730" t="s">
        <v>1184</v>
      </c>
      <c r="E195" s="730" t="s">
        <v>1185</v>
      </c>
      <c r="F195" s="734"/>
      <c r="G195" s="734"/>
      <c r="H195" s="748">
        <v>0</v>
      </c>
      <c r="I195" s="734">
        <v>7</v>
      </c>
      <c r="J195" s="734">
        <v>4997.4399999999996</v>
      </c>
      <c r="K195" s="748">
        <v>1</v>
      </c>
      <c r="L195" s="734">
        <v>7</v>
      </c>
      <c r="M195" s="735">
        <v>4997.4399999999996</v>
      </c>
    </row>
    <row r="196" spans="1:13" ht="14.45" customHeight="1" x14ac:dyDescent="0.2">
      <c r="A196" s="729" t="s">
        <v>581</v>
      </c>
      <c r="B196" s="730" t="s">
        <v>1834</v>
      </c>
      <c r="C196" s="730" t="s">
        <v>1835</v>
      </c>
      <c r="D196" s="730" t="s">
        <v>1836</v>
      </c>
      <c r="E196" s="730" t="s">
        <v>1837</v>
      </c>
      <c r="F196" s="734">
        <v>1</v>
      </c>
      <c r="G196" s="734">
        <v>544.39</v>
      </c>
      <c r="H196" s="748">
        <v>1</v>
      </c>
      <c r="I196" s="734"/>
      <c r="J196" s="734"/>
      <c r="K196" s="748">
        <v>0</v>
      </c>
      <c r="L196" s="734">
        <v>1</v>
      </c>
      <c r="M196" s="735">
        <v>544.39</v>
      </c>
    </row>
    <row r="197" spans="1:13" ht="14.45" customHeight="1" x14ac:dyDescent="0.2">
      <c r="A197" s="729" t="s">
        <v>581</v>
      </c>
      <c r="B197" s="730" t="s">
        <v>1838</v>
      </c>
      <c r="C197" s="730" t="s">
        <v>1839</v>
      </c>
      <c r="D197" s="730" t="s">
        <v>1840</v>
      </c>
      <c r="E197" s="730" t="s">
        <v>1841</v>
      </c>
      <c r="F197" s="734"/>
      <c r="G197" s="734"/>
      <c r="H197" s="748">
        <v>0</v>
      </c>
      <c r="I197" s="734">
        <v>1</v>
      </c>
      <c r="J197" s="734">
        <v>34.5</v>
      </c>
      <c r="K197" s="748">
        <v>1</v>
      </c>
      <c r="L197" s="734">
        <v>1</v>
      </c>
      <c r="M197" s="735">
        <v>34.5</v>
      </c>
    </row>
    <row r="198" spans="1:13" ht="14.45" customHeight="1" x14ac:dyDescent="0.2">
      <c r="A198" s="729" t="s">
        <v>581</v>
      </c>
      <c r="B198" s="730" t="s">
        <v>1847</v>
      </c>
      <c r="C198" s="730" t="s">
        <v>1848</v>
      </c>
      <c r="D198" s="730" t="s">
        <v>1849</v>
      </c>
      <c r="E198" s="730" t="s">
        <v>1850</v>
      </c>
      <c r="F198" s="734"/>
      <c r="G198" s="734"/>
      <c r="H198" s="748">
        <v>0</v>
      </c>
      <c r="I198" s="734">
        <v>35</v>
      </c>
      <c r="J198" s="734">
        <v>1168.6499999999999</v>
      </c>
      <c r="K198" s="748">
        <v>1</v>
      </c>
      <c r="L198" s="734">
        <v>35</v>
      </c>
      <c r="M198" s="735">
        <v>1168.6499999999999</v>
      </c>
    </row>
    <row r="199" spans="1:13" ht="14.45" customHeight="1" x14ac:dyDescent="0.2">
      <c r="A199" s="729" t="s">
        <v>581</v>
      </c>
      <c r="B199" s="730" t="s">
        <v>1853</v>
      </c>
      <c r="C199" s="730" t="s">
        <v>1857</v>
      </c>
      <c r="D199" s="730" t="s">
        <v>1858</v>
      </c>
      <c r="E199" s="730" t="s">
        <v>1859</v>
      </c>
      <c r="F199" s="734"/>
      <c r="G199" s="734"/>
      <c r="H199" s="748">
        <v>0</v>
      </c>
      <c r="I199" s="734">
        <v>2</v>
      </c>
      <c r="J199" s="734">
        <v>2265.8199999999997</v>
      </c>
      <c r="K199" s="748">
        <v>1</v>
      </c>
      <c r="L199" s="734">
        <v>2</v>
      </c>
      <c r="M199" s="735">
        <v>2265.8199999999997</v>
      </c>
    </row>
    <row r="200" spans="1:13" ht="14.45" customHeight="1" x14ac:dyDescent="0.2">
      <c r="A200" s="729" t="s">
        <v>581</v>
      </c>
      <c r="B200" s="730" t="s">
        <v>1864</v>
      </c>
      <c r="C200" s="730" t="s">
        <v>2061</v>
      </c>
      <c r="D200" s="730" t="s">
        <v>1364</v>
      </c>
      <c r="E200" s="730" t="s">
        <v>2062</v>
      </c>
      <c r="F200" s="734">
        <v>4</v>
      </c>
      <c r="G200" s="734">
        <v>717.8</v>
      </c>
      <c r="H200" s="748">
        <v>1</v>
      </c>
      <c r="I200" s="734"/>
      <c r="J200" s="734"/>
      <c r="K200" s="748">
        <v>0</v>
      </c>
      <c r="L200" s="734">
        <v>4</v>
      </c>
      <c r="M200" s="735">
        <v>717.8</v>
      </c>
    </row>
    <row r="201" spans="1:13" ht="14.45" customHeight="1" x14ac:dyDescent="0.2">
      <c r="A201" s="729" t="s">
        <v>581</v>
      </c>
      <c r="B201" s="730" t="s">
        <v>2063</v>
      </c>
      <c r="C201" s="730" t="s">
        <v>2064</v>
      </c>
      <c r="D201" s="730" t="s">
        <v>2065</v>
      </c>
      <c r="E201" s="730" t="s">
        <v>2066</v>
      </c>
      <c r="F201" s="734"/>
      <c r="G201" s="734"/>
      <c r="H201" s="748">
        <v>0</v>
      </c>
      <c r="I201" s="734">
        <v>1</v>
      </c>
      <c r="J201" s="734">
        <v>103.93000000000004</v>
      </c>
      <c r="K201" s="748">
        <v>1</v>
      </c>
      <c r="L201" s="734">
        <v>1</v>
      </c>
      <c r="M201" s="735">
        <v>103.93000000000004</v>
      </c>
    </row>
    <row r="202" spans="1:13" ht="14.45" customHeight="1" x14ac:dyDescent="0.2">
      <c r="A202" s="729" t="s">
        <v>581</v>
      </c>
      <c r="B202" s="730" t="s">
        <v>2067</v>
      </c>
      <c r="C202" s="730" t="s">
        <v>2068</v>
      </c>
      <c r="D202" s="730" t="s">
        <v>2069</v>
      </c>
      <c r="E202" s="730" t="s">
        <v>2070</v>
      </c>
      <c r="F202" s="734"/>
      <c r="G202" s="734"/>
      <c r="H202" s="748">
        <v>0</v>
      </c>
      <c r="I202" s="734">
        <v>2</v>
      </c>
      <c r="J202" s="734">
        <v>343.37999999999994</v>
      </c>
      <c r="K202" s="748">
        <v>1</v>
      </c>
      <c r="L202" s="734">
        <v>2</v>
      </c>
      <c r="M202" s="735">
        <v>343.37999999999994</v>
      </c>
    </row>
    <row r="203" spans="1:13" ht="14.45" customHeight="1" x14ac:dyDescent="0.2">
      <c r="A203" s="729" t="s">
        <v>581</v>
      </c>
      <c r="B203" s="730" t="s">
        <v>2067</v>
      </c>
      <c r="C203" s="730" t="s">
        <v>2071</v>
      </c>
      <c r="D203" s="730" t="s">
        <v>2069</v>
      </c>
      <c r="E203" s="730" t="s">
        <v>2072</v>
      </c>
      <c r="F203" s="734"/>
      <c r="G203" s="734"/>
      <c r="H203" s="748">
        <v>0</v>
      </c>
      <c r="I203" s="734">
        <v>3</v>
      </c>
      <c r="J203" s="734">
        <v>725.84999999999991</v>
      </c>
      <c r="K203" s="748">
        <v>1</v>
      </c>
      <c r="L203" s="734">
        <v>3</v>
      </c>
      <c r="M203" s="735">
        <v>725.84999999999991</v>
      </c>
    </row>
    <row r="204" spans="1:13" ht="14.45" customHeight="1" x14ac:dyDescent="0.2">
      <c r="A204" s="729" t="s">
        <v>581</v>
      </c>
      <c r="B204" s="730" t="s">
        <v>2067</v>
      </c>
      <c r="C204" s="730" t="s">
        <v>2073</v>
      </c>
      <c r="D204" s="730" t="s">
        <v>2069</v>
      </c>
      <c r="E204" s="730" t="s">
        <v>2074</v>
      </c>
      <c r="F204" s="734"/>
      <c r="G204" s="734"/>
      <c r="H204" s="748">
        <v>0</v>
      </c>
      <c r="I204" s="734">
        <v>3</v>
      </c>
      <c r="J204" s="734">
        <v>1500.69</v>
      </c>
      <c r="K204" s="748">
        <v>1</v>
      </c>
      <c r="L204" s="734">
        <v>3</v>
      </c>
      <c r="M204" s="735">
        <v>1500.69</v>
      </c>
    </row>
    <row r="205" spans="1:13" ht="14.45" customHeight="1" x14ac:dyDescent="0.2">
      <c r="A205" s="729" t="s">
        <v>581</v>
      </c>
      <c r="B205" s="730" t="s">
        <v>1888</v>
      </c>
      <c r="C205" s="730" t="s">
        <v>1889</v>
      </c>
      <c r="D205" s="730" t="s">
        <v>956</v>
      </c>
      <c r="E205" s="730" t="s">
        <v>957</v>
      </c>
      <c r="F205" s="734">
        <v>4</v>
      </c>
      <c r="G205" s="734">
        <v>330.13200000000001</v>
      </c>
      <c r="H205" s="748">
        <v>1</v>
      </c>
      <c r="I205" s="734"/>
      <c r="J205" s="734"/>
      <c r="K205" s="748">
        <v>0</v>
      </c>
      <c r="L205" s="734">
        <v>4</v>
      </c>
      <c r="M205" s="735">
        <v>330.13200000000001</v>
      </c>
    </row>
    <row r="206" spans="1:13" ht="14.45" customHeight="1" x14ac:dyDescent="0.2">
      <c r="A206" s="729" t="s">
        <v>581</v>
      </c>
      <c r="B206" s="730" t="s">
        <v>1888</v>
      </c>
      <c r="C206" s="730" t="s">
        <v>1890</v>
      </c>
      <c r="D206" s="730" t="s">
        <v>956</v>
      </c>
      <c r="E206" s="730" t="s">
        <v>959</v>
      </c>
      <c r="F206" s="734"/>
      <c r="G206" s="734"/>
      <c r="H206" s="748">
        <v>0</v>
      </c>
      <c r="I206" s="734">
        <v>109</v>
      </c>
      <c r="J206" s="734">
        <v>3598.1990000000001</v>
      </c>
      <c r="K206" s="748">
        <v>1</v>
      </c>
      <c r="L206" s="734">
        <v>109</v>
      </c>
      <c r="M206" s="735">
        <v>3598.1990000000001</v>
      </c>
    </row>
    <row r="207" spans="1:13" ht="14.45" customHeight="1" x14ac:dyDescent="0.2">
      <c r="A207" s="729" t="s">
        <v>581</v>
      </c>
      <c r="B207" s="730" t="s">
        <v>1888</v>
      </c>
      <c r="C207" s="730" t="s">
        <v>2075</v>
      </c>
      <c r="D207" s="730" t="s">
        <v>956</v>
      </c>
      <c r="E207" s="730" t="s">
        <v>2076</v>
      </c>
      <c r="F207" s="734"/>
      <c r="G207" s="734"/>
      <c r="H207" s="748">
        <v>0</v>
      </c>
      <c r="I207" s="734">
        <v>2</v>
      </c>
      <c r="J207" s="734">
        <v>82.94</v>
      </c>
      <c r="K207" s="748">
        <v>1</v>
      </c>
      <c r="L207" s="734">
        <v>2</v>
      </c>
      <c r="M207" s="735">
        <v>82.94</v>
      </c>
    </row>
    <row r="208" spans="1:13" ht="14.45" customHeight="1" x14ac:dyDescent="0.2">
      <c r="A208" s="729" t="s">
        <v>581</v>
      </c>
      <c r="B208" s="730" t="s">
        <v>1893</v>
      </c>
      <c r="C208" s="730" t="s">
        <v>1894</v>
      </c>
      <c r="D208" s="730" t="s">
        <v>1895</v>
      </c>
      <c r="E208" s="730" t="s">
        <v>1896</v>
      </c>
      <c r="F208" s="734"/>
      <c r="G208" s="734"/>
      <c r="H208" s="748">
        <v>0</v>
      </c>
      <c r="I208" s="734">
        <v>10</v>
      </c>
      <c r="J208" s="734">
        <v>5038.8000000000011</v>
      </c>
      <c r="K208" s="748">
        <v>1</v>
      </c>
      <c r="L208" s="734">
        <v>10</v>
      </c>
      <c r="M208" s="735">
        <v>5038.8000000000011</v>
      </c>
    </row>
    <row r="209" spans="1:13" ht="14.45" customHeight="1" x14ac:dyDescent="0.2">
      <c r="A209" s="729" t="s">
        <v>581</v>
      </c>
      <c r="B209" s="730" t="s">
        <v>1897</v>
      </c>
      <c r="C209" s="730" t="s">
        <v>1898</v>
      </c>
      <c r="D209" s="730" t="s">
        <v>891</v>
      </c>
      <c r="E209" s="730" t="s">
        <v>1899</v>
      </c>
      <c r="F209" s="734"/>
      <c r="G209" s="734"/>
      <c r="H209" s="748">
        <v>0</v>
      </c>
      <c r="I209" s="734">
        <v>12</v>
      </c>
      <c r="J209" s="734">
        <v>2884.5600000000004</v>
      </c>
      <c r="K209" s="748">
        <v>1</v>
      </c>
      <c r="L209" s="734">
        <v>12</v>
      </c>
      <c r="M209" s="735">
        <v>2884.5600000000004</v>
      </c>
    </row>
    <row r="210" spans="1:13" ht="14.45" customHeight="1" x14ac:dyDescent="0.2">
      <c r="A210" s="729" t="s">
        <v>581</v>
      </c>
      <c r="B210" s="730" t="s">
        <v>1900</v>
      </c>
      <c r="C210" s="730" t="s">
        <v>1904</v>
      </c>
      <c r="D210" s="730" t="s">
        <v>1905</v>
      </c>
      <c r="E210" s="730" t="s">
        <v>1906</v>
      </c>
      <c r="F210" s="734"/>
      <c r="G210" s="734"/>
      <c r="H210" s="748">
        <v>0</v>
      </c>
      <c r="I210" s="734">
        <v>2</v>
      </c>
      <c r="J210" s="734">
        <v>252.4</v>
      </c>
      <c r="K210" s="748">
        <v>1</v>
      </c>
      <c r="L210" s="734">
        <v>2</v>
      </c>
      <c r="M210" s="735">
        <v>252.4</v>
      </c>
    </row>
    <row r="211" spans="1:13" ht="14.45" customHeight="1" x14ac:dyDescent="0.2">
      <c r="A211" s="729" t="s">
        <v>581</v>
      </c>
      <c r="B211" s="730" t="s">
        <v>2077</v>
      </c>
      <c r="C211" s="730" t="s">
        <v>2078</v>
      </c>
      <c r="D211" s="730" t="s">
        <v>2079</v>
      </c>
      <c r="E211" s="730" t="s">
        <v>2080</v>
      </c>
      <c r="F211" s="734">
        <v>1</v>
      </c>
      <c r="G211" s="734">
        <v>169.62</v>
      </c>
      <c r="H211" s="748">
        <v>1</v>
      </c>
      <c r="I211" s="734"/>
      <c r="J211" s="734"/>
      <c r="K211" s="748">
        <v>0</v>
      </c>
      <c r="L211" s="734">
        <v>1</v>
      </c>
      <c r="M211" s="735">
        <v>169.62</v>
      </c>
    </row>
    <row r="212" spans="1:13" ht="14.45" customHeight="1" x14ac:dyDescent="0.2">
      <c r="A212" s="729" t="s">
        <v>581</v>
      </c>
      <c r="B212" s="730" t="s">
        <v>2077</v>
      </c>
      <c r="C212" s="730" t="s">
        <v>2081</v>
      </c>
      <c r="D212" s="730" t="s">
        <v>2079</v>
      </c>
      <c r="E212" s="730" t="s">
        <v>2082</v>
      </c>
      <c r="F212" s="734">
        <v>1</v>
      </c>
      <c r="G212" s="734">
        <v>724.82</v>
      </c>
      <c r="H212" s="748">
        <v>1</v>
      </c>
      <c r="I212" s="734"/>
      <c r="J212" s="734"/>
      <c r="K212" s="748">
        <v>0</v>
      </c>
      <c r="L212" s="734">
        <v>1</v>
      </c>
      <c r="M212" s="735">
        <v>724.82</v>
      </c>
    </row>
    <row r="213" spans="1:13" ht="14.45" customHeight="1" x14ac:dyDescent="0.2">
      <c r="A213" s="729" t="s">
        <v>581</v>
      </c>
      <c r="B213" s="730" t="s">
        <v>1907</v>
      </c>
      <c r="C213" s="730" t="s">
        <v>2083</v>
      </c>
      <c r="D213" s="730" t="s">
        <v>989</v>
      </c>
      <c r="E213" s="730" t="s">
        <v>1470</v>
      </c>
      <c r="F213" s="734"/>
      <c r="G213" s="734"/>
      <c r="H213" s="748">
        <v>0</v>
      </c>
      <c r="I213" s="734">
        <v>1</v>
      </c>
      <c r="J213" s="734">
        <v>1042.7499999999998</v>
      </c>
      <c r="K213" s="748">
        <v>1</v>
      </c>
      <c r="L213" s="734">
        <v>1</v>
      </c>
      <c r="M213" s="735">
        <v>1042.7499999999998</v>
      </c>
    </row>
    <row r="214" spans="1:13" ht="14.45" customHeight="1" x14ac:dyDescent="0.2">
      <c r="A214" s="729" t="s">
        <v>581</v>
      </c>
      <c r="B214" s="730" t="s">
        <v>2084</v>
      </c>
      <c r="C214" s="730" t="s">
        <v>2085</v>
      </c>
      <c r="D214" s="730" t="s">
        <v>1447</v>
      </c>
      <c r="E214" s="730" t="s">
        <v>2086</v>
      </c>
      <c r="F214" s="734"/>
      <c r="G214" s="734"/>
      <c r="H214" s="748">
        <v>0</v>
      </c>
      <c r="I214" s="734">
        <v>2</v>
      </c>
      <c r="J214" s="734">
        <v>863.28000000000009</v>
      </c>
      <c r="K214" s="748">
        <v>1</v>
      </c>
      <c r="L214" s="734">
        <v>2</v>
      </c>
      <c r="M214" s="735">
        <v>863.28000000000009</v>
      </c>
    </row>
    <row r="215" spans="1:13" ht="14.45" customHeight="1" x14ac:dyDescent="0.2">
      <c r="A215" s="729" t="s">
        <v>581</v>
      </c>
      <c r="B215" s="730" t="s">
        <v>2087</v>
      </c>
      <c r="C215" s="730" t="s">
        <v>2088</v>
      </c>
      <c r="D215" s="730" t="s">
        <v>2089</v>
      </c>
      <c r="E215" s="730" t="s">
        <v>2090</v>
      </c>
      <c r="F215" s="734"/>
      <c r="G215" s="734"/>
      <c r="H215" s="748">
        <v>0</v>
      </c>
      <c r="I215" s="734">
        <v>1</v>
      </c>
      <c r="J215" s="734">
        <v>97.689999999999984</v>
      </c>
      <c r="K215" s="748">
        <v>1</v>
      </c>
      <c r="L215" s="734">
        <v>1</v>
      </c>
      <c r="M215" s="735">
        <v>97.689999999999984</v>
      </c>
    </row>
    <row r="216" spans="1:13" ht="14.45" customHeight="1" x14ac:dyDescent="0.2">
      <c r="A216" s="729" t="s">
        <v>581</v>
      </c>
      <c r="B216" s="730" t="s">
        <v>1912</v>
      </c>
      <c r="C216" s="730" t="s">
        <v>1913</v>
      </c>
      <c r="D216" s="730" t="s">
        <v>1914</v>
      </c>
      <c r="E216" s="730" t="s">
        <v>1915</v>
      </c>
      <c r="F216" s="734"/>
      <c r="G216" s="734"/>
      <c r="H216" s="748">
        <v>0</v>
      </c>
      <c r="I216" s="734">
        <v>2</v>
      </c>
      <c r="J216" s="734">
        <v>39.340000000000003</v>
      </c>
      <c r="K216" s="748">
        <v>1</v>
      </c>
      <c r="L216" s="734">
        <v>2</v>
      </c>
      <c r="M216" s="735">
        <v>39.340000000000003</v>
      </c>
    </row>
    <row r="217" spans="1:13" ht="14.45" customHeight="1" x14ac:dyDescent="0.2">
      <c r="A217" s="729" t="s">
        <v>581</v>
      </c>
      <c r="B217" s="730" t="s">
        <v>1912</v>
      </c>
      <c r="C217" s="730" t="s">
        <v>2091</v>
      </c>
      <c r="D217" s="730" t="s">
        <v>1914</v>
      </c>
      <c r="E217" s="730" t="s">
        <v>2092</v>
      </c>
      <c r="F217" s="734"/>
      <c r="G217" s="734"/>
      <c r="H217" s="748">
        <v>0</v>
      </c>
      <c r="I217" s="734">
        <v>1</v>
      </c>
      <c r="J217" s="734">
        <v>29.190000000000012</v>
      </c>
      <c r="K217" s="748">
        <v>1</v>
      </c>
      <c r="L217" s="734">
        <v>1</v>
      </c>
      <c r="M217" s="735">
        <v>29.190000000000012</v>
      </c>
    </row>
    <row r="218" spans="1:13" ht="14.45" customHeight="1" x14ac:dyDescent="0.2">
      <c r="A218" s="729" t="s">
        <v>581</v>
      </c>
      <c r="B218" s="730" t="s">
        <v>1912</v>
      </c>
      <c r="C218" s="730" t="s">
        <v>1916</v>
      </c>
      <c r="D218" s="730" t="s">
        <v>1914</v>
      </c>
      <c r="E218" s="730" t="s">
        <v>1917</v>
      </c>
      <c r="F218" s="734"/>
      <c r="G218" s="734"/>
      <c r="H218" s="748">
        <v>0</v>
      </c>
      <c r="I218" s="734">
        <v>27</v>
      </c>
      <c r="J218" s="734">
        <v>246.59999999999997</v>
      </c>
      <c r="K218" s="748">
        <v>1</v>
      </c>
      <c r="L218" s="734">
        <v>27</v>
      </c>
      <c r="M218" s="735">
        <v>246.59999999999997</v>
      </c>
    </row>
    <row r="219" spans="1:13" ht="14.45" customHeight="1" x14ac:dyDescent="0.2">
      <c r="A219" s="729" t="s">
        <v>581</v>
      </c>
      <c r="B219" s="730" t="s">
        <v>1918</v>
      </c>
      <c r="C219" s="730" t="s">
        <v>1919</v>
      </c>
      <c r="D219" s="730" t="s">
        <v>1109</v>
      </c>
      <c r="E219" s="730" t="s">
        <v>1920</v>
      </c>
      <c r="F219" s="734"/>
      <c r="G219" s="734"/>
      <c r="H219" s="748">
        <v>0</v>
      </c>
      <c r="I219" s="734">
        <v>4</v>
      </c>
      <c r="J219" s="734">
        <v>87.84</v>
      </c>
      <c r="K219" s="748">
        <v>1</v>
      </c>
      <c r="L219" s="734">
        <v>4</v>
      </c>
      <c r="M219" s="735">
        <v>87.84</v>
      </c>
    </row>
    <row r="220" spans="1:13" ht="14.45" customHeight="1" x14ac:dyDescent="0.2">
      <c r="A220" s="729" t="s">
        <v>581</v>
      </c>
      <c r="B220" s="730" t="s">
        <v>1918</v>
      </c>
      <c r="C220" s="730" t="s">
        <v>1921</v>
      </c>
      <c r="D220" s="730" t="s">
        <v>1109</v>
      </c>
      <c r="E220" s="730" t="s">
        <v>1046</v>
      </c>
      <c r="F220" s="734"/>
      <c r="G220" s="734"/>
      <c r="H220" s="748">
        <v>0</v>
      </c>
      <c r="I220" s="734">
        <v>6</v>
      </c>
      <c r="J220" s="734">
        <v>272.94</v>
      </c>
      <c r="K220" s="748">
        <v>1</v>
      </c>
      <c r="L220" s="734">
        <v>6</v>
      </c>
      <c r="M220" s="735">
        <v>272.94</v>
      </c>
    </row>
    <row r="221" spans="1:13" ht="14.45" customHeight="1" x14ac:dyDescent="0.2">
      <c r="A221" s="729" t="s">
        <v>581</v>
      </c>
      <c r="B221" s="730" t="s">
        <v>2093</v>
      </c>
      <c r="C221" s="730" t="s">
        <v>2094</v>
      </c>
      <c r="D221" s="730" t="s">
        <v>2095</v>
      </c>
      <c r="E221" s="730" t="s">
        <v>2013</v>
      </c>
      <c r="F221" s="734">
        <v>2</v>
      </c>
      <c r="G221" s="734">
        <v>196.3</v>
      </c>
      <c r="H221" s="748">
        <v>1</v>
      </c>
      <c r="I221" s="734"/>
      <c r="J221" s="734"/>
      <c r="K221" s="748">
        <v>0</v>
      </c>
      <c r="L221" s="734">
        <v>2</v>
      </c>
      <c r="M221" s="735">
        <v>196.3</v>
      </c>
    </row>
    <row r="222" spans="1:13" ht="14.45" customHeight="1" x14ac:dyDescent="0.2">
      <c r="A222" s="729" t="s">
        <v>581</v>
      </c>
      <c r="B222" s="730" t="s">
        <v>2093</v>
      </c>
      <c r="C222" s="730" t="s">
        <v>2096</v>
      </c>
      <c r="D222" s="730" t="s">
        <v>2097</v>
      </c>
      <c r="E222" s="730" t="s">
        <v>1277</v>
      </c>
      <c r="F222" s="734">
        <v>1</v>
      </c>
      <c r="G222" s="734">
        <v>118.81000000000003</v>
      </c>
      <c r="H222" s="748">
        <v>1</v>
      </c>
      <c r="I222" s="734"/>
      <c r="J222" s="734"/>
      <c r="K222" s="748">
        <v>0</v>
      </c>
      <c r="L222" s="734">
        <v>1</v>
      </c>
      <c r="M222" s="735">
        <v>118.81000000000003</v>
      </c>
    </row>
    <row r="223" spans="1:13" ht="14.45" customHeight="1" x14ac:dyDescent="0.2">
      <c r="A223" s="729" t="s">
        <v>581</v>
      </c>
      <c r="B223" s="730" t="s">
        <v>1922</v>
      </c>
      <c r="C223" s="730" t="s">
        <v>1923</v>
      </c>
      <c r="D223" s="730" t="s">
        <v>1924</v>
      </c>
      <c r="E223" s="730" t="s">
        <v>1925</v>
      </c>
      <c r="F223" s="734"/>
      <c r="G223" s="734"/>
      <c r="H223" s="748">
        <v>0</v>
      </c>
      <c r="I223" s="734">
        <v>7</v>
      </c>
      <c r="J223" s="734">
        <v>640.00999999999988</v>
      </c>
      <c r="K223" s="748">
        <v>1</v>
      </c>
      <c r="L223" s="734">
        <v>7</v>
      </c>
      <c r="M223" s="735">
        <v>640.00999999999988</v>
      </c>
    </row>
    <row r="224" spans="1:13" ht="14.45" customHeight="1" x14ac:dyDescent="0.2">
      <c r="A224" s="729" t="s">
        <v>581</v>
      </c>
      <c r="B224" s="730" t="s">
        <v>2098</v>
      </c>
      <c r="C224" s="730" t="s">
        <v>2099</v>
      </c>
      <c r="D224" s="730" t="s">
        <v>2100</v>
      </c>
      <c r="E224" s="730" t="s">
        <v>2003</v>
      </c>
      <c r="F224" s="734">
        <v>1</v>
      </c>
      <c r="G224" s="734">
        <v>100.5</v>
      </c>
      <c r="H224" s="748">
        <v>1</v>
      </c>
      <c r="I224" s="734"/>
      <c r="J224" s="734"/>
      <c r="K224" s="748">
        <v>0</v>
      </c>
      <c r="L224" s="734">
        <v>1</v>
      </c>
      <c r="M224" s="735">
        <v>100.5</v>
      </c>
    </row>
    <row r="225" spans="1:13" ht="14.45" customHeight="1" x14ac:dyDescent="0.2">
      <c r="A225" s="729" t="s">
        <v>581</v>
      </c>
      <c r="B225" s="730" t="s">
        <v>2098</v>
      </c>
      <c r="C225" s="730" t="s">
        <v>2101</v>
      </c>
      <c r="D225" s="730" t="s">
        <v>2102</v>
      </c>
      <c r="E225" s="730" t="s">
        <v>2103</v>
      </c>
      <c r="F225" s="734"/>
      <c r="G225" s="734"/>
      <c r="H225" s="748">
        <v>0</v>
      </c>
      <c r="I225" s="734">
        <v>1</v>
      </c>
      <c r="J225" s="734">
        <v>325.20000000000005</v>
      </c>
      <c r="K225" s="748">
        <v>1</v>
      </c>
      <c r="L225" s="734">
        <v>1</v>
      </c>
      <c r="M225" s="735">
        <v>325.20000000000005</v>
      </c>
    </row>
    <row r="226" spans="1:13" ht="14.45" customHeight="1" x14ac:dyDescent="0.2">
      <c r="A226" s="729" t="s">
        <v>581</v>
      </c>
      <c r="B226" s="730" t="s">
        <v>2104</v>
      </c>
      <c r="C226" s="730" t="s">
        <v>2105</v>
      </c>
      <c r="D226" s="730" t="s">
        <v>2106</v>
      </c>
      <c r="E226" s="730" t="s">
        <v>2107</v>
      </c>
      <c r="F226" s="734">
        <v>1</v>
      </c>
      <c r="G226" s="734">
        <v>102.37</v>
      </c>
      <c r="H226" s="748">
        <v>1</v>
      </c>
      <c r="I226" s="734"/>
      <c r="J226" s="734"/>
      <c r="K226" s="748">
        <v>0</v>
      </c>
      <c r="L226" s="734">
        <v>1</v>
      </c>
      <c r="M226" s="735">
        <v>102.37</v>
      </c>
    </row>
    <row r="227" spans="1:13" ht="14.45" customHeight="1" x14ac:dyDescent="0.2">
      <c r="A227" s="729" t="s">
        <v>581</v>
      </c>
      <c r="B227" s="730" t="s">
        <v>2108</v>
      </c>
      <c r="C227" s="730" t="s">
        <v>2109</v>
      </c>
      <c r="D227" s="730" t="s">
        <v>1268</v>
      </c>
      <c r="E227" s="730" t="s">
        <v>2009</v>
      </c>
      <c r="F227" s="734"/>
      <c r="G227" s="734"/>
      <c r="H227" s="748">
        <v>0</v>
      </c>
      <c r="I227" s="734">
        <v>1</v>
      </c>
      <c r="J227" s="734">
        <v>72.3</v>
      </c>
      <c r="K227" s="748">
        <v>1</v>
      </c>
      <c r="L227" s="734">
        <v>1</v>
      </c>
      <c r="M227" s="735">
        <v>72.3</v>
      </c>
    </row>
    <row r="228" spans="1:13" ht="14.45" customHeight="1" x14ac:dyDescent="0.2">
      <c r="A228" s="729" t="s">
        <v>581</v>
      </c>
      <c r="B228" s="730" t="s">
        <v>2108</v>
      </c>
      <c r="C228" s="730" t="s">
        <v>2110</v>
      </c>
      <c r="D228" s="730" t="s">
        <v>1268</v>
      </c>
      <c r="E228" s="730" t="s">
        <v>1269</v>
      </c>
      <c r="F228" s="734"/>
      <c r="G228" s="734"/>
      <c r="H228" s="748">
        <v>0</v>
      </c>
      <c r="I228" s="734">
        <v>1</v>
      </c>
      <c r="J228" s="734">
        <v>198.77</v>
      </c>
      <c r="K228" s="748">
        <v>1</v>
      </c>
      <c r="L228" s="734">
        <v>1</v>
      </c>
      <c r="M228" s="735">
        <v>198.77</v>
      </c>
    </row>
    <row r="229" spans="1:13" ht="14.45" customHeight="1" x14ac:dyDescent="0.2">
      <c r="A229" s="729" t="s">
        <v>581</v>
      </c>
      <c r="B229" s="730" t="s">
        <v>2111</v>
      </c>
      <c r="C229" s="730" t="s">
        <v>2112</v>
      </c>
      <c r="D229" s="730" t="s">
        <v>1301</v>
      </c>
      <c r="E229" s="730" t="s">
        <v>1302</v>
      </c>
      <c r="F229" s="734"/>
      <c r="G229" s="734"/>
      <c r="H229" s="748">
        <v>0</v>
      </c>
      <c r="I229" s="734">
        <v>1</v>
      </c>
      <c r="J229" s="734">
        <v>1300.7900000000002</v>
      </c>
      <c r="K229" s="748">
        <v>1</v>
      </c>
      <c r="L229" s="734">
        <v>1</v>
      </c>
      <c r="M229" s="735">
        <v>1300.7900000000002</v>
      </c>
    </row>
    <row r="230" spans="1:13" ht="14.45" customHeight="1" x14ac:dyDescent="0.2">
      <c r="A230" s="729" t="s">
        <v>581</v>
      </c>
      <c r="B230" s="730" t="s">
        <v>1926</v>
      </c>
      <c r="C230" s="730" t="s">
        <v>2113</v>
      </c>
      <c r="D230" s="730" t="s">
        <v>1928</v>
      </c>
      <c r="E230" s="730" t="s">
        <v>1252</v>
      </c>
      <c r="F230" s="734">
        <v>3</v>
      </c>
      <c r="G230" s="734">
        <v>209.34</v>
      </c>
      <c r="H230" s="748">
        <v>1</v>
      </c>
      <c r="I230" s="734"/>
      <c r="J230" s="734"/>
      <c r="K230" s="748">
        <v>0</v>
      </c>
      <c r="L230" s="734">
        <v>3</v>
      </c>
      <c r="M230" s="735">
        <v>209.34</v>
      </c>
    </row>
    <row r="231" spans="1:13" ht="14.45" customHeight="1" x14ac:dyDescent="0.2">
      <c r="A231" s="729" t="s">
        <v>581</v>
      </c>
      <c r="B231" s="730" t="s">
        <v>1926</v>
      </c>
      <c r="C231" s="730" t="s">
        <v>2114</v>
      </c>
      <c r="D231" s="730" t="s">
        <v>1928</v>
      </c>
      <c r="E231" s="730" t="s">
        <v>2115</v>
      </c>
      <c r="F231" s="734"/>
      <c r="G231" s="734"/>
      <c r="H231" s="748">
        <v>0</v>
      </c>
      <c r="I231" s="734">
        <v>1</v>
      </c>
      <c r="J231" s="734">
        <v>77.100000000000009</v>
      </c>
      <c r="K231" s="748">
        <v>1</v>
      </c>
      <c r="L231" s="734">
        <v>1</v>
      </c>
      <c r="M231" s="735">
        <v>77.100000000000009</v>
      </c>
    </row>
    <row r="232" spans="1:13" ht="14.45" customHeight="1" x14ac:dyDescent="0.2">
      <c r="A232" s="729" t="s">
        <v>581</v>
      </c>
      <c r="B232" s="730" t="s">
        <v>1926</v>
      </c>
      <c r="C232" s="730" t="s">
        <v>1927</v>
      </c>
      <c r="D232" s="730" t="s">
        <v>1928</v>
      </c>
      <c r="E232" s="730" t="s">
        <v>649</v>
      </c>
      <c r="F232" s="734"/>
      <c r="G232" s="734"/>
      <c r="H232" s="748">
        <v>0</v>
      </c>
      <c r="I232" s="734">
        <v>1</v>
      </c>
      <c r="J232" s="734">
        <v>95.13</v>
      </c>
      <c r="K232" s="748">
        <v>1</v>
      </c>
      <c r="L232" s="734">
        <v>1</v>
      </c>
      <c r="M232" s="735">
        <v>95.13</v>
      </c>
    </row>
    <row r="233" spans="1:13" ht="14.45" customHeight="1" x14ac:dyDescent="0.2">
      <c r="A233" s="729" t="s">
        <v>581</v>
      </c>
      <c r="B233" s="730" t="s">
        <v>1929</v>
      </c>
      <c r="C233" s="730" t="s">
        <v>1930</v>
      </c>
      <c r="D233" s="730" t="s">
        <v>1075</v>
      </c>
      <c r="E233" s="730" t="s">
        <v>1076</v>
      </c>
      <c r="F233" s="734"/>
      <c r="G233" s="734"/>
      <c r="H233" s="748">
        <v>0</v>
      </c>
      <c r="I233" s="734">
        <v>1</v>
      </c>
      <c r="J233" s="734">
        <v>49.76</v>
      </c>
      <c r="K233" s="748">
        <v>1</v>
      </c>
      <c r="L233" s="734">
        <v>1</v>
      </c>
      <c r="M233" s="735">
        <v>49.76</v>
      </c>
    </row>
    <row r="234" spans="1:13" ht="14.45" customHeight="1" x14ac:dyDescent="0.2">
      <c r="A234" s="729" t="s">
        <v>581</v>
      </c>
      <c r="B234" s="730" t="s">
        <v>1931</v>
      </c>
      <c r="C234" s="730" t="s">
        <v>2116</v>
      </c>
      <c r="D234" s="730" t="s">
        <v>1934</v>
      </c>
      <c r="E234" s="730" t="s">
        <v>2117</v>
      </c>
      <c r="F234" s="734"/>
      <c r="G234" s="734"/>
      <c r="H234" s="748">
        <v>0</v>
      </c>
      <c r="I234" s="734">
        <v>1</v>
      </c>
      <c r="J234" s="734">
        <v>497.53</v>
      </c>
      <c r="K234" s="748">
        <v>1</v>
      </c>
      <c r="L234" s="734">
        <v>1</v>
      </c>
      <c r="M234" s="735">
        <v>497.53</v>
      </c>
    </row>
    <row r="235" spans="1:13" ht="14.45" customHeight="1" x14ac:dyDescent="0.2">
      <c r="A235" s="729" t="s">
        <v>581</v>
      </c>
      <c r="B235" s="730" t="s">
        <v>2118</v>
      </c>
      <c r="C235" s="730" t="s">
        <v>2119</v>
      </c>
      <c r="D235" s="730" t="s">
        <v>2120</v>
      </c>
      <c r="E235" s="730" t="s">
        <v>2121</v>
      </c>
      <c r="F235" s="734"/>
      <c r="G235" s="734"/>
      <c r="H235" s="748">
        <v>0</v>
      </c>
      <c r="I235" s="734">
        <v>5</v>
      </c>
      <c r="J235" s="734">
        <v>2468.9500000000003</v>
      </c>
      <c r="K235" s="748">
        <v>1</v>
      </c>
      <c r="L235" s="734">
        <v>5</v>
      </c>
      <c r="M235" s="735">
        <v>2468.9500000000003</v>
      </c>
    </row>
    <row r="236" spans="1:13" ht="14.45" customHeight="1" x14ac:dyDescent="0.2">
      <c r="A236" s="729" t="s">
        <v>581</v>
      </c>
      <c r="B236" s="730" t="s">
        <v>2118</v>
      </c>
      <c r="C236" s="730" t="s">
        <v>2122</v>
      </c>
      <c r="D236" s="730" t="s">
        <v>2120</v>
      </c>
      <c r="E236" s="730" t="s">
        <v>1509</v>
      </c>
      <c r="F236" s="734"/>
      <c r="G236" s="734"/>
      <c r="H236" s="748">
        <v>0</v>
      </c>
      <c r="I236" s="734">
        <v>1</v>
      </c>
      <c r="J236" s="734">
        <v>1487.0100000000002</v>
      </c>
      <c r="K236" s="748">
        <v>1</v>
      </c>
      <c r="L236" s="734">
        <v>1</v>
      </c>
      <c r="M236" s="735">
        <v>1487.0100000000002</v>
      </c>
    </row>
    <row r="237" spans="1:13" ht="14.45" customHeight="1" x14ac:dyDescent="0.2">
      <c r="A237" s="729" t="s">
        <v>581</v>
      </c>
      <c r="B237" s="730" t="s">
        <v>1940</v>
      </c>
      <c r="C237" s="730" t="s">
        <v>1942</v>
      </c>
      <c r="D237" s="730" t="s">
        <v>1146</v>
      </c>
      <c r="E237" s="730" t="s">
        <v>1147</v>
      </c>
      <c r="F237" s="734"/>
      <c r="G237" s="734"/>
      <c r="H237" s="748">
        <v>0</v>
      </c>
      <c r="I237" s="734">
        <v>1</v>
      </c>
      <c r="J237" s="734">
        <v>1502.2699999999998</v>
      </c>
      <c r="K237" s="748">
        <v>1</v>
      </c>
      <c r="L237" s="734">
        <v>1</v>
      </c>
      <c r="M237" s="735">
        <v>1502.2699999999998</v>
      </c>
    </row>
    <row r="238" spans="1:13" ht="14.45" customHeight="1" x14ac:dyDescent="0.2">
      <c r="A238" s="729" t="s">
        <v>581</v>
      </c>
      <c r="B238" s="730" t="s">
        <v>1940</v>
      </c>
      <c r="C238" s="730" t="s">
        <v>1943</v>
      </c>
      <c r="D238" s="730" t="s">
        <v>1122</v>
      </c>
      <c r="E238" s="730" t="s">
        <v>1123</v>
      </c>
      <c r="F238" s="734"/>
      <c r="G238" s="734"/>
      <c r="H238" s="748">
        <v>0</v>
      </c>
      <c r="I238" s="734">
        <v>9</v>
      </c>
      <c r="J238" s="734">
        <v>1156.3199999999997</v>
      </c>
      <c r="K238" s="748">
        <v>1</v>
      </c>
      <c r="L238" s="734">
        <v>9</v>
      </c>
      <c r="M238" s="735">
        <v>1156.3199999999997</v>
      </c>
    </row>
    <row r="239" spans="1:13" ht="14.45" customHeight="1" x14ac:dyDescent="0.2">
      <c r="A239" s="729" t="s">
        <v>581</v>
      </c>
      <c r="B239" s="730" t="s">
        <v>1940</v>
      </c>
      <c r="C239" s="730" t="s">
        <v>2123</v>
      </c>
      <c r="D239" s="730" t="s">
        <v>1569</v>
      </c>
      <c r="E239" s="730" t="s">
        <v>1123</v>
      </c>
      <c r="F239" s="734"/>
      <c r="G239" s="734"/>
      <c r="H239" s="748">
        <v>0</v>
      </c>
      <c r="I239" s="734">
        <v>9</v>
      </c>
      <c r="J239" s="734">
        <v>1156.3200000000002</v>
      </c>
      <c r="K239" s="748">
        <v>1</v>
      </c>
      <c r="L239" s="734">
        <v>9</v>
      </c>
      <c r="M239" s="735">
        <v>1156.3200000000002</v>
      </c>
    </row>
    <row r="240" spans="1:13" ht="14.45" customHeight="1" x14ac:dyDescent="0.2">
      <c r="A240" s="729" t="s">
        <v>581</v>
      </c>
      <c r="B240" s="730" t="s">
        <v>1940</v>
      </c>
      <c r="C240" s="730" t="s">
        <v>2124</v>
      </c>
      <c r="D240" s="730" t="s">
        <v>1570</v>
      </c>
      <c r="E240" s="730" t="s">
        <v>1123</v>
      </c>
      <c r="F240" s="734"/>
      <c r="G240" s="734"/>
      <c r="H240" s="748">
        <v>0</v>
      </c>
      <c r="I240" s="734">
        <v>13</v>
      </c>
      <c r="J240" s="734">
        <v>1672.9099999999999</v>
      </c>
      <c r="K240" s="748">
        <v>1</v>
      </c>
      <c r="L240" s="734">
        <v>13</v>
      </c>
      <c r="M240" s="735">
        <v>1672.9099999999999</v>
      </c>
    </row>
    <row r="241" spans="1:13" ht="14.45" customHeight="1" x14ac:dyDescent="0.2">
      <c r="A241" s="729" t="s">
        <v>581</v>
      </c>
      <c r="B241" s="730" t="s">
        <v>1940</v>
      </c>
      <c r="C241" s="730" t="s">
        <v>2125</v>
      </c>
      <c r="D241" s="730" t="s">
        <v>1581</v>
      </c>
      <c r="E241" s="730" t="s">
        <v>1582</v>
      </c>
      <c r="F241" s="734"/>
      <c r="G241" s="734"/>
      <c r="H241" s="748">
        <v>0</v>
      </c>
      <c r="I241" s="734">
        <v>1</v>
      </c>
      <c r="J241" s="734">
        <v>282.34000000000003</v>
      </c>
      <c r="K241" s="748">
        <v>1</v>
      </c>
      <c r="L241" s="734">
        <v>1</v>
      </c>
      <c r="M241" s="735">
        <v>282.34000000000003</v>
      </c>
    </row>
    <row r="242" spans="1:13" ht="14.45" customHeight="1" x14ac:dyDescent="0.2">
      <c r="A242" s="729" t="s">
        <v>581</v>
      </c>
      <c r="B242" s="730" t="s">
        <v>1940</v>
      </c>
      <c r="C242" s="730" t="s">
        <v>2126</v>
      </c>
      <c r="D242" s="730" t="s">
        <v>1590</v>
      </c>
      <c r="E242" s="730" t="s">
        <v>1129</v>
      </c>
      <c r="F242" s="734"/>
      <c r="G242" s="734"/>
      <c r="H242" s="748">
        <v>0</v>
      </c>
      <c r="I242" s="734">
        <v>3</v>
      </c>
      <c r="J242" s="734">
        <v>372.39</v>
      </c>
      <c r="K242" s="748">
        <v>1</v>
      </c>
      <c r="L242" s="734">
        <v>3</v>
      </c>
      <c r="M242" s="735">
        <v>372.39</v>
      </c>
    </row>
    <row r="243" spans="1:13" ht="14.45" customHeight="1" x14ac:dyDescent="0.2">
      <c r="A243" s="729" t="s">
        <v>581</v>
      </c>
      <c r="B243" s="730" t="s">
        <v>1940</v>
      </c>
      <c r="C243" s="730" t="s">
        <v>2127</v>
      </c>
      <c r="D243" s="730" t="s">
        <v>1591</v>
      </c>
      <c r="E243" s="730" t="s">
        <v>1129</v>
      </c>
      <c r="F243" s="734"/>
      <c r="G243" s="734"/>
      <c r="H243" s="748">
        <v>0</v>
      </c>
      <c r="I243" s="734">
        <v>7</v>
      </c>
      <c r="J243" s="734">
        <v>772.25</v>
      </c>
      <c r="K243" s="748">
        <v>1</v>
      </c>
      <c r="L243" s="734">
        <v>7</v>
      </c>
      <c r="M243" s="735">
        <v>772.25</v>
      </c>
    </row>
    <row r="244" spans="1:13" ht="14.45" customHeight="1" x14ac:dyDescent="0.2">
      <c r="A244" s="729" t="s">
        <v>581</v>
      </c>
      <c r="B244" s="730" t="s">
        <v>1940</v>
      </c>
      <c r="C244" s="730" t="s">
        <v>2128</v>
      </c>
      <c r="D244" s="730" t="s">
        <v>1589</v>
      </c>
      <c r="E244" s="730" t="s">
        <v>1129</v>
      </c>
      <c r="F244" s="734"/>
      <c r="G244" s="734"/>
      <c r="H244" s="748">
        <v>0</v>
      </c>
      <c r="I244" s="734">
        <v>6</v>
      </c>
      <c r="J244" s="734">
        <v>680.34</v>
      </c>
      <c r="K244" s="748">
        <v>1</v>
      </c>
      <c r="L244" s="734">
        <v>6</v>
      </c>
      <c r="M244" s="735">
        <v>680.34</v>
      </c>
    </row>
    <row r="245" spans="1:13" ht="14.45" customHeight="1" x14ac:dyDescent="0.2">
      <c r="A245" s="729" t="s">
        <v>581</v>
      </c>
      <c r="B245" s="730" t="s">
        <v>1940</v>
      </c>
      <c r="C245" s="730" t="s">
        <v>2129</v>
      </c>
      <c r="D245" s="730" t="s">
        <v>1578</v>
      </c>
      <c r="E245" s="730" t="s">
        <v>1147</v>
      </c>
      <c r="F245" s="734">
        <v>6</v>
      </c>
      <c r="G245" s="734">
        <v>7728</v>
      </c>
      <c r="H245" s="748">
        <v>1</v>
      </c>
      <c r="I245" s="734"/>
      <c r="J245" s="734"/>
      <c r="K245" s="748">
        <v>0</v>
      </c>
      <c r="L245" s="734">
        <v>6</v>
      </c>
      <c r="M245" s="735">
        <v>7728</v>
      </c>
    </row>
    <row r="246" spans="1:13" ht="14.45" customHeight="1" x14ac:dyDescent="0.2">
      <c r="A246" s="729" t="s">
        <v>581</v>
      </c>
      <c r="B246" s="730" t="s">
        <v>1940</v>
      </c>
      <c r="C246" s="730" t="s">
        <v>1946</v>
      </c>
      <c r="D246" s="730" t="s">
        <v>1151</v>
      </c>
      <c r="E246" s="730" t="s">
        <v>1947</v>
      </c>
      <c r="F246" s="734"/>
      <c r="G246" s="734"/>
      <c r="H246" s="748">
        <v>0</v>
      </c>
      <c r="I246" s="734">
        <v>1</v>
      </c>
      <c r="J246" s="734">
        <v>194.85999999999996</v>
      </c>
      <c r="K246" s="748">
        <v>1</v>
      </c>
      <c r="L246" s="734">
        <v>1</v>
      </c>
      <c r="M246" s="735">
        <v>194.85999999999996</v>
      </c>
    </row>
    <row r="247" spans="1:13" ht="14.45" customHeight="1" x14ac:dyDescent="0.2">
      <c r="A247" s="729" t="s">
        <v>581</v>
      </c>
      <c r="B247" s="730" t="s">
        <v>1940</v>
      </c>
      <c r="C247" s="730" t="s">
        <v>2130</v>
      </c>
      <c r="D247" s="730" t="s">
        <v>1146</v>
      </c>
      <c r="E247" s="730" t="s">
        <v>1588</v>
      </c>
      <c r="F247" s="734"/>
      <c r="G247" s="734"/>
      <c r="H247" s="748">
        <v>0</v>
      </c>
      <c r="I247" s="734">
        <v>7</v>
      </c>
      <c r="J247" s="734">
        <v>1918.98</v>
      </c>
      <c r="K247" s="748">
        <v>1</v>
      </c>
      <c r="L247" s="734">
        <v>7</v>
      </c>
      <c r="M247" s="735">
        <v>1918.98</v>
      </c>
    </row>
    <row r="248" spans="1:13" ht="14.45" customHeight="1" x14ac:dyDescent="0.2">
      <c r="A248" s="729" t="s">
        <v>581</v>
      </c>
      <c r="B248" s="730" t="s">
        <v>1940</v>
      </c>
      <c r="C248" s="730" t="s">
        <v>2131</v>
      </c>
      <c r="D248" s="730" t="s">
        <v>1584</v>
      </c>
      <c r="E248" s="730" t="s">
        <v>1127</v>
      </c>
      <c r="F248" s="734"/>
      <c r="G248" s="734"/>
      <c r="H248" s="748">
        <v>0</v>
      </c>
      <c r="I248" s="734">
        <v>3</v>
      </c>
      <c r="J248" s="734">
        <v>335.43</v>
      </c>
      <c r="K248" s="748">
        <v>1</v>
      </c>
      <c r="L248" s="734">
        <v>3</v>
      </c>
      <c r="M248" s="735">
        <v>335.43</v>
      </c>
    </row>
    <row r="249" spans="1:13" ht="14.45" customHeight="1" x14ac:dyDescent="0.2">
      <c r="A249" s="729" t="s">
        <v>581</v>
      </c>
      <c r="B249" s="730" t="s">
        <v>1940</v>
      </c>
      <c r="C249" s="730" t="s">
        <v>1948</v>
      </c>
      <c r="D249" s="730" t="s">
        <v>1139</v>
      </c>
      <c r="E249" s="730" t="s">
        <v>1127</v>
      </c>
      <c r="F249" s="734"/>
      <c r="G249" s="734"/>
      <c r="H249" s="748">
        <v>0</v>
      </c>
      <c r="I249" s="734">
        <v>23</v>
      </c>
      <c r="J249" s="734">
        <v>2571.63</v>
      </c>
      <c r="K249" s="748">
        <v>1</v>
      </c>
      <c r="L249" s="734">
        <v>23</v>
      </c>
      <c r="M249" s="735">
        <v>2571.63</v>
      </c>
    </row>
    <row r="250" spans="1:13" ht="14.45" customHeight="1" x14ac:dyDescent="0.2">
      <c r="A250" s="729" t="s">
        <v>581</v>
      </c>
      <c r="B250" s="730" t="s">
        <v>1940</v>
      </c>
      <c r="C250" s="730" t="s">
        <v>1949</v>
      </c>
      <c r="D250" s="730" t="s">
        <v>1138</v>
      </c>
      <c r="E250" s="730" t="s">
        <v>1127</v>
      </c>
      <c r="F250" s="734"/>
      <c r="G250" s="734"/>
      <c r="H250" s="748">
        <v>0</v>
      </c>
      <c r="I250" s="734">
        <v>2</v>
      </c>
      <c r="J250" s="734">
        <v>223.61999999999998</v>
      </c>
      <c r="K250" s="748">
        <v>1</v>
      </c>
      <c r="L250" s="734">
        <v>2</v>
      </c>
      <c r="M250" s="735">
        <v>223.61999999999998</v>
      </c>
    </row>
    <row r="251" spans="1:13" ht="14.45" customHeight="1" x14ac:dyDescent="0.2">
      <c r="A251" s="729" t="s">
        <v>581</v>
      </c>
      <c r="B251" s="730" t="s">
        <v>1940</v>
      </c>
      <c r="C251" s="730" t="s">
        <v>2132</v>
      </c>
      <c r="D251" s="730" t="s">
        <v>1583</v>
      </c>
      <c r="E251" s="730" t="s">
        <v>1127</v>
      </c>
      <c r="F251" s="734"/>
      <c r="G251" s="734"/>
      <c r="H251" s="748">
        <v>0</v>
      </c>
      <c r="I251" s="734">
        <v>2</v>
      </c>
      <c r="J251" s="734">
        <v>223.61999999999995</v>
      </c>
      <c r="K251" s="748">
        <v>1</v>
      </c>
      <c r="L251" s="734">
        <v>2</v>
      </c>
      <c r="M251" s="735">
        <v>223.61999999999995</v>
      </c>
    </row>
    <row r="252" spans="1:13" ht="14.45" customHeight="1" x14ac:dyDescent="0.2">
      <c r="A252" s="729" t="s">
        <v>581</v>
      </c>
      <c r="B252" s="730" t="s">
        <v>1940</v>
      </c>
      <c r="C252" s="730" t="s">
        <v>1953</v>
      </c>
      <c r="D252" s="730" t="s">
        <v>1124</v>
      </c>
      <c r="E252" s="730" t="s">
        <v>1123</v>
      </c>
      <c r="F252" s="734"/>
      <c r="G252" s="734"/>
      <c r="H252" s="748">
        <v>0</v>
      </c>
      <c r="I252" s="734">
        <v>28</v>
      </c>
      <c r="J252" s="734">
        <v>4586.68</v>
      </c>
      <c r="K252" s="748">
        <v>1</v>
      </c>
      <c r="L252" s="734">
        <v>28</v>
      </c>
      <c r="M252" s="735">
        <v>4586.68</v>
      </c>
    </row>
    <row r="253" spans="1:13" ht="14.45" customHeight="1" x14ac:dyDescent="0.2">
      <c r="A253" s="729" t="s">
        <v>581</v>
      </c>
      <c r="B253" s="730" t="s">
        <v>1940</v>
      </c>
      <c r="C253" s="730" t="s">
        <v>2133</v>
      </c>
      <c r="D253" s="730" t="s">
        <v>1585</v>
      </c>
      <c r="E253" s="730" t="s">
        <v>1123</v>
      </c>
      <c r="F253" s="734"/>
      <c r="G253" s="734"/>
      <c r="H253" s="748">
        <v>0</v>
      </c>
      <c r="I253" s="734">
        <v>3</v>
      </c>
      <c r="J253" s="734">
        <v>323.12999999999994</v>
      </c>
      <c r="K253" s="748">
        <v>1</v>
      </c>
      <c r="L253" s="734">
        <v>3</v>
      </c>
      <c r="M253" s="735">
        <v>323.12999999999994</v>
      </c>
    </row>
    <row r="254" spans="1:13" ht="14.45" customHeight="1" x14ac:dyDescent="0.2">
      <c r="A254" s="729" t="s">
        <v>581</v>
      </c>
      <c r="B254" s="730" t="s">
        <v>1940</v>
      </c>
      <c r="C254" s="730" t="s">
        <v>2134</v>
      </c>
      <c r="D254" s="730" t="s">
        <v>2135</v>
      </c>
      <c r="E254" s="730" t="s">
        <v>1587</v>
      </c>
      <c r="F254" s="734"/>
      <c r="G254" s="734"/>
      <c r="H254" s="748">
        <v>0</v>
      </c>
      <c r="I254" s="734">
        <v>33</v>
      </c>
      <c r="J254" s="734">
        <v>6917.4599999999991</v>
      </c>
      <c r="K254" s="748">
        <v>1</v>
      </c>
      <c r="L254" s="734">
        <v>33</v>
      </c>
      <c r="M254" s="735">
        <v>6917.4599999999991</v>
      </c>
    </row>
    <row r="255" spans="1:13" ht="14.45" customHeight="1" thickBot="1" x14ac:dyDescent="0.25">
      <c r="A255" s="736" t="s">
        <v>578</v>
      </c>
      <c r="B255" s="737" t="s">
        <v>1888</v>
      </c>
      <c r="C255" s="737" t="s">
        <v>1891</v>
      </c>
      <c r="D255" s="737" t="s">
        <v>956</v>
      </c>
      <c r="E255" s="737" t="s">
        <v>1892</v>
      </c>
      <c r="F255" s="741"/>
      <c r="G255" s="741"/>
      <c r="H255" s="749">
        <v>0</v>
      </c>
      <c r="I255" s="741">
        <v>3</v>
      </c>
      <c r="J255" s="741">
        <v>125.64000000000001</v>
      </c>
      <c r="K255" s="749">
        <v>1</v>
      </c>
      <c r="L255" s="741">
        <v>3</v>
      </c>
      <c r="M255" s="742">
        <v>125.64000000000001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6855C0F-0551-4480-98EF-BB6DA6588F7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969</v>
      </c>
      <c r="C3" s="395">
        <f>SUM(C6:C1048576)</f>
        <v>1081</v>
      </c>
      <c r="D3" s="395">
        <f>SUM(D6:D1048576)</f>
        <v>166</v>
      </c>
      <c r="E3" s="396">
        <f>SUM(E6:E1048576)</f>
        <v>0</v>
      </c>
      <c r="F3" s="393">
        <f>IF(SUM($B3:$E3)=0,"",B3/SUM($B3:$E3))</f>
        <v>0.43727436823104693</v>
      </c>
      <c r="G3" s="391">
        <f t="shared" ref="G3:I3" si="0">IF(SUM($B3:$E3)=0,"",C3/SUM($B3:$E3))</f>
        <v>0.48781588447653429</v>
      </c>
      <c r="H3" s="391">
        <f t="shared" si="0"/>
        <v>7.4909747292418769E-2</v>
      </c>
      <c r="I3" s="392">
        <f t="shared" si="0"/>
        <v>0</v>
      </c>
      <c r="J3" s="395">
        <f>SUM(J6:J1048576)</f>
        <v>87</v>
      </c>
      <c r="K3" s="395">
        <f>SUM(K6:K1048576)</f>
        <v>345</v>
      </c>
      <c r="L3" s="395">
        <f>SUM(L6:L1048576)</f>
        <v>166</v>
      </c>
      <c r="M3" s="396">
        <f>SUM(M6:M1048576)</f>
        <v>0</v>
      </c>
      <c r="N3" s="393">
        <f>IF(SUM($J3:$M3)=0,"",J3/SUM($J3:$M3))</f>
        <v>0.14548494983277591</v>
      </c>
      <c r="O3" s="391">
        <f t="shared" ref="O3:Q3" si="1">IF(SUM($J3:$M3)=0,"",K3/SUM($J3:$M3))</f>
        <v>0.57692307692307687</v>
      </c>
      <c r="P3" s="391">
        <f t="shared" si="1"/>
        <v>0.27759197324414714</v>
      </c>
      <c r="Q3" s="392">
        <f t="shared" si="1"/>
        <v>0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2137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1610</v>
      </c>
      <c r="B7" s="780">
        <v>420</v>
      </c>
      <c r="C7" s="734">
        <v>486</v>
      </c>
      <c r="D7" s="734">
        <v>137</v>
      </c>
      <c r="E7" s="735"/>
      <c r="F7" s="777">
        <v>0.40268456375838924</v>
      </c>
      <c r="G7" s="748">
        <v>0.46596356663470756</v>
      </c>
      <c r="H7" s="748">
        <v>0.13135186960690318</v>
      </c>
      <c r="I7" s="783">
        <v>0</v>
      </c>
      <c r="J7" s="780">
        <v>49</v>
      </c>
      <c r="K7" s="734">
        <v>166</v>
      </c>
      <c r="L7" s="734">
        <v>137</v>
      </c>
      <c r="M7" s="735"/>
      <c r="N7" s="777">
        <v>0.13920454545454544</v>
      </c>
      <c r="O7" s="748">
        <v>0.47159090909090912</v>
      </c>
      <c r="P7" s="748">
        <v>0.38920454545454547</v>
      </c>
      <c r="Q7" s="771">
        <v>0</v>
      </c>
    </row>
    <row r="8" spans="1:17" ht="14.45" customHeight="1" x14ac:dyDescent="0.2">
      <c r="A8" s="774" t="s">
        <v>1611</v>
      </c>
      <c r="B8" s="780">
        <v>542</v>
      </c>
      <c r="C8" s="734">
        <v>595</v>
      </c>
      <c r="D8" s="734">
        <v>29</v>
      </c>
      <c r="E8" s="735"/>
      <c r="F8" s="777">
        <v>0.46483704974271012</v>
      </c>
      <c r="G8" s="748">
        <v>0.51029159519725553</v>
      </c>
      <c r="H8" s="748">
        <v>2.4871355060034305E-2</v>
      </c>
      <c r="I8" s="783">
        <v>0</v>
      </c>
      <c r="J8" s="780">
        <v>34</v>
      </c>
      <c r="K8" s="734">
        <v>179</v>
      </c>
      <c r="L8" s="734">
        <v>29</v>
      </c>
      <c r="M8" s="735"/>
      <c r="N8" s="777">
        <v>0.14049586776859505</v>
      </c>
      <c r="O8" s="748">
        <v>0.73966942148760328</v>
      </c>
      <c r="P8" s="748">
        <v>0.11983471074380166</v>
      </c>
      <c r="Q8" s="771">
        <v>0</v>
      </c>
    </row>
    <row r="9" spans="1:17" ht="14.45" customHeight="1" thickBot="1" x14ac:dyDescent="0.25">
      <c r="A9" s="775" t="s">
        <v>1612</v>
      </c>
      <c r="B9" s="781">
        <v>7</v>
      </c>
      <c r="C9" s="741"/>
      <c r="D9" s="741"/>
      <c r="E9" s="742"/>
      <c r="F9" s="778">
        <v>1</v>
      </c>
      <c r="G9" s="749">
        <v>0</v>
      </c>
      <c r="H9" s="749">
        <v>0</v>
      </c>
      <c r="I9" s="784">
        <v>0</v>
      </c>
      <c r="J9" s="781">
        <v>4</v>
      </c>
      <c r="K9" s="741"/>
      <c r="L9" s="741"/>
      <c r="M9" s="742"/>
      <c r="N9" s="778">
        <v>1</v>
      </c>
      <c r="O9" s="749">
        <v>0</v>
      </c>
      <c r="P9" s="749">
        <v>0</v>
      </c>
      <c r="Q9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9B3C6FEE-F82A-4A1E-A54F-32C3D0FB1AB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30</v>
      </c>
      <c r="B5" s="712" t="s">
        <v>2138</v>
      </c>
      <c r="C5" s="715">
        <v>514915.24999999994</v>
      </c>
      <c r="D5" s="715">
        <v>496</v>
      </c>
      <c r="E5" s="715">
        <v>359030.35</v>
      </c>
      <c r="F5" s="785">
        <v>0.69726105412492645</v>
      </c>
      <c r="G5" s="715">
        <v>230</v>
      </c>
      <c r="H5" s="785">
        <v>0.46370967741935482</v>
      </c>
      <c r="I5" s="715">
        <v>155884.89999999997</v>
      </c>
      <c r="J5" s="785">
        <v>0.30273894587507361</v>
      </c>
      <c r="K5" s="715">
        <v>266</v>
      </c>
      <c r="L5" s="785">
        <v>0.53629032258064513</v>
      </c>
      <c r="M5" s="715" t="s">
        <v>73</v>
      </c>
      <c r="N5" s="270"/>
    </row>
    <row r="6" spans="1:14" ht="14.45" customHeight="1" x14ac:dyDescent="0.2">
      <c r="A6" s="711">
        <v>30</v>
      </c>
      <c r="B6" s="712" t="s">
        <v>2139</v>
      </c>
      <c r="C6" s="715">
        <v>426021.35999999993</v>
      </c>
      <c r="D6" s="715">
        <v>451</v>
      </c>
      <c r="E6" s="715">
        <v>326570.59999999998</v>
      </c>
      <c r="F6" s="785">
        <v>0.76655921665524007</v>
      </c>
      <c r="G6" s="715">
        <v>210.5</v>
      </c>
      <c r="H6" s="785">
        <v>0.46674057649667405</v>
      </c>
      <c r="I6" s="715">
        <v>99450.759999999966</v>
      </c>
      <c r="J6" s="785">
        <v>0.23344078334475996</v>
      </c>
      <c r="K6" s="715">
        <v>240.5</v>
      </c>
      <c r="L6" s="785">
        <v>0.53325942350332589</v>
      </c>
      <c r="M6" s="715" t="s">
        <v>1</v>
      </c>
      <c r="N6" s="270"/>
    </row>
    <row r="7" spans="1:14" ht="14.45" customHeight="1" x14ac:dyDescent="0.2">
      <c r="A7" s="711">
        <v>30</v>
      </c>
      <c r="B7" s="712" t="s">
        <v>2140</v>
      </c>
      <c r="C7" s="715">
        <v>10.65</v>
      </c>
      <c r="D7" s="715">
        <v>6</v>
      </c>
      <c r="E7" s="715">
        <v>0</v>
      </c>
      <c r="F7" s="785">
        <v>0</v>
      </c>
      <c r="G7" s="715">
        <v>5.5</v>
      </c>
      <c r="H7" s="785">
        <v>0.91666666666666663</v>
      </c>
      <c r="I7" s="715">
        <v>10.65</v>
      </c>
      <c r="J7" s="785">
        <v>1</v>
      </c>
      <c r="K7" s="715">
        <v>0.5</v>
      </c>
      <c r="L7" s="785">
        <v>8.3333333333333329E-2</v>
      </c>
      <c r="M7" s="715" t="s">
        <v>1</v>
      </c>
      <c r="N7" s="270"/>
    </row>
    <row r="8" spans="1:14" ht="14.45" customHeight="1" x14ac:dyDescent="0.2">
      <c r="A8" s="711">
        <v>30</v>
      </c>
      <c r="B8" s="712" t="s">
        <v>2141</v>
      </c>
      <c r="C8" s="715">
        <v>88883.239999999991</v>
      </c>
      <c r="D8" s="715">
        <v>39</v>
      </c>
      <c r="E8" s="715">
        <v>32459.75</v>
      </c>
      <c r="F8" s="785">
        <v>0.36519539566739473</v>
      </c>
      <c r="G8" s="715">
        <v>14</v>
      </c>
      <c r="H8" s="785">
        <v>0.35897435897435898</v>
      </c>
      <c r="I8" s="715">
        <v>56423.489999999991</v>
      </c>
      <c r="J8" s="785">
        <v>0.63480460433260533</v>
      </c>
      <c r="K8" s="715">
        <v>25</v>
      </c>
      <c r="L8" s="785">
        <v>0.64102564102564108</v>
      </c>
      <c r="M8" s="715" t="s">
        <v>1</v>
      </c>
      <c r="N8" s="270"/>
    </row>
    <row r="9" spans="1:14" ht="14.45" customHeight="1" x14ac:dyDescent="0.2">
      <c r="A9" s="711" t="s">
        <v>557</v>
      </c>
      <c r="B9" s="712" t="s">
        <v>3</v>
      </c>
      <c r="C9" s="715">
        <v>514915.24999999994</v>
      </c>
      <c r="D9" s="715">
        <v>496</v>
      </c>
      <c r="E9" s="715">
        <v>359030.35</v>
      </c>
      <c r="F9" s="785">
        <v>0.69726105412492645</v>
      </c>
      <c r="G9" s="715">
        <v>230</v>
      </c>
      <c r="H9" s="785">
        <v>0.46370967741935482</v>
      </c>
      <c r="I9" s="715">
        <v>155884.89999999997</v>
      </c>
      <c r="J9" s="785">
        <v>0.30273894587507361</v>
      </c>
      <c r="K9" s="715">
        <v>266</v>
      </c>
      <c r="L9" s="785">
        <v>0.53629032258064513</v>
      </c>
      <c r="M9" s="715" t="s">
        <v>561</v>
      </c>
      <c r="N9" s="270"/>
    </row>
    <row r="11" spans="1:14" ht="14.45" customHeight="1" x14ac:dyDescent="0.2">
      <c r="A11" s="711">
        <v>30</v>
      </c>
      <c r="B11" s="712" t="s">
        <v>2138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2142</v>
      </c>
      <c r="B12" s="712" t="s">
        <v>2139</v>
      </c>
      <c r="C12" s="715">
        <v>3683.3999999999996</v>
      </c>
      <c r="D12" s="715">
        <v>3</v>
      </c>
      <c r="E12" s="715">
        <v>3683.3999999999996</v>
      </c>
      <c r="F12" s="785">
        <v>1</v>
      </c>
      <c r="G12" s="715">
        <v>3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1</v>
      </c>
      <c r="N12" s="270"/>
    </row>
    <row r="13" spans="1:14" ht="14.45" customHeight="1" x14ac:dyDescent="0.2">
      <c r="A13" s="711" t="s">
        <v>2142</v>
      </c>
      <c r="B13" s="712" t="s">
        <v>2143</v>
      </c>
      <c r="C13" s="715">
        <v>3683.3999999999996</v>
      </c>
      <c r="D13" s="715">
        <v>3</v>
      </c>
      <c r="E13" s="715">
        <v>3683.3999999999996</v>
      </c>
      <c r="F13" s="785">
        <v>1</v>
      </c>
      <c r="G13" s="715">
        <v>3</v>
      </c>
      <c r="H13" s="785">
        <v>1</v>
      </c>
      <c r="I13" s="715" t="s">
        <v>329</v>
      </c>
      <c r="J13" s="785">
        <v>0</v>
      </c>
      <c r="K13" s="715" t="s">
        <v>329</v>
      </c>
      <c r="L13" s="785">
        <v>0</v>
      </c>
      <c r="M13" s="715" t="s">
        <v>572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574</v>
      </c>
      <c r="N14" s="270"/>
    </row>
    <row r="15" spans="1:14" ht="14.45" customHeight="1" x14ac:dyDescent="0.2">
      <c r="A15" s="711" t="s">
        <v>2144</v>
      </c>
      <c r="B15" s="712" t="s">
        <v>2139</v>
      </c>
      <c r="C15" s="715">
        <v>422337.95999999996</v>
      </c>
      <c r="D15" s="715">
        <v>448</v>
      </c>
      <c r="E15" s="715">
        <v>322887.2</v>
      </c>
      <c r="F15" s="785">
        <v>0.76452327420438371</v>
      </c>
      <c r="G15" s="715">
        <v>207.5</v>
      </c>
      <c r="H15" s="785">
        <v>0.46316964285714285</v>
      </c>
      <c r="I15" s="715">
        <v>99450.759999999966</v>
      </c>
      <c r="J15" s="785">
        <v>0.23547672579561632</v>
      </c>
      <c r="K15" s="715">
        <v>240.5</v>
      </c>
      <c r="L15" s="785">
        <v>0.5368303571428571</v>
      </c>
      <c r="M15" s="715" t="s">
        <v>1</v>
      </c>
      <c r="N15" s="270"/>
    </row>
    <row r="16" spans="1:14" ht="14.45" customHeight="1" x14ac:dyDescent="0.2">
      <c r="A16" s="711" t="s">
        <v>2144</v>
      </c>
      <c r="B16" s="712" t="s">
        <v>2140</v>
      </c>
      <c r="C16" s="715">
        <v>10.65</v>
      </c>
      <c r="D16" s="715">
        <v>6</v>
      </c>
      <c r="E16" s="715">
        <v>0</v>
      </c>
      <c r="F16" s="785">
        <v>0</v>
      </c>
      <c r="G16" s="715">
        <v>5.5</v>
      </c>
      <c r="H16" s="785">
        <v>0.91666666666666663</v>
      </c>
      <c r="I16" s="715">
        <v>10.65</v>
      </c>
      <c r="J16" s="785">
        <v>1</v>
      </c>
      <c r="K16" s="715">
        <v>0.5</v>
      </c>
      <c r="L16" s="785">
        <v>8.3333333333333329E-2</v>
      </c>
      <c r="M16" s="715" t="s">
        <v>1</v>
      </c>
      <c r="N16" s="270"/>
    </row>
    <row r="17" spans="1:14" ht="14.45" customHeight="1" x14ac:dyDescent="0.2">
      <c r="A17" s="711" t="s">
        <v>2144</v>
      </c>
      <c r="B17" s="712" t="s">
        <v>2141</v>
      </c>
      <c r="C17" s="715">
        <v>88883.239999999991</v>
      </c>
      <c r="D17" s="715">
        <v>39</v>
      </c>
      <c r="E17" s="715">
        <v>32459.75</v>
      </c>
      <c r="F17" s="785">
        <v>0.36519539566739473</v>
      </c>
      <c r="G17" s="715">
        <v>14</v>
      </c>
      <c r="H17" s="785">
        <v>0.35897435897435898</v>
      </c>
      <c r="I17" s="715">
        <v>56423.489999999991</v>
      </c>
      <c r="J17" s="785">
        <v>0.63480460433260533</v>
      </c>
      <c r="K17" s="715">
        <v>25</v>
      </c>
      <c r="L17" s="785">
        <v>0.64102564102564108</v>
      </c>
      <c r="M17" s="715" t="s">
        <v>1</v>
      </c>
      <c r="N17" s="270"/>
    </row>
    <row r="18" spans="1:14" ht="14.45" customHeight="1" x14ac:dyDescent="0.2">
      <c r="A18" s="711" t="s">
        <v>2144</v>
      </c>
      <c r="B18" s="712" t="s">
        <v>2145</v>
      </c>
      <c r="C18" s="715">
        <v>511231.85</v>
      </c>
      <c r="D18" s="715">
        <v>493</v>
      </c>
      <c r="E18" s="715">
        <v>355346.95</v>
      </c>
      <c r="F18" s="785">
        <v>0.69507983510808258</v>
      </c>
      <c r="G18" s="715">
        <v>227</v>
      </c>
      <c r="H18" s="785">
        <v>0.46044624746450302</v>
      </c>
      <c r="I18" s="715">
        <v>155884.89999999997</v>
      </c>
      <c r="J18" s="785">
        <v>0.30492016489191737</v>
      </c>
      <c r="K18" s="715">
        <v>266</v>
      </c>
      <c r="L18" s="785">
        <v>0.53955375253549698</v>
      </c>
      <c r="M18" s="715" t="s">
        <v>572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574</v>
      </c>
      <c r="N19" s="270"/>
    </row>
    <row r="20" spans="1:14" ht="14.45" customHeight="1" x14ac:dyDescent="0.2">
      <c r="A20" s="711" t="s">
        <v>557</v>
      </c>
      <c r="B20" s="712" t="s">
        <v>2146</v>
      </c>
      <c r="C20" s="715">
        <v>514915.25</v>
      </c>
      <c r="D20" s="715">
        <v>496</v>
      </c>
      <c r="E20" s="715">
        <v>359030.35000000003</v>
      </c>
      <c r="F20" s="785">
        <v>0.69726105412492645</v>
      </c>
      <c r="G20" s="715">
        <v>230</v>
      </c>
      <c r="H20" s="785">
        <v>0.46370967741935482</v>
      </c>
      <c r="I20" s="715">
        <v>155884.89999999997</v>
      </c>
      <c r="J20" s="785">
        <v>0.30273894587507355</v>
      </c>
      <c r="K20" s="715">
        <v>266</v>
      </c>
      <c r="L20" s="785">
        <v>0.53629032258064513</v>
      </c>
      <c r="M20" s="715" t="s">
        <v>561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2147</v>
      </c>
    </row>
    <row r="23" spans="1:14" ht="14.45" customHeight="1" x14ac:dyDescent="0.2">
      <c r="A23" s="786" t="s">
        <v>2148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A6246F14-BCA1-434C-9EF6-1D7997EF8D35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2149</v>
      </c>
      <c r="B5" s="779">
        <v>1969.1599999999999</v>
      </c>
      <c r="C5" s="723">
        <v>1</v>
      </c>
      <c r="D5" s="792">
        <v>7</v>
      </c>
      <c r="E5" s="795" t="s">
        <v>2149</v>
      </c>
      <c r="F5" s="779">
        <v>1506.28</v>
      </c>
      <c r="G5" s="747">
        <v>0.76493530236242868</v>
      </c>
      <c r="H5" s="727"/>
      <c r="I5" s="770">
        <v>0</v>
      </c>
      <c r="J5" s="798">
        <v>462.88</v>
      </c>
      <c r="K5" s="747">
        <v>0.23506469763757137</v>
      </c>
      <c r="L5" s="727">
        <v>7</v>
      </c>
      <c r="M5" s="770">
        <v>1</v>
      </c>
    </row>
    <row r="6" spans="1:13" ht="14.45" customHeight="1" x14ac:dyDescent="0.2">
      <c r="A6" s="789" t="s">
        <v>2150</v>
      </c>
      <c r="B6" s="780">
        <v>62782.31</v>
      </c>
      <c r="C6" s="730">
        <v>1</v>
      </c>
      <c r="D6" s="793">
        <v>137</v>
      </c>
      <c r="E6" s="796" t="s">
        <v>2150</v>
      </c>
      <c r="F6" s="780">
        <v>21646.43</v>
      </c>
      <c r="G6" s="748">
        <v>0.34478549769831662</v>
      </c>
      <c r="H6" s="734">
        <v>34</v>
      </c>
      <c r="I6" s="771">
        <v>0.24817518248175183</v>
      </c>
      <c r="J6" s="799">
        <v>41135.879999999997</v>
      </c>
      <c r="K6" s="748">
        <v>0.65521450230168332</v>
      </c>
      <c r="L6" s="734">
        <v>103</v>
      </c>
      <c r="M6" s="771">
        <v>0.75182481751824815</v>
      </c>
    </row>
    <row r="7" spans="1:13" ht="14.45" customHeight="1" x14ac:dyDescent="0.2">
      <c r="A7" s="789" t="s">
        <v>2151</v>
      </c>
      <c r="B7" s="780">
        <v>10301.190000000002</v>
      </c>
      <c r="C7" s="730">
        <v>1</v>
      </c>
      <c r="D7" s="793">
        <v>20</v>
      </c>
      <c r="E7" s="796" t="s">
        <v>2151</v>
      </c>
      <c r="F7" s="780">
        <v>8651.5200000000023</v>
      </c>
      <c r="G7" s="748">
        <v>0.83985636610915826</v>
      </c>
      <c r="H7" s="734">
        <v>11</v>
      </c>
      <c r="I7" s="771">
        <v>0.55000000000000004</v>
      </c>
      <c r="J7" s="799">
        <v>1649.6699999999996</v>
      </c>
      <c r="K7" s="748">
        <v>0.16014363389084166</v>
      </c>
      <c r="L7" s="734">
        <v>9</v>
      </c>
      <c r="M7" s="771">
        <v>0.45</v>
      </c>
    </row>
    <row r="8" spans="1:13" ht="14.45" customHeight="1" x14ac:dyDescent="0.2">
      <c r="A8" s="789" t="s">
        <v>2152</v>
      </c>
      <c r="B8" s="780">
        <v>268511.01999999996</v>
      </c>
      <c r="C8" s="730">
        <v>1</v>
      </c>
      <c r="D8" s="793">
        <v>115</v>
      </c>
      <c r="E8" s="796" t="s">
        <v>2152</v>
      </c>
      <c r="F8" s="780">
        <v>261445.40999999997</v>
      </c>
      <c r="G8" s="748">
        <v>0.97368595895989674</v>
      </c>
      <c r="H8" s="734">
        <v>109</v>
      </c>
      <c r="I8" s="771">
        <v>0.94782608695652171</v>
      </c>
      <c r="J8" s="799">
        <v>7065.6100000000006</v>
      </c>
      <c r="K8" s="748">
        <v>2.6314041040103313E-2</v>
      </c>
      <c r="L8" s="734">
        <v>6</v>
      </c>
      <c r="M8" s="771">
        <v>5.2173913043478258E-2</v>
      </c>
    </row>
    <row r="9" spans="1:13" ht="14.45" customHeight="1" x14ac:dyDescent="0.2">
      <c r="A9" s="789" t="s">
        <v>2153</v>
      </c>
      <c r="B9" s="780">
        <v>79642.48000000001</v>
      </c>
      <c r="C9" s="730">
        <v>1</v>
      </c>
      <c r="D9" s="793">
        <v>103</v>
      </c>
      <c r="E9" s="796" t="s">
        <v>2153</v>
      </c>
      <c r="F9" s="780">
        <v>17693.650000000001</v>
      </c>
      <c r="G9" s="748">
        <v>0.22216347356335461</v>
      </c>
      <c r="H9" s="734">
        <v>24</v>
      </c>
      <c r="I9" s="771">
        <v>0.23300970873786409</v>
      </c>
      <c r="J9" s="799">
        <v>61948.830000000009</v>
      </c>
      <c r="K9" s="748">
        <v>0.77783652643664536</v>
      </c>
      <c r="L9" s="734">
        <v>79</v>
      </c>
      <c r="M9" s="771">
        <v>0.76699029126213591</v>
      </c>
    </row>
    <row r="10" spans="1:13" ht="14.45" customHeight="1" x14ac:dyDescent="0.2">
      <c r="A10" s="789" t="s">
        <v>2154</v>
      </c>
      <c r="B10" s="780">
        <v>3275.9800000000005</v>
      </c>
      <c r="C10" s="730">
        <v>1</v>
      </c>
      <c r="D10" s="793">
        <v>24</v>
      </c>
      <c r="E10" s="796" t="s">
        <v>2154</v>
      </c>
      <c r="F10" s="780">
        <v>315.92</v>
      </c>
      <c r="G10" s="748">
        <v>9.6435265172559043E-2</v>
      </c>
      <c r="H10" s="734">
        <v>4</v>
      </c>
      <c r="I10" s="771">
        <v>0.16666666666666666</v>
      </c>
      <c r="J10" s="799">
        <v>2960.0600000000004</v>
      </c>
      <c r="K10" s="748">
        <v>0.90356473482744093</v>
      </c>
      <c r="L10" s="734">
        <v>20</v>
      </c>
      <c r="M10" s="771">
        <v>0.83333333333333337</v>
      </c>
    </row>
    <row r="11" spans="1:13" ht="14.45" customHeight="1" x14ac:dyDescent="0.2">
      <c r="A11" s="789" t="s">
        <v>2155</v>
      </c>
      <c r="B11" s="780">
        <v>3017.41</v>
      </c>
      <c r="C11" s="730">
        <v>1</v>
      </c>
      <c r="D11" s="793">
        <v>7</v>
      </c>
      <c r="E11" s="796" t="s">
        <v>2155</v>
      </c>
      <c r="F11" s="780">
        <v>2120.88</v>
      </c>
      <c r="G11" s="748">
        <v>0.70288094756761599</v>
      </c>
      <c r="H11" s="734">
        <v>2</v>
      </c>
      <c r="I11" s="771">
        <v>0.2857142857142857</v>
      </c>
      <c r="J11" s="799">
        <v>896.53</v>
      </c>
      <c r="K11" s="748">
        <v>0.29711905243238407</v>
      </c>
      <c r="L11" s="734">
        <v>5</v>
      </c>
      <c r="M11" s="771">
        <v>0.7142857142857143</v>
      </c>
    </row>
    <row r="12" spans="1:13" ht="14.45" customHeight="1" thickBot="1" x14ac:dyDescent="0.25">
      <c r="A12" s="790" t="s">
        <v>2156</v>
      </c>
      <c r="B12" s="781">
        <v>85415.700000000012</v>
      </c>
      <c r="C12" s="737">
        <v>1</v>
      </c>
      <c r="D12" s="794">
        <v>83</v>
      </c>
      <c r="E12" s="797" t="s">
        <v>2156</v>
      </c>
      <c r="F12" s="781">
        <v>45650.26</v>
      </c>
      <c r="G12" s="749">
        <v>0.53444811668112535</v>
      </c>
      <c r="H12" s="741">
        <v>46</v>
      </c>
      <c r="I12" s="772">
        <v>0.55421686746987953</v>
      </c>
      <c r="J12" s="800">
        <v>39765.440000000002</v>
      </c>
      <c r="K12" s="749">
        <v>0.46555188331887459</v>
      </c>
      <c r="L12" s="741">
        <v>37</v>
      </c>
      <c r="M12" s="772">
        <v>0.44578313253012047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262A9B6-D59A-4FA8-8AD2-F883C2E816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6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2892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514915.25000000012</v>
      </c>
      <c r="N3" s="70">
        <f>SUBTOTAL(9,N7:N1048576)</f>
        <v>2091</v>
      </c>
      <c r="O3" s="70">
        <f>SUBTOTAL(9,O7:O1048576)</f>
        <v>496</v>
      </c>
      <c r="P3" s="70">
        <f>SUBTOTAL(9,P7:P1048576)</f>
        <v>359030.35000000027</v>
      </c>
      <c r="Q3" s="71">
        <f>IF(M3=0,0,P3/M3)</f>
        <v>0.69726105412492678</v>
      </c>
      <c r="R3" s="70">
        <f>SUBTOTAL(9,R7:R1048576)</f>
        <v>1532</v>
      </c>
      <c r="S3" s="71">
        <f>IF(N3=0,0,R3/N3)</f>
        <v>0.73266379722620756</v>
      </c>
      <c r="T3" s="70">
        <f>SUBTOTAL(9,T7:T1048576)</f>
        <v>230</v>
      </c>
      <c r="U3" s="72">
        <f>IF(O3=0,0,T3/O3)</f>
        <v>0.46370967741935482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30</v>
      </c>
      <c r="B7" s="807" t="s">
        <v>2138</v>
      </c>
      <c r="C7" s="807" t="s">
        <v>2144</v>
      </c>
      <c r="D7" s="808" t="s">
        <v>2891</v>
      </c>
      <c r="E7" s="809" t="s">
        <v>2150</v>
      </c>
      <c r="F7" s="807" t="s">
        <v>2139</v>
      </c>
      <c r="G7" s="807" t="s">
        <v>2157</v>
      </c>
      <c r="H7" s="807" t="s">
        <v>329</v>
      </c>
      <c r="I7" s="807" t="s">
        <v>2158</v>
      </c>
      <c r="J7" s="807" t="s">
        <v>2159</v>
      </c>
      <c r="K7" s="807" t="s">
        <v>2160</v>
      </c>
      <c r="L7" s="810">
        <v>127.42</v>
      </c>
      <c r="M7" s="810">
        <v>382.26</v>
      </c>
      <c r="N7" s="807">
        <v>3</v>
      </c>
      <c r="O7" s="811">
        <v>0.5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30</v>
      </c>
      <c r="B8" s="822" t="s">
        <v>2138</v>
      </c>
      <c r="C8" s="822" t="s">
        <v>2144</v>
      </c>
      <c r="D8" s="823" t="s">
        <v>2891</v>
      </c>
      <c r="E8" s="824" t="s">
        <v>2150</v>
      </c>
      <c r="F8" s="822" t="s">
        <v>2139</v>
      </c>
      <c r="G8" s="822" t="s">
        <v>2161</v>
      </c>
      <c r="H8" s="822" t="s">
        <v>605</v>
      </c>
      <c r="I8" s="822" t="s">
        <v>2162</v>
      </c>
      <c r="J8" s="822" t="s">
        <v>618</v>
      </c>
      <c r="K8" s="822" t="s">
        <v>1272</v>
      </c>
      <c r="L8" s="825">
        <v>21.76</v>
      </c>
      <c r="M8" s="825">
        <v>65.28</v>
      </c>
      <c r="N8" s="822">
        <v>3</v>
      </c>
      <c r="O8" s="826">
        <v>1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30</v>
      </c>
      <c r="B9" s="822" t="s">
        <v>2138</v>
      </c>
      <c r="C9" s="822" t="s">
        <v>2144</v>
      </c>
      <c r="D9" s="823" t="s">
        <v>2891</v>
      </c>
      <c r="E9" s="824" t="s">
        <v>2150</v>
      </c>
      <c r="F9" s="822" t="s">
        <v>2139</v>
      </c>
      <c r="G9" s="822" t="s">
        <v>2163</v>
      </c>
      <c r="H9" s="822" t="s">
        <v>605</v>
      </c>
      <c r="I9" s="822" t="s">
        <v>1913</v>
      </c>
      <c r="J9" s="822" t="s">
        <v>1914</v>
      </c>
      <c r="K9" s="822" t="s">
        <v>1915</v>
      </c>
      <c r="L9" s="825">
        <v>23.4</v>
      </c>
      <c r="M9" s="825">
        <v>93.6</v>
      </c>
      <c r="N9" s="822">
        <v>4</v>
      </c>
      <c r="O9" s="826">
        <v>1.5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30</v>
      </c>
      <c r="B10" s="822" t="s">
        <v>2138</v>
      </c>
      <c r="C10" s="822" t="s">
        <v>2144</v>
      </c>
      <c r="D10" s="823" t="s">
        <v>2891</v>
      </c>
      <c r="E10" s="824" t="s">
        <v>2150</v>
      </c>
      <c r="F10" s="822" t="s">
        <v>2139</v>
      </c>
      <c r="G10" s="822" t="s">
        <v>2163</v>
      </c>
      <c r="H10" s="822" t="s">
        <v>605</v>
      </c>
      <c r="I10" s="822" t="s">
        <v>1916</v>
      </c>
      <c r="J10" s="822" t="s">
        <v>1914</v>
      </c>
      <c r="K10" s="822" t="s">
        <v>1917</v>
      </c>
      <c r="L10" s="825">
        <v>11.71</v>
      </c>
      <c r="M10" s="825">
        <v>23.42</v>
      </c>
      <c r="N10" s="822">
        <v>2</v>
      </c>
      <c r="O10" s="826">
        <v>1</v>
      </c>
      <c r="P10" s="825"/>
      <c r="Q10" s="827">
        <v>0</v>
      </c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30</v>
      </c>
      <c r="B11" s="822" t="s">
        <v>2138</v>
      </c>
      <c r="C11" s="822" t="s">
        <v>2144</v>
      </c>
      <c r="D11" s="823" t="s">
        <v>2891</v>
      </c>
      <c r="E11" s="824" t="s">
        <v>2150</v>
      </c>
      <c r="F11" s="822" t="s">
        <v>2139</v>
      </c>
      <c r="G11" s="822" t="s">
        <v>2164</v>
      </c>
      <c r="H11" s="822" t="s">
        <v>329</v>
      </c>
      <c r="I11" s="822" t="s">
        <v>2165</v>
      </c>
      <c r="J11" s="822" t="s">
        <v>2166</v>
      </c>
      <c r="K11" s="822" t="s">
        <v>2167</v>
      </c>
      <c r="L11" s="825">
        <v>75.08</v>
      </c>
      <c r="M11" s="825">
        <v>75.08</v>
      </c>
      <c r="N11" s="822">
        <v>1</v>
      </c>
      <c r="O11" s="826">
        <v>0.5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30</v>
      </c>
      <c r="B12" s="822" t="s">
        <v>2138</v>
      </c>
      <c r="C12" s="822" t="s">
        <v>2144</v>
      </c>
      <c r="D12" s="823" t="s">
        <v>2891</v>
      </c>
      <c r="E12" s="824" t="s">
        <v>2150</v>
      </c>
      <c r="F12" s="822" t="s">
        <v>2139</v>
      </c>
      <c r="G12" s="822" t="s">
        <v>2168</v>
      </c>
      <c r="H12" s="822" t="s">
        <v>329</v>
      </c>
      <c r="I12" s="822" t="s">
        <v>2169</v>
      </c>
      <c r="J12" s="822" t="s">
        <v>2041</v>
      </c>
      <c r="K12" s="822" t="s">
        <v>2170</v>
      </c>
      <c r="L12" s="825">
        <v>254.49</v>
      </c>
      <c r="M12" s="825">
        <v>508.98</v>
      </c>
      <c r="N12" s="822">
        <v>2</v>
      </c>
      <c r="O12" s="826">
        <v>1.5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30</v>
      </c>
      <c r="B13" s="822" t="s">
        <v>2138</v>
      </c>
      <c r="C13" s="822" t="s">
        <v>2144</v>
      </c>
      <c r="D13" s="823" t="s">
        <v>2891</v>
      </c>
      <c r="E13" s="824" t="s">
        <v>2150</v>
      </c>
      <c r="F13" s="822" t="s">
        <v>2139</v>
      </c>
      <c r="G13" s="822" t="s">
        <v>2168</v>
      </c>
      <c r="H13" s="822" t="s">
        <v>605</v>
      </c>
      <c r="I13" s="822" t="s">
        <v>2171</v>
      </c>
      <c r="J13" s="822" t="s">
        <v>2041</v>
      </c>
      <c r="K13" s="822" t="s">
        <v>2172</v>
      </c>
      <c r="L13" s="825">
        <v>82.7</v>
      </c>
      <c r="M13" s="825">
        <v>248.10000000000002</v>
      </c>
      <c r="N13" s="822">
        <v>3</v>
      </c>
      <c r="O13" s="826">
        <v>2.5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30</v>
      </c>
      <c r="B14" s="822" t="s">
        <v>2138</v>
      </c>
      <c r="C14" s="822" t="s">
        <v>2144</v>
      </c>
      <c r="D14" s="823" t="s">
        <v>2891</v>
      </c>
      <c r="E14" s="824" t="s">
        <v>2150</v>
      </c>
      <c r="F14" s="822" t="s">
        <v>2139</v>
      </c>
      <c r="G14" s="822" t="s">
        <v>2168</v>
      </c>
      <c r="H14" s="822" t="s">
        <v>605</v>
      </c>
      <c r="I14" s="822" t="s">
        <v>2045</v>
      </c>
      <c r="J14" s="822" t="s">
        <v>2041</v>
      </c>
      <c r="K14" s="822" t="s">
        <v>2046</v>
      </c>
      <c r="L14" s="825">
        <v>165.41</v>
      </c>
      <c r="M14" s="825">
        <v>330.82</v>
      </c>
      <c r="N14" s="822">
        <v>2</v>
      </c>
      <c r="O14" s="826">
        <v>1.5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30</v>
      </c>
      <c r="B15" s="822" t="s">
        <v>2138</v>
      </c>
      <c r="C15" s="822" t="s">
        <v>2144</v>
      </c>
      <c r="D15" s="823" t="s">
        <v>2891</v>
      </c>
      <c r="E15" s="824" t="s">
        <v>2150</v>
      </c>
      <c r="F15" s="822" t="s">
        <v>2139</v>
      </c>
      <c r="G15" s="822" t="s">
        <v>2168</v>
      </c>
      <c r="H15" s="822" t="s">
        <v>329</v>
      </c>
      <c r="I15" s="822" t="s">
        <v>2173</v>
      </c>
      <c r="J15" s="822" t="s">
        <v>2174</v>
      </c>
      <c r="K15" s="822" t="s">
        <v>658</v>
      </c>
      <c r="L15" s="825">
        <v>27.56</v>
      </c>
      <c r="M15" s="825">
        <v>82.679999999999993</v>
      </c>
      <c r="N15" s="822">
        <v>3</v>
      </c>
      <c r="O15" s="826">
        <v>1</v>
      </c>
      <c r="P15" s="825">
        <v>82.679999999999993</v>
      </c>
      <c r="Q15" s="827">
        <v>1</v>
      </c>
      <c r="R15" s="822">
        <v>3</v>
      </c>
      <c r="S15" s="827">
        <v>1</v>
      </c>
      <c r="T15" s="826">
        <v>1</v>
      </c>
      <c r="U15" s="828">
        <v>1</v>
      </c>
    </row>
    <row r="16" spans="1:21" ht="14.45" customHeight="1" x14ac:dyDescent="0.2">
      <c r="A16" s="821">
        <v>30</v>
      </c>
      <c r="B16" s="822" t="s">
        <v>2138</v>
      </c>
      <c r="C16" s="822" t="s">
        <v>2144</v>
      </c>
      <c r="D16" s="823" t="s">
        <v>2891</v>
      </c>
      <c r="E16" s="824" t="s">
        <v>2150</v>
      </c>
      <c r="F16" s="822" t="s">
        <v>2139</v>
      </c>
      <c r="G16" s="822" t="s">
        <v>2168</v>
      </c>
      <c r="H16" s="822" t="s">
        <v>329</v>
      </c>
      <c r="I16" s="822" t="s">
        <v>2175</v>
      </c>
      <c r="J16" s="822" t="s">
        <v>2174</v>
      </c>
      <c r="K16" s="822" t="s">
        <v>1277</v>
      </c>
      <c r="L16" s="825">
        <v>55.14</v>
      </c>
      <c r="M16" s="825">
        <v>165.42000000000002</v>
      </c>
      <c r="N16" s="822">
        <v>3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30</v>
      </c>
      <c r="B17" s="822" t="s">
        <v>2138</v>
      </c>
      <c r="C17" s="822" t="s">
        <v>2144</v>
      </c>
      <c r="D17" s="823" t="s">
        <v>2891</v>
      </c>
      <c r="E17" s="824" t="s">
        <v>2150</v>
      </c>
      <c r="F17" s="822" t="s">
        <v>2139</v>
      </c>
      <c r="G17" s="822" t="s">
        <v>2176</v>
      </c>
      <c r="H17" s="822" t="s">
        <v>605</v>
      </c>
      <c r="I17" s="822" t="s">
        <v>1927</v>
      </c>
      <c r="J17" s="822" t="s">
        <v>1928</v>
      </c>
      <c r="K17" s="822" t="s">
        <v>649</v>
      </c>
      <c r="L17" s="825">
        <v>129.75</v>
      </c>
      <c r="M17" s="825">
        <v>129.75</v>
      </c>
      <c r="N17" s="822">
        <v>1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30</v>
      </c>
      <c r="B18" s="822" t="s">
        <v>2138</v>
      </c>
      <c r="C18" s="822" t="s">
        <v>2144</v>
      </c>
      <c r="D18" s="823" t="s">
        <v>2891</v>
      </c>
      <c r="E18" s="824" t="s">
        <v>2150</v>
      </c>
      <c r="F18" s="822" t="s">
        <v>2139</v>
      </c>
      <c r="G18" s="822" t="s">
        <v>2177</v>
      </c>
      <c r="H18" s="822" t="s">
        <v>329</v>
      </c>
      <c r="I18" s="822" t="s">
        <v>2001</v>
      </c>
      <c r="J18" s="822" t="s">
        <v>2002</v>
      </c>
      <c r="K18" s="822" t="s">
        <v>2003</v>
      </c>
      <c r="L18" s="825">
        <v>65.540000000000006</v>
      </c>
      <c r="M18" s="825">
        <v>196.62</v>
      </c>
      <c r="N18" s="822">
        <v>3</v>
      </c>
      <c r="O18" s="826">
        <v>0.5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30</v>
      </c>
      <c r="B19" s="822" t="s">
        <v>2138</v>
      </c>
      <c r="C19" s="822" t="s">
        <v>2144</v>
      </c>
      <c r="D19" s="823" t="s">
        <v>2891</v>
      </c>
      <c r="E19" s="824" t="s">
        <v>2150</v>
      </c>
      <c r="F19" s="822" t="s">
        <v>2139</v>
      </c>
      <c r="G19" s="822" t="s">
        <v>2178</v>
      </c>
      <c r="H19" s="822" t="s">
        <v>329</v>
      </c>
      <c r="I19" s="822" t="s">
        <v>2179</v>
      </c>
      <c r="J19" s="822" t="s">
        <v>2180</v>
      </c>
      <c r="K19" s="822" t="s">
        <v>836</v>
      </c>
      <c r="L19" s="825">
        <v>32.76</v>
      </c>
      <c r="M19" s="825">
        <v>98.28</v>
      </c>
      <c r="N19" s="822">
        <v>3</v>
      </c>
      <c r="O19" s="826">
        <v>0.5</v>
      </c>
      <c r="P19" s="825">
        <v>98.28</v>
      </c>
      <c r="Q19" s="827">
        <v>1</v>
      </c>
      <c r="R19" s="822">
        <v>3</v>
      </c>
      <c r="S19" s="827">
        <v>1</v>
      </c>
      <c r="T19" s="826">
        <v>0.5</v>
      </c>
      <c r="U19" s="828">
        <v>1</v>
      </c>
    </row>
    <row r="20" spans="1:21" ht="14.45" customHeight="1" x14ac:dyDescent="0.2">
      <c r="A20" s="821">
        <v>30</v>
      </c>
      <c r="B20" s="822" t="s">
        <v>2138</v>
      </c>
      <c r="C20" s="822" t="s">
        <v>2144</v>
      </c>
      <c r="D20" s="823" t="s">
        <v>2891</v>
      </c>
      <c r="E20" s="824" t="s">
        <v>2150</v>
      </c>
      <c r="F20" s="822" t="s">
        <v>2139</v>
      </c>
      <c r="G20" s="822" t="s">
        <v>2178</v>
      </c>
      <c r="H20" s="822" t="s">
        <v>329</v>
      </c>
      <c r="I20" s="822" t="s">
        <v>2181</v>
      </c>
      <c r="J20" s="822" t="s">
        <v>2182</v>
      </c>
      <c r="K20" s="822" t="s">
        <v>658</v>
      </c>
      <c r="L20" s="825">
        <v>70.23</v>
      </c>
      <c r="M20" s="825">
        <v>210.69</v>
      </c>
      <c r="N20" s="822">
        <v>3</v>
      </c>
      <c r="O20" s="826">
        <v>1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30</v>
      </c>
      <c r="B21" s="822" t="s">
        <v>2138</v>
      </c>
      <c r="C21" s="822" t="s">
        <v>2144</v>
      </c>
      <c r="D21" s="823" t="s">
        <v>2891</v>
      </c>
      <c r="E21" s="824" t="s">
        <v>2150</v>
      </c>
      <c r="F21" s="822" t="s">
        <v>2139</v>
      </c>
      <c r="G21" s="822" t="s">
        <v>2178</v>
      </c>
      <c r="H21" s="822" t="s">
        <v>329</v>
      </c>
      <c r="I21" s="822" t="s">
        <v>2183</v>
      </c>
      <c r="J21" s="822" t="s">
        <v>2184</v>
      </c>
      <c r="K21" s="822" t="s">
        <v>662</v>
      </c>
      <c r="L21" s="825">
        <v>35.11</v>
      </c>
      <c r="M21" s="825">
        <v>105.33</v>
      </c>
      <c r="N21" s="822">
        <v>3</v>
      </c>
      <c r="O21" s="826">
        <v>0.5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30</v>
      </c>
      <c r="B22" s="822" t="s">
        <v>2138</v>
      </c>
      <c r="C22" s="822" t="s">
        <v>2144</v>
      </c>
      <c r="D22" s="823" t="s">
        <v>2891</v>
      </c>
      <c r="E22" s="824" t="s">
        <v>2150</v>
      </c>
      <c r="F22" s="822" t="s">
        <v>2139</v>
      </c>
      <c r="G22" s="822" t="s">
        <v>2178</v>
      </c>
      <c r="H22" s="822" t="s">
        <v>605</v>
      </c>
      <c r="I22" s="822" t="s">
        <v>1761</v>
      </c>
      <c r="J22" s="822" t="s">
        <v>657</v>
      </c>
      <c r="K22" s="822" t="s">
        <v>660</v>
      </c>
      <c r="L22" s="825">
        <v>17.559999999999999</v>
      </c>
      <c r="M22" s="825">
        <v>52.679999999999993</v>
      </c>
      <c r="N22" s="822">
        <v>3</v>
      </c>
      <c r="O22" s="826">
        <v>0.5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30</v>
      </c>
      <c r="B23" s="822" t="s">
        <v>2138</v>
      </c>
      <c r="C23" s="822" t="s">
        <v>2144</v>
      </c>
      <c r="D23" s="823" t="s">
        <v>2891</v>
      </c>
      <c r="E23" s="824" t="s">
        <v>2150</v>
      </c>
      <c r="F23" s="822" t="s">
        <v>2139</v>
      </c>
      <c r="G23" s="822" t="s">
        <v>2178</v>
      </c>
      <c r="H23" s="822" t="s">
        <v>329</v>
      </c>
      <c r="I23" s="822" t="s">
        <v>2185</v>
      </c>
      <c r="J23" s="822" t="s">
        <v>2186</v>
      </c>
      <c r="K23" s="822" t="s">
        <v>2005</v>
      </c>
      <c r="L23" s="825">
        <v>117.03</v>
      </c>
      <c r="M23" s="825">
        <v>117.03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30</v>
      </c>
      <c r="B24" s="822" t="s">
        <v>2138</v>
      </c>
      <c r="C24" s="822" t="s">
        <v>2144</v>
      </c>
      <c r="D24" s="823" t="s">
        <v>2891</v>
      </c>
      <c r="E24" s="824" t="s">
        <v>2150</v>
      </c>
      <c r="F24" s="822" t="s">
        <v>2139</v>
      </c>
      <c r="G24" s="822" t="s">
        <v>2187</v>
      </c>
      <c r="H24" s="822" t="s">
        <v>329</v>
      </c>
      <c r="I24" s="822" t="s">
        <v>2188</v>
      </c>
      <c r="J24" s="822" t="s">
        <v>2189</v>
      </c>
      <c r="K24" s="822" t="s">
        <v>2190</v>
      </c>
      <c r="L24" s="825">
        <v>0</v>
      </c>
      <c r="M24" s="825">
        <v>0</v>
      </c>
      <c r="N24" s="822">
        <v>1</v>
      </c>
      <c r="O24" s="826">
        <v>1</v>
      </c>
      <c r="P24" s="825">
        <v>0</v>
      </c>
      <c r="Q24" s="827"/>
      <c r="R24" s="822">
        <v>1</v>
      </c>
      <c r="S24" s="827">
        <v>1</v>
      </c>
      <c r="T24" s="826">
        <v>1</v>
      </c>
      <c r="U24" s="828">
        <v>1</v>
      </c>
    </row>
    <row r="25" spans="1:21" ht="14.45" customHeight="1" x14ac:dyDescent="0.2">
      <c r="A25" s="821">
        <v>30</v>
      </c>
      <c r="B25" s="822" t="s">
        <v>2138</v>
      </c>
      <c r="C25" s="822" t="s">
        <v>2144</v>
      </c>
      <c r="D25" s="823" t="s">
        <v>2891</v>
      </c>
      <c r="E25" s="824" t="s">
        <v>2150</v>
      </c>
      <c r="F25" s="822" t="s">
        <v>2139</v>
      </c>
      <c r="G25" s="822" t="s">
        <v>2187</v>
      </c>
      <c r="H25" s="822" t="s">
        <v>329</v>
      </c>
      <c r="I25" s="822" t="s">
        <v>2191</v>
      </c>
      <c r="J25" s="822" t="s">
        <v>2189</v>
      </c>
      <c r="K25" s="822" t="s">
        <v>2192</v>
      </c>
      <c r="L25" s="825">
        <v>0</v>
      </c>
      <c r="M25" s="825">
        <v>0</v>
      </c>
      <c r="N25" s="822">
        <v>1</v>
      </c>
      <c r="O25" s="826">
        <v>0.5</v>
      </c>
      <c r="P25" s="825"/>
      <c r="Q25" s="827"/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30</v>
      </c>
      <c r="B26" s="822" t="s">
        <v>2138</v>
      </c>
      <c r="C26" s="822" t="s">
        <v>2144</v>
      </c>
      <c r="D26" s="823" t="s">
        <v>2891</v>
      </c>
      <c r="E26" s="824" t="s">
        <v>2150</v>
      </c>
      <c r="F26" s="822" t="s">
        <v>2139</v>
      </c>
      <c r="G26" s="822" t="s">
        <v>2193</v>
      </c>
      <c r="H26" s="822" t="s">
        <v>329</v>
      </c>
      <c r="I26" s="822" t="s">
        <v>2194</v>
      </c>
      <c r="J26" s="822" t="s">
        <v>1429</v>
      </c>
      <c r="K26" s="822" t="s">
        <v>638</v>
      </c>
      <c r="L26" s="825">
        <v>52.78</v>
      </c>
      <c r="M26" s="825">
        <v>52.78</v>
      </c>
      <c r="N26" s="822">
        <v>1</v>
      </c>
      <c r="O26" s="826">
        <v>0.5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30</v>
      </c>
      <c r="B27" s="822" t="s">
        <v>2138</v>
      </c>
      <c r="C27" s="822" t="s">
        <v>2144</v>
      </c>
      <c r="D27" s="823" t="s">
        <v>2891</v>
      </c>
      <c r="E27" s="824" t="s">
        <v>2150</v>
      </c>
      <c r="F27" s="822" t="s">
        <v>2139</v>
      </c>
      <c r="G27" s="822" t="s">
        <v>2195</v>
      </c>
      <c r="H27" s="822" t="s">
        <v>329</v>
      </c>
      <c r="I27" s="822" t="s">
        <v>2196</v>
      </c>
      <c r="J27" s="822" t="s">
        <v>2197</v>
      </c>
      <c r="K27" s="822" t="s">
        <v>2198</v>
      </c>
      <c r="L27" s="825">
        <v>23.72</v>
      </c>
      <c r="M27" s="825">
        <v>71.16</v>
      </c>
      <c r="N27" s="822">
        <v>3</v>
      </c>
      <c r="O27" s="826">
        <v>0.5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30</v>
      </c>
      <c r="B28" s="822" t="s">
        <v>2138</v>
      </c>
      <c r="C28" s="822" t="s">
        <v>2144</v>
      </c>
      <c r="D28" s="823" t="s">
        <v>2891</v>
      </c>
      <c r="E28" s="824" t="s">
        <v>2150</v>
      </c>
      <c r="F28" s="822" t="s">
        <v>2139</v>
      </c>
      <c r="G28" s="822" t="s">
        <v>2199</v>
      </c>
      <c r="H28" s="822" t="s">
        <v>329</v>
      </c>
      <c r="I28" s="822" t="s">
        <v>2200</v>
      </c>
      <c r="J28" s="822" t="s">
        <v>2201</v>
      </c>
      <c r="K28" s="822" t="s">
        <v>2202</v>
      </c>
      <c r="L28" s="825">
        <v>150.26</v>
      </c>
      <c r="M28" s="825">
        <v>150.26</v>
      </c>
      <c r="N28" s="822">
        <v>1</v>
      </c>
      <c r="O28" s="826">
        <v>1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30</v>
      </c>
      <c r="B29" s="822" t="s">
        <v>2138</v>
      </c>
      <c r="C29" s="822" t="s">
        <v>2144</v>
      </c>
      <c r="D29" s="823" t="s">
        <v>2891</v>
      </c>
      <c r="E29" s="824" t="s">
        <v>2150</v>
      </c>
      <c r="F29" s="822" t="s">
        <v>2139</v>
      </c>
      <c r="G29" s="822" t="s">
        <v>2203</v>
      </c>
      <c r="H29" s="822" t="s">
        <v>329</v>
      </c>
      <c r="I29" s="822" t="s">
        <v>2204</v>
      </c>
      <c r="J29" s="822" t="s">
        <v>738</v>
      </c>
      <c r="K29" s="822" t="s">
        <v>739</v>
      </c>
      <c r="L29" s="825">
        <v>52.87</v>
      </c>
      <c r="M29" s="825">
        <v>158.60999999999999</v>
      </c>
      <c r="N29" s="822">
        <v>3</v>
      </c>
      <c r="O29" s="826">
        <v>2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30</v>
      </c>
      <c r="B30" s="822" t="s">
        <v>2138</v>
      </c>
      <c r="C30" s="822" t="s">
        <v>2144</v>
      </c>
      <c r="D30" s="823" t="s">
        <v>2891</v>
      </c>
      <c r="E30" s="824" t="s">
        <v>2150</v>
      </c>
      <c r="F30" s="822" t="s">
        <v>2139</v>
      </c>
      <c r="G30" s="822" t="s">
        <v>2203</v>
      </c>
      <c r="H30" s="822" t="s">
        <v>329</v>
      </c>
      <c r="I30" s="822" t="s">
        <v>2205</v>
      </c>
      <c r="J30" s="822" t="s">
        <v>2206</v>
      </c>
      <c r="K30" s="822" t="s">
        <v>2207</v>
      </c>
      <c r="L30" s="825">
        <v>39.020000000000003</v>
      </c>
      <c r="M30" s="825">
        <v>78.040000000000006</v>
      </c>
      <c r="N30" s="822">
        <v>2</v>
      </c>
      <c r="O30" s="826">
        <v>1</v>
      </c>
      <c r="P30" s="825"/>
      <c r="Q30" s="827">
        <v>0</v>
      </c>
      <c r="R30" s="822"/>
      <c r="S30" s="827">
        <v>0</v>
      </c>
      <c r="T30" s="826"/>
      <c r="U30" s="828">
        <v>0</v>
      </c>
    </row>
    <row r="31" spans="1:21" ht="14.45" customHeight="1" x14ac:dyDescent="0.2">
      <c r="A31" s="821">
        <v>30</v>
      </c>
      <c r="B31" s="822" t="s">
        <v>2138</v>
      </c>
      <c r="C31" s="822" t="s">
        <v>2144</v>
      </c>
      <c r="D31" s="823" t="s">
        <v>2891</v>
      </c>
      <c r="E31" s="824" t="s">
        <v>2150</v>
      </c>
      <c r="F31" s="822" t="s">
        <v>2139</v>
      </c>
      <c r="G31" s="822" t="s">
        <v>2203</v>
      </c>
      <c r="H31" s="822" t="s">
        <v>329</v>
      </c>
      <c r="I31" s="822" t="s">
        <v>2208</v>
      </c>
      <c r="J31" s="822" t="s">
        <v>738</v>
      </c>
      <c r="K31" s="822" t="s">
        <v>739</v>
      </c>
      <c r="L31" s="825">
        <v>52.87</v>
      </c>
      <c r="M31" s="825">
        <v>52.87</v>
      </c>
      <c r="N31" s="822">
        <v>1</v>
      </c>
      <c r="O31" s="826">
        <v>1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30</v>
      </c>
      <c r="B32" s="822" t="s">
        <v>2138</v>
      </c>
      <c r="C32" s="822" t="s">
        <v>2144</v>
      </c>
      <c r="D32" s="823" t="s">
        <v>2891</v>
      </c>
      <c r="E32" s="824" t="s">
        <v>2150</v>
      </c>
      <c r="F32" s="822" t="s">
        <v>2139</v>
      </c>
      <c r="G32" s="822" t="s">
        <v>2209</v>
      </c>
      <c r="H32" s="822" t="s">
        <v>329</v>
      </c>
      <c r="I32" s="822" t="s">
        <v>2210</v>
      </c>
      <c r="J32" s="822" t="s">
        <v>732</v>
      </c>
      <c r="K32" s="822" t="s">
        <v>2211</v>
      </c>
      <c r="L32" s="825">
        <v>91.11</v>
      </c>
      <c r="M32" s="825">
        <v>364.44</v>
      </c>
      <c r="N32" s="822">
        <v>4</v>
      </c>
      <c r="O32" s="826">
        <v>1.5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30</v>
      </c>
      <c r="B33" s="822" t="s">
        <v>2138</v>
      </c>
      <c r="C33" s="822" t="s">
        <v>2144</v>
      </c>
      <c r="D33" s="823" t="s">
        <v>2891</v>
      </c>
      <c r="E33" s="824" t="s">
        <v>2150</v>
      </c>
      <c r="F33" s="822" t="s">
        <v>2139</v>
      </c>
      <c r="G33" s="822" t="s">
        <v>2209</v>
      </c>
      <c r="H33" s="822" t="s">
        <v>329</v>
      </c>
      <c r="I33" s="822" t="s">
        <v>2212</v>
      </c>
      <c r="J33" s="822" t="s">
        <v>732</v>
      </c>
      <c r="K33" s="822" t="s">
        <v>1290</v>
      </c>
      <c r="L33" s="825">
        <v>273.33</v>
      </c>
      <c r="M33" s="825">
        <v>273.33</v>
      </c>
      <c r="N33" s="822">
        <v>1</v>
      </c>
      <c r="O33" s="826">
        <v>0.5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30</v>
      </c>
      <c r="B34" s="822" t="s">
        <v>2138</v>
      </c>
      <c r="C34" s="822" t="s">
        <v>2144</v>
      </c>
      <c r="D34" s="823" t="s">
        <v>2891</v>
      </c>
      <c r="E34" s="824" t="s">
        <v>2150</v>
      </c>
      <c r="F34" s="822" t="s">
        <v>2139</v>
      </c>
      <c r="G34" s="822" t="s">
        <v>2213</v>
      </c>
      <c r="H34" s="822" t="s">
        <v>605</v>
      </c>
      <c r="I34" s="822" t="s">
        <v>2214</v>
      </c>
      <c r="J34" s="822" t="s">
        <v>1301</v>
      </c>
      <c r="K34" s="822" t="s">
        <v>836</v>
      </c>
      <c r="L34" s="825">
        <v>264.22000000000003</v>
      </c>
      <c r="M34" s="825">
        <v>792.66000000000008</v>
      </c>
      <c r="N34" s="822">
        <v>3</v>
      </c>
      <c r="O34" s="826">
        <v>1</v>
      </c>
      <c r="P34" s="825">
        <v>792.66000000000008</v>
      </c>
      <c r="Q34" s="827">
        <v>1</v>
      </c>
      <c r="R34" s="822">
        <v>3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30</v>
      </c>
      <c r="B35" s="822" t="s">
        <v>2138</v>
      </c>
      <c r="C35" s="822" t="s">
        <v>2144</v>
      </c>
      <c r="D35" s="823" t="s">
        <v>2891</v>
      </c>
      <c r="E35" s="824" t="s">
        <v>2150</v>
      </c>
      <c r="F35" s="822" t="s">
        <v>2139</v>
      </c>
      <c r="G35" s="822" t="s">
        <v>2213</v>
      </c>
      <c r="H35" s="822" t="s">
        <v>605</v>
      </c>
      <c r="I35" s="822" t="s">
        <v>2215</v>
      </c>
      <c r="J35" s="822" t="s">
        <v>1301</v>
      </c>
      <c r="K35" s="822" t="s">
        <v>2216</v>
      </c>
      <c r="L35" s="825">
        <v>528.42999999999995</v>
      </c>
      <c r="M35" s="825">
        <v>3699.0099999999998</v>
      </c>
      <c r="N35" s="822">
        <v>7</v>
      </c>
      <c r="O35" s="826">
        <v>2</v>
      </c>
      <c r="P35" s="825">
        <v>3699.0099999999998</v>
      </c>
      <c r="Q35" s="827">
        <v>1</v>
      </c>
      <c r="R35" s="822">
        <v>7</v>
      </c>
      <c r="S35" s="827">
        <v>1</v>
      </c>
      <c r="T35" s="826">
        <v>2</v>
      </c>
      <c r="U35" s="828">
        <v>1</v>
      </c>
    </row>
    <row r="36" spans="1:21" ht="14.45" customHeight="1" x14ac:dyDescent="0.2">
      <c r="A36" s="821">
        <v>30</v>
      </c>
      <c r="B36" s="822" t="s">
        <v>2138</v>
      </c>
      <c r="C36" s="822" t="s">
        <v>2144</v>
      </c>
      <c r="D36" s="823" t="s">
        <v>2891</v>
      </c>
      <c r="E36" s="824" t="s">
        <v>2150</v>
      </c>
      <c r="F36" s="822" t="s">
        <v>2139</v>
      </c>
      <c r="G36" s="822" t="s">
        <v>2213</v>
      </c>
      <c r="H36" s="822" t="s">
        <v>605</v>
      </c>
      <c r="I36" s="822" t="s">
        <v>2217</v>
      </c>
      <c r="J36" s="822" t="s">
        <v>1301</v>
      </c>
      <c r="K36" s="822" t="s">
        <v>2218</v>
      </c>
      <c r="L36" s="825">
        <v>1056.8599999999999</v>
      </c>
      <c r="M36" s="825">
        <v>1056.8599999999999</v>
      </c>
      <c r="N36" s="822">
        <v>1</v>
      </c>
      <c r="O36" s="826">
        <v>0.5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30</v>
      </c>
      <c r="B37" s="822" t="s">
        <v>2138</v>
      </c>
      <c r="C37" s="822" t="s">
        <v>2144</v>
      </c>
      <c r="D37" s="823" t="s">
        <v>2891</v>
      </c>
      <c r="E37" s="824" t="s">
        <v>2150</v>
      </c>
      <c r="F37" s="822" t="s">
        <v>2139</v>
      </c>
      <c r="G37" s="822" t="s">
        <v>2219</v>
      </c>
      <c r="H37" s="822" t="s">
        <v>329</v>
      </c>
      <c r="I37" s="822" t="s">
        <v>2220</v>
      </c>
      <c r="J37" s="822" t="s">
        <v>2221</v>
      </c>
      <c r="K37" s="822" t="s">
        <v>2222</v>
      </c>
      <c r="L37" s="825">
        <v>96.52</v>
      </c>
      <c r="M37" s="825">
        <v>289.56</v>
      </c>
      <c r="N37" s="822">
        <v>3</v>
      </c>
      <c r="O37" s="826">
        <v>1</v>
      </c>
      <c r="P37" s="825">
        <v>289.56</v>
      </c>
      <c r="Q37" s="827">
        <v>1</v>
      </c>
      <c r="R37" s="822">
        <v>3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30</v>
      </c>
      <c r="B38" s="822" t="s">
        <v>2138</v>
      </c>
      <c r="C38" s="822" t="s">
        <v>2144</v>
      </c>
      <c r="D38" s="823" t="s">
        <v>2891</v>
      </c>
      <c r="E38" s="824" t="s">
        <v>2150</v>
      </c>
      <c r="F38" s="822" t="s">
        <v>2139</v>
      </c>
      <c r="G38" s="822" t="s">
        <v>2223</v>
      </c>
      <c r="H38" s="822" t="s">
        <v>605</v>
      </c>
      <c r="I38" s="822" t="s">
        <v>2224</v>
      </c>
      <c r="J38" s="822" t="s">
        <v>907</v>
      </c>
      <c r="K38" s="822" t="s">
        <v>908</v>
      </c>
      <c r="L38" s="825">
        <v>139.72999999999999</v>
      </c>
      <c r="M38" s="825">
        <v>419.18999999999994</v>
      </c>
      <c r="N38" s="822">
        <v>3</v>
      </c>
      <c r="O38" s="826">
        <v>0.5</v>
      </c>
      <c r="P38" s="825"/>
      <c r="Q38" s="827">
        <v>0</v>
      </c>
      <c r="R38" s="822"/>
      <c r="S38" s="827">
        <v>0</v>
      </c>
      <c r="T38" s="826"/>
      <c r="U38" s="828">
        <v>0</v>
      </c>
    </row>
    <row r="39" spans="1:21" ht="14.45" customHeight="1" x14ac:dyDescent="0.2">
      <c r="A39" s="821">
        <v>30</v>
      </c>
      <c r="B39" s="822" t="s">
        <v>2138</v>
      </c>
      <c r="C39" s="822" t="s">
        <v>2144</v>
      </c>
      <c r="D39" s="823" t="s">
        <v>2891</v>
      </c>
      <c r="E39" s="824" t="s">
        <v>2150</v>
      </c>
      <c r="F39" s="822" t="s">
        <v>2139</v>
      </c>
      <c r="G39" s="822" t="s">
        <v>2223</v>
      </c>
      <c r="H39" s="822" t="s">
        <v>329</v>
      </c>
      <c r="I39" s="822" t="s">
        <v>2225</v>
      </c>
      <c r="J39" s="822" t="s">
        <v>2226</v>
      </c>
      <c r="K39" s="822" t="s">
        <v>2227</v>
      </c>
      <c r="L39" s="825">
        <v>104.68</v>
      </c>
      <c r="M39" s="825">
        <v>314.04000000000002</v>
      </c>
      <c r="N39" s="822">
        <v>3</v>
      </c>
      <c r="O39" s="826">
        <v>0.5</v>
      </c>
      <c r="P39" s="825">
        <v>314.04000000000002</v>
      </c>
      <c r="Q39" s="827">
        <v>1</v>
      </c>
      <c r="R39" s="822">
        <v>3</v>
      </c>
      <c r="S39" s="827">
        <v>1</v>
      </c>
      <c r="T39" s="826">
        <v>0.5</v>
      </c>
      <c r="U39" s="828">
        <v>1</v>
      </c>
    </row>
    <row r="40" spans="1:21" ht="14.45" customHeight="1" x14ac:dyDescent="0.2">
      <c r="A40" s="821">
        <v>30</v>
      </c>
      <c r="B40" s="822" t="s">
        <v>2138</v>
      </c>
      <c r="C40" s="822" t="s">
        <v>2144</v>
      </c>
      <c r="D40" s="823" t="s">
        <v>2891</v>
      </c>
      <c r="E40" s="824" t="s">
        <v>2150</v>
      </c>
      <c r="F40" s="822" t="s">
        <v>2139</v>
      </c>
      <c r="G40" s="822" t="s">
        <v>2228</v>
      </c>
      <c r="H40" s="822" t="s">
        <v>329</v>
      </c>
      <c r="I40" s="822" t="s">
        <v>2229</v>
      </c>
      <c r="J40" s="822" t="s">
        <v>2230</v>
      </c>
      <c r="K40" s="822" t="s">
        <v>2231</v>
      </c>
      <c r="L40" s="825">
        <v>50.64</v>
      </c>
      <c r="M40" s="825">
        <v>151.92000000000002</v>
      </c>
      <c r="N40" s="822">
        <v>3</v>
      </c>
      <c r="O40" s="826">
        <v>0.5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30</v>
      </c>
      <c r="B41" s="822" t="s">
        <v>2138</v>
      </c>
      <c r="C41" s="822" t="s">
        <v>2144</v>
      </c>
      <c r="D41" s="823" t="s">
        <v>2891</v>
      </c>
      <c r="E41" s="824" t="s">
        <v>2150</v>
      </c>
      <c r="F41" s="822" t="s">
        <v>2139</v>
      </c>
      <c r="G41" s="822" t="s">
        <v>2232</v>
      </c>
      <c r="H41" s="822" t="s">
        <v>329</v>
      </c>
      <c r="I41" s="822" t="s">
        <v>2233</v>
      </c>
      <c r="J41" s="822" t="s">
        <v>2234</v>
      </c>
      <c r="K41" s="822" t="s">
        <v>2235</v>
      </c>
      <c r="L41" s="825">
        <v>37.69</v>
      </c>
      <c r="M41" s="825">
        <v>263.83</v>
      </c>
      <c r="N41" s="822">
        <v>7</v>
      </c>
      <c r="O41" s="826">
        <v>2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30</v>
      </c>
      <c r="B42" s="822" t="s">
        <v>2138</v>
      </c>
      <c r="C42" s="822" t="s">
        <v>2144</v>
      </c>
      <c r="D42" s="823" t="s">
        <v>2891</v>
      </c>
      <c r="E42" s="824" t="s">
        <v>2150</v>
      </c>
      <c r="F42" s="822" t="s">
        <v>2139</v>
      </c>
      <c r="G42" s="822" t="s">
        <v>2236</v>
      </c>
      <c r="H42" s="822" t="s">
        <v>329</v>
      </c>
      <c r="I42" s="822" t="s">
        <v>2237</v>
      </c>
      <c r="J42" s="822" t="s">
        <v>1560</v>
      </c>
      <c r="K42" s="822" t="s">
        <v>1561</v>
      </c>
      <c r="L42" s="825">
        <v>49.04</v>
      </c>
      <c r="M42" s="825">
        <v>392.32</v>
      </c>
      <c r="N42" s="822">
        <v>8</v>
      </c>
      <c r="O42" s="826">
        <v>8</v>
      </c>
      <c r="P42" s="825">
        <v>196.16</v>
      </c>
      <c r="Q42" s="827">
        <v>0.5</v>
      </c>
      <c r="R42" s="822">
        <v>4</v>
      </c>
      <c r="S42" s="827">
        <v>0.5</v>
      </c>
      <c r="T42" s="826">
        <v>4</v>
      </c>
      <c r="U42" s="828">
        <v>0.5</v>
      </c>
    </row>
    <row r="43" spans="1:21" ht="14.45" customHeight="1" x14ac:dyDescent="0.2">
      <c r="A43" s="821">
        <v>30</v>
      </c>
      <c r="B43" s="822" t="s">
        <v>2138</v>
      </c>
      <c r="C43" s="822" t="s">
        <v>2144</v>
      </c>
      <c r="D43" s="823" t="s">
        <v>2891</v>
      </c>
      <c r="E43" s="824" t="s">
        <v>2150</v>
      </c>
      <c r="F43" s="822" t="s">
        <v>2139</v>
      </c>
      <c r="G43" s="822" t="s">
        <v>2236</v>
      </c>
      <c r="H43" s="822" t="s">
        <v>329</v>
      </c>
      <c r="I43" s="822" t="s">
        <v>2238</v>
      </c>
      <c r="J43" s="822" t="s">
        <v>1560</v>
      </c>
      <c r="K43" s="822" t="s">
        <v>2239</v>
      </c>
      <c r="L43" s="825">
        <v>49.04</v>
      </c>
      <c r="M43" s="825">
        <v>49.04</v>
      </c>
      <c r="N43" s="822">
        <v>1</v>
      </c>
      <c r="O43" s="826">
        <v>0.5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30</v>
      </c>
      <c r="B44" s="822" t="s">
        <v>2138</v>
      </c>
      <c r="C44" s="822" t="s">
        <v>2144</v>
      </c>
      <c r="D44" s="823" t="s">
        <v>2891</v>
      </c>
      <c r="E44" s="824" t="s">
        <v>2150</v>
      </c>
      <c r="F44" s="822" t="s">
        <v>2139</v>
      </c>
      <c r="G44" s="822" t="s">
        <v>2240</v>
      </c>
      <c r="H44" s="822" t="s">
        <v>329</v>
      </c>
      <c r="I44" s="822" t="s">
        <v>2241</v>
      </c>
      <c r="J44" s="822" t="s">
        <v>833</v>
      </c>
      <c r="K44" s="822" t="s">
        <v>2242</v>
      </c>
      <c r="L44" s="825">
        <v>49.2</v>
      </c>
      <c r="M44" s="825">
        <v>442.80000000000007</v>
      </c>
      <c r="N44" s="822">
        <v>9</v>
      </c>
      <c r="O44" s="826">
        <v>1.5</v>
      </c>
      <c r="P44" s="825">
        <v>147.60000000000002</v>
      </c>
      <c r="Q44" s="827">
        <v>0.33333333333333331</v>
      </c>
      <c r="R44" s="822">
        <v>3</v>
      </c>
      <c r="S44" s="827">
        <v>0.33333333333333331</v>
      </c>
      <c r="T44" s="826">
        <v>0.5</v>
      </c>
      <c r="U44" s="828">
        <v>0.33333333333333331</v>
      </c>
    </row>
    <row r="45" spans="1:21" ht="14.45" customHeight="1" x14ac:dyDescent="0.2">
      <c r="A45" s="821">
        <v>30</v>
      </c>
      <c r="B45" s="822" t="s">
        <v>2138</v>
      </c>
      <c r="C45" s="822" t="s">
        <v>2144</v>
      </c>
      <c r="D45" s="823" t="s">
        <v>2891</v>
      </c>
      <c r="E45" s="824" t="s">
        <v>2150</v>
      </c>
      <c r="F45" s="822" t="s">
        <v>2139</v>
      </c>
      <c r="G45" s="822" t="s">
        <v>2240</v>
      </c>
      <c r="H45" s="822" t="s">
        <v>329</v>
      </c>
      <c r="I45" s="822" t="s">
        <v>2243</v>
      </c>
      <c r="J45" s="822" t="s">
        <v>2244</v>
      </c>
      <c r="K45" s="822" t="s">
        <v>2245</v>
      </c>
      <c r="L45" s="825">
        <v>49.2</v>
      </c>
      <c r="M45" s="825">
        <v>196.8</v>
      </c>
      <c r="N45" s="822">
        <v>4</v>
      </c>
      <c r="O45" s="826">
        <v>2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30</v>
      </c>
      <c r="B46" s="822" t="s">
        <v>2138</v>
      </c>
      <c r="C46" s="822" t="s">
        <v>2144</v>
      </c>
      <c r="D46" s="823" t="s">
        <v>2891</v>
      </c>
      <c r="E46" s="824" t="s">
        <v>2150</v>
      </c>
      <c r="F46" s="822" t="s">
        <v>2139</v>
      </c>
      <c r="G46" s="822" t="s">
        <v>2246</v>
      </c>
      <c r="H46" s="822" t="s">
        <v>329</v>
      </c>
      <c r="I46" s="822" t="s">
        <v>2247</v>
      </c>
      <c r="J46" s="822" t="s">
        <v>2248</v>
      </c>
      <c r="K46" s="822" t="s">
        <v>2249</v>
      </c>
      <c r="L46" s="825">
        <v>166.1</v>
      </c>
      <c r="M46" s="825">
        <v>498.29999999999995</v>
      </c>
      <c r="N46" s="822">
        <v>3</v>
      </c>
      <c r="O46" s="826">
        <v>0.5</v>
      </c>
      <c r="P46" s="825"/>
      <c r="Q46" s="827">
        <v>0</v>
      </c>
      <c r="R46" s="822"/>
      <c r="S46" s="827">
        <v>0</v>
      </c>
      <c r="T46" s="826"/>
      <c r="U46" s="828">
        <v>0</v>
      </c>
    </row>
    <row r="47" spans="1:21" ht="14.45" customHeight="1" x14ac:dyDescent="0.2">
      <c r="A47" s="821">
        <v>30</v>
      </c>
      <c r="B47" s="822" t="s">
        <v>2138</v>
      </c>
      <c r="C47" s="822" t="s">
        <v>2144</v>
      </c>
      <c r="D47" s="823" t="s">
        <v>2891</v>
      </c>
      <c r="E47" s="824" t="s">
        <v>2150</v>
      </c>
      <c r="F47" s="822" t="s">
        <v>2139</v>
      </c>
      <c r="G47" s="822" t="s">
        <v>2246</v>
      </c>
      <c r="H47" s="822" t="s">
        <v>329</v>
      </c>
      <c r="I47" s="822" t="s">
        <v>2250</v>
      </c>
      <c r="J47" s="822" t="s">
        <v>2251</v>
      </c>
      <c r="K47" s="822" t="s">
        <v>651</v>
      </c>
      <c r="L47" s="825">
        <v>129.1</v>
      </c>
      <c r="M47" s="825">
        <v>129.1</v>
      </c>
      <c r="N47" s="822">
        <v>1</v>
      </c>
      <c r="O47" s="826">
        <v>0.5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30</v>
      </c>
      <c r="B48" s="822" t="s">
        <v>2138</v>
      </c>
      <c r="C48" s="822" t="s">
        <v>2144</v>
      </c>
      <c r="D48" s="823" t="s">
        <v>2891</v>
      </c>
      <c r="E48" s="824" t="s">
        <v>2150</v>
      </c>
      <c r="F48" s="822" t="s">
        <v>2139</v>
      </c>
      <c r="G48" s="822" t="s">
        <v>2246</v>
      </c>
      <c r="H48" s="822" t="s">
        <v>329</v>
      </c>
      <c r="I48" s="822" t="s">
        <v>2252</v>
      </c>
      <c r="J48" s="822" t="s">
        <v>2248</v>
      </c>
      <c r="K48" s="822" t="s">
        <v>2249</v>
      </c>
      <c r="L48" s="825">
        <v>166.1</v>
      </c>
      <c r="M48" s="825">
        <v>498.29999999999995</v>
      </c>
      <c r="N48" s="822">
        <v>3</v>
      </c>
      <c r="O48" s="826">
        <v>1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30</v>
      </c>
      <c r="B49" s="822" t="s">
        <v>2138</v>
      </c>
      <c r="C49" s="822" t="s">
        <v>2144</v>
      </c>
      <c r="D49" s="823" t="s">
        <v>2891</v>
      </c>
      <c r="E49" s="824" t="s">
        <v>2150</v>
      </c>
      <c r="F49" s="822" t="s">
        <v>2139</v>
      </c>
      <c r="G49" s="822" t="s">
        <v>2253</v>
      </c>
      <c r="H49" s="822" t="s">
        <v>329</v>
      </c>
      <c r="I49" s="822" t="s">
        <v>2254</v>
      </c>
      <c r="J49" s="822" t="s">
        <v>1176</v>
      </c>
      <c r="K49" s="822" t="s">
        <v>2255</v>
      </c>
      <c r="L49" s="825">
        <v>42.14</v>
      </c>
      <c r="M49" s="825">
        <v>84.28</v>
      </c>
      <c r="N49" s="822">
        <v>2</v>
      </c>
      <c r="O49" s="826">
        <v>1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30</v>
      </c>
      <c r="B50" s="822" t="s">
        <v>2138</v>
      </c>
      <c r="C50" s="822" t="s">
        <v>2144</v>
      </c>
      <c r="D50" s="823" t="s">
        <v>2891</v>
      </c>
      <c r="E50" s="824" t="s">
        <v>2150</v>
      </c>
      <c r="F50" s="822" t="s">
        <v>2139</v>
      </c>
      <c r="G50" s="822" t="s">
        <v>2256</v>
      </c>
      <c r="H50" s="822" t="s">
        <v>329</v>
      </c>
      <c r="I50" s="822" t="s">
        <v>2257</v>
      </c>
      <c r="J50" s="822" t="s">
        <v>2258</v>
      </c>
      <c r="K50" s="822" t="s">
        <v>1565</v>
      </c>
      <c r="L50" s="825">
        <v>78.48</v>
      </c>
      <c r="M50" s="825">
        <v>235.44</v>
      </c>
      <c r="N50" s="822">
        <v>3</v>
      </c>
      <c r="O50" s="826">
        <v>3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30</v>
      </c>
      <c r="B51" s="822" t="s">
        <v>2138</v>
      </c>
      <c r="C51" s="822" t="s">
        <v>2144</v>
      </c>
      <c r="D51" s="823" t="s">
        <v>2891</v>
      </c>
      <c r="E51" s="824" t="s">
        <v>2150</v>
      </c>
      <c r="F51" s="822" t="s">
        <v>2139</v>
      </c>
      <c r="G51" s="822" t="s">
        <v>2256</v>
      </c>
      <c r="H51" s="822" t="s">
        <v>329</v>
      </c>
      <c r="I51" s="822" t="s">
        <v>2259</v>
      </c>
      <c r="J51" s="822" t="s">
        <v>2258</v>
      </c>
      <c r="K51" s="822" t="s">
        <v>2260</v>
      </c>
      <c r="L51" s="825">
        <v>39.24</v>
      </c>
      <c r="M51" s="825">
        <v>39.24</v>
      </c>
      <c r="N51" s="822">
        <v>1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30</v>
      </c>
      <c r="B52" s="822" t="s">
        <v>2138</v>
      </c>
      <c r="C52" s="822" t="s">
        <v>2144</v>
      </c>
      <c r="D52" s="823" t="s">
        <v>2891</v>
      </c>
      <c r="E52" s="824" t="s">
        <v>2150</v>
      </c>
      <c r="F52" s="822" t="s">
        <v>2139</v>
      </c>
      <c r="G52" s="822" t="s">
        <v>2256</v>
      </c>
      <c r="H52" s="822" t="s">
        <v>329</v>
      </c>
      <c r="I52" s="822" t="s">
        <v>2261</v>
      </c>
      <c r="J52" s="822" t="s">
        <v>2262</v>
      </c>
      <c r="K52" s="822" t="s">
        <v>2263</v>
      </c>
      <c r="L52" s="825">
        <v>78.48</v>
      </c>
      <c r="M52" s="825">
        <v>78.48</v>
      </c>
      <c r="N52" s="822">
        <v>1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30</v>
      </c>
      <c r="B53" s="822" t="s">
        <v>2138</v>
      </c>
      <c r="C53" s="822" t="s">
        <v>2144</v>
      </c>
      <c r="D53" s="823" t="s">
        <v>2891</v>
      </c>
      <c r="E53" s="824" t="s">
        <v>2150</v>
      </c>
      <c r="F53" s="822" t="s">
        <v>2139</v>
      </c>
      <c r="G53" s="822" t="s">
        <v>2256</v>
      </c>
      <c r="H53" s="822" t="s">
        <v>329</v>
      </c>
      <c r="I53" s="822" t="s">
        <v>2264</v>
      </c>
      <c r="J53" s="822" t="s">
        <v>2258</v>
      </c>
      <c r="K53" s="822" t="s">
        <v>1565</v>
      </c>
      <c r="L53" s="825">
        <v>78.48</v>
      </c>
      <c r="M53" s="825">
        <v>78.48</v>
      </c>
      <c r="N53" s="822">
        <v>1</v>
      </c>
      <c r="O53" s="826">
        <v>1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30</v>
      </c>
      <c r="B54" s="822" t="s">
        <v>2138</v>
      </c>
      <c r="C54" s="822" t="s">
        <v>2144</v>
      </c>
      <c r="D54" s="823" t="s">
        <v>2891</v>
      </c>
      <c r="E54" s="824" t="s">
        <v>2150</v>
      </c>
      <c r="F54" s="822" t="s">
        <v>2139</v>
      </c>
      <c r="G54" s="822" t="s">
        <v>2265</v>
      </c>
      <c r="H54" s="822" t="s">
        <v>605</v>
      </c>
      <c r="I54" s="822" t="s">
        <v>1732</v>
      </c>
      <c r="J54" s="822" t="s">
        <v>1733</v>
      </c>
      <c r="K54" s="822" t="s">
        <v>1734</v>
      </c>
      <c r="L54" s="825">
        <v>93.43</v>
      </c>
      <c r="M54" s="825">
        <v>280.29000000000002</v>
      </c>
      <c r="N54" s="822">
        <v>3</v>
      </c>
      <c r="O54" s="826">
        <v>0.5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30</v>
      </c>
      <c r="B55" s="822" t="s">
        <v>2138</v>
      </c>
      <c r="C55" s="822" t="s">
        <v>2144</v>
      </c>
      <c r="D55" s="823" t="s">
        <v>2891</v>
      </c>
      <c r="E55" s="824" t="s">
        <v>2150</v>
      </c>
      <c r="F55" s="822" t="s">
        <v>2139</v>
      </c>
      <c r="G55" s="822" t="s">
        <v>2266</v>
      </c>
      <c r="H55" s="822" t="s">
        <v>329</v>
      </c>
      <c r="I55" s="822" t="s">
        <v>2267</v>
      </c>
      <c r="J55" s="822" t="s">
        <v>707</v>
      </c>
      <c r="K55" s="822" t="s">
        <v>708</v>
      </c>
      <c r="L55" s="825">
        <v>38.5</v>
      </c>
      <c r="M55" s="825">
        <v>77</v>
      </c>
      <c r="N55" s="822">
        <v>2</v>
      </c>
      <c r="O55" s="826">
        <v>1</v>
      </c>
      <c r="P55" s="825"/>
      <c r="Q55" s="827">
        <v>0</v>
      </c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30</v>
      </c>
      <c r="B56" s="822" t="s">
        <v>2138</v>
      </c>
      <c r="C56" s="822" t="s">
        <v>2144</v>
      </c>
      <c r="D56" s="823" t="s">
        <v>2891</v>
      </c>
      <c r="E56" s="824" t="s">
        <v>2150</v>
      </c>
      <c r="F56" s="822" t="s">
        <v>2139</v>
      </c>
      <c r="G56" s="822" t="s">
        <v>2268</v>
      </c>
      <c r="H56" s="822" t="s">
        <v>329</v>
      </c>
      <c r="I56" s="822" t="s">
        <v>2269</v>
      </c>
      <c r="J56" s="822" t="s">
        <v>2270</v>
      </c>
      <c r="K56" s="822" t="s">
        <v>2167</v>
      </c>
      <c r="L56" s="825">
        <v>61.97</v>
      </c>
      <c r="M56" s="825">
        <v>247.88</v>
      </c>
      <c r="N56" s="822">
        <v>4</v>
      </c>
      <c r="O56" s="826">
        <v>3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30</v>
      </c>
      <c r="B57" s="822" t="s">
        <v>2138</v>
      </c>
      <c r="C57" s="822" t="s">
        <v>2144</v>
      </c>
      <c r="D57" s="823" t="s">
        <v>2891</v>
      </c>
      <c r="E57" s="824" t="s">
        <v>2150</v>
      </c>
      <c r="F57" s="822" t="s">
        <v>2139</v>
      </c>
      <c r="G57" s="822" t="s">
        <v>2271</v>
      </c>
      <c r="H57" s="822" t="s">
        <v>329</v>
      </c>
      <c r="I57" s="822" t="s">
        <v>2272</v>
      </c>
      <c r="J57" s="822" t="s">
        <v>1427</v>
      </c>
      <c r="K57" s="822" t="s">
        <v>2273</v>
      </c>
      <c r="L57" s="825">
        <v>73.09</v>
      </c>
      <c r="M57" s="825">
        <v>438.54000000000008</v>
      </c>
      <c r="N57" s="822">
        <v>6</v>
      </c>
      <c r="O57" s="826">
        <v>3</v>
      </c>
      <c r="P57" s="825">
        <v>365.45000000000005</v>
      </c>
      <c r="Q57" s="827">
        <v>0.83333333333333326</v>
      </c>
      <c r="R57" s="822">
        <v>5</v>
      </c>
      <c r="S57" s="827">
        <v>0.83333333333333337</v>
      </c>
      <c r="T57" s="826">
        <v>2</v>
      </c>
      <c r="U57" s="828">
        <v>0.66666666666666663</v>
      </c>
    </row>
    <row r="58" spans="1:21" ht="14.45" customHeight="1" x14ac:dyDescent="0.2">
      <c r="A58" s="821">
        <v>30</v>
      </c>
      <c r="B58" s="822" t="s">
        <v>2138</v>
      </c>
      <c r="C58" s="822" t="s">
        <v>2144</v>
      </c>
      <c r="D58" s="823" t="s">
        <v>2891</v>
      </c>
      <c r="E58" s="824" t="s">
        <v>2150</v>
      </c>
      <c r="F58" s="822" t="s">
        <v>2139</v>
      </c>
      <c r="G58" s="822" t="s">
        <v>2274</v>
      </c>
      <c r="H58" s="822" t="s">
        <v>329</v>
      </c>
      <c r="I58" s="822" t="s">
        <v>2275</v>
      </c>
      <c r="J58" s="822" t="s">
        <v>2276</v>
      </c>
      <c r="K58" s="822" t="s">
        <v>2277</v>
      </c>
      <c r="L58" s="825">
        <v>26.37</v>
      </c>
      <c r="M58" s="825">
        <v>26.37</v>
      </c>
      <c r="N58" s="822">
        <v>1</v>
      </c>
      <c r="O58" s="826">
        <v>0.5</v>
      </c>
      <c r="P58" s="825"/>
      <c r="Q58" s="827">
        <v>0</v>
      </c>
      <c r="R58" s="822"/>
      <c r="S58" s="827">
        <v>0</v>
      </c>
      <c r="T58" s="826"/>
      <c r="U58" s="828">
        <v>0</v>
      </c>
    </row>
    <row r="59" spans="1:21" ht="14.45" customHeight="1" x14ac:dyDescent="0.2">
      <c r="A59" s="821">
        <v>30</v>
      </c>
      <c r="B59" s="822" t="s">
        <v>2138</v>
      </c>
      <c r="C59" s="822" t="s">
        <v>2144</v>
      </c>
      <c r="D59" s="823" t="s">
        <v>2891</v>
      </c>
      <c r="E59" s="824" t="s">
        <v>2150</v>
      </c>
      <c r="F59" s="822" t="s">
        <v>2139</v>
      </c>
      <c r="G59" s="822" t="s">
        <v>2274</v>
      </c>
      <c r="H59" s="822" t="s">
        <v>329</v>
      </c>
      <c r="I59" s="822" t="s">
        <v>2278</v>
      </c>
      <c r="J59" s="822" t="s">
        <v>2279</v>
      </c>
      <c r="K59" s="822" t="s">
        <v>2280</v>
      </c>
      <c r="L59" s="825">
        <v>31.65</v>
      </c>
      <c r="M59" s="825">
        <v>63.3</v>
      </c>
      <c r="N59" s="822">
        <v>2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30</v>
      </c>
      <c r="B60" s="822" t="s">
        <v>2138</v>
      </c>
      <c r="C60" s="822" t="s">
        <v>2144</v>
      </c>
      <c r="D60" s="823" t="s">
        <v>2891</v>
      </c>
      <c r="E60" s="824" t="s">
        <v>2150</v>
      </c>
      <c r="F60" s="822" t="s">
        <v>2139</v>
      </c>
      <c r="G60" s="822" t="s">
        <v>2274</v>
      </c>
      <c r="H60" s="822" t="s">
        <v>329</v>
      </c>
      <c r="I60" s="822" t="s">
        <v>2281</v>
      </c>
      <c r="J60" s="822" t="s">
        <v>2282</v>
      </c>
      <c r="K60" s="822" t="s">
        <v>2283</v>
      </c>
      <c r="L60" s="825">
        <v>51.69</v>
      </c>
      <c r="M60" s="825">
        <v>51.69</v>
      </c>
      <c r="N60" s="822">
        <v>1</v>
      </c>
      <c r="O60" s="826">
        <v>0.5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30</v>
      </c>
      <c r="B61" s="822" t="s">
        <v>2138</v>
      </c>
      <c r="C61" s="822" t="s">
        <v>2144</v>
      </c>
      <c r="D61" s="823" t="s">
        <v>2891</v>
      </c>
      <c r="E61" s="824" t="s">
        <v>2150</v>
      </c>
      <c r="F61" s="822" t="s">
        <v>2139</v>
      </c>
      <c r="G61" s="822" t="s">
        <v>2274</v>
      </c>
      <c r="H61" s="822" t="s">
        <v>329</v>
      </c>
      <c r="I61" s="822" t="s">
        <v>2284</v>
      </c>
      <c r="J61" s="822" t="s">
        <v>1230</v>
      </c>
      <c r="K61" s="822" t="s">
        <v>2285</v>
      </c>
      <c r="L61" s="825">
        <v>31.65</v>
      </c>
      <c r="M61" s="825">
        <v>31.65</v>
      </c>
      <c r="N61" s="822">
        <v>1</v>
      </c>
      <c r="O61" s="826">
        <v>0.5</v>
      </c>
      <c r="P61" s="825"/>
      <c r="Q61" s="827">
        <v>0</v>
      </c>
      <c r="R61" s="822"/>
      <c r="S61" s="827">
        <v>0</v>
      </c>
      <c r="T61" s="826"/>
      <c r="U61" s="828">
        <v>0</v>
      </c>
    </row>
    <row r="62" spans="1:21" ht="14.45" customHeight="1" x14ac:dyDescent="0.2">
      <c r="A62" s="821">
        <v>30</v>
      </c>
      <c r="B62" s="822" t="s">
        <v>2138</v>
      </c>
      <c r="C62" s="822" t="s">
        <v>2144</v>
      </c>
      <c r="D62" s="823" t="s">
        <v>2891</v>
      </c>
      <c r="E62" s="824" t="s">
        <v>2150</v>
      </c>
      <c r="F62" s="822" t="s">
        <v>2139</v>
      </c>
      <c r="G62" s="822" t="s">
        <v>2286</v>
      </c>
      <c r="H62" s="822" t="s">
        <v>329</v>
      </c>
      <c r="I62" s="822" t="s">
        <v>2287</v>
      </c>
      <c r="J62" s="822" t="s">
        <v>2288</v>
      </c>
      <c r="K62" s="822" t="s">
        <v>2289</v>
      </c>
      <c r="L62" s="825">
        <v>61.24</v>
      </c>
      <c r="M62" s="825">
        <v>183.72</v>
      </c>
      <c r="N62" s="822">
        <v>3</v>
      </c>
      <c r="O62" s="826">
        <v>0.5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30</v>
      </c>
      <c r="B63" s="822" t="s">
        <v>2138</v>
      </c>
      <c r="C63" s="822" t="s">
        <v>2144</v>
      </c>
      <c r="D63" s="823" t="s">
        <v>2891</v>
      </c>
      <c r="E63" s="824" t="s">
        <v>2150</v>
      </c>
      <c r="F63" s="822" t="s">
        <v>2139</v>
      </c>
      <c r="G63" s="822" t="s">
        <v>2290</v>
      </c>
      <c r="H63" s="822" t="s">
        <v>329</v>
      </c>
      <c r="I63" s="822" t="s">
        <v>2291</v>
      </c>
      <c r="J63" s="822" t="s">
        <v>2292</v>
      </c>
      <c r="K63" s="822" t="s">
        <v>2293</v>
      </c>
      <c r="L63" s="825">
        <v>248.55</v>
      </c>
      <c r="M63" s="825">
        <v>497.1</v>
      </c>
      <c r="N63" s="822">
        <v>2</v>
      </c>
      <c r="O63" s="826">
        <v>2</v>
      </c>
      <c r="P63" s="825">
        <v>248.55</v>
      </c>
      <c r="Q63" s="827">
        <v>0.5</v>
      </c>
      <c r="R63" s="822">
        <v>1</v>
      </c>
      <c r="S63" s="827">
        <v>0.5</v>
      </c>
      <c r="T63" s="826">
        <v>1</v>
      </c>
      <c r="U63" s="828">
        <v>0.5</v>
      </c>
    </row>
    <row r="64" spans="1:21" ht="14.45" customHeight="1" x14ac:dyDescent="0.2">
      <c r="A64" s="821">
        <v>30</v>
      </c>
      <c r="B64" s="822" t="s">
        <v>2138</v>
      </c>
      <c r="C64" s="822" t="s">
        <v>2144</v>
      </c>
      <c r="D64" s="823" t="s">
        <v>2891</v>
      </c>
      <c r="E64" s="824" t="s">
        <v>2150</v>
      </c>
      <c r="F64" s="822" t="s">
        <v>2139</v>
      </c>
      <c r="G64" s="822" t="s">
        <v>2294</v>
      </c>
      <c r="H64" s="822" t="s">
        <v>329</v>
      </c>
      <c r="I64" s="822" t="s">
        <v>2295</v>
      </c>
      <c r="J64" s="822" t="s">
        <v>2296</v>
      </c>
      <c r="K64" s="822" t="s">
        <v>2297</v>
      </c>
      <c r="L64" s="825">
        <v>137.88</v>
      </c>
      <c r="M64" s="825">
        <v>137.88</v>
      </c>
      <c r="N64" s="822">
        <v>1</v>
      </c>
      <c r="O64" s="826">
        <v>1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30</v>
      </c>
      <c r="B65" s="822" t="s">
        <v>2138</v>
      </c>
      <c r="C65" s="822" t="s">
        <v>2144</v>
      </c>
      <c r="D65" s="823" t="s">
        <v>2891</v>
      </c>
      <c r="E65" s="824" t="s">
        <v>2150</v>
      </c>
      <c r="F65" s="822" t="s">
        <v>2139</v>
      </c>
      <c r="G65" s="822" t="s">
        <v>2298</v>
      </c>
      <c r="H65" s="822" t="s">
        <v>329</v>
      </c>
      <c r="I65" s="822" t="s">
        <v>2299</v>
      </c>
      <c r="J65" s="822" t="s">
        <v>2300</v>
      </c>
      <c r="K65" s="822" t="s">
        <v>2301</v>
      </c>
      <c r="L65" s="825">
        <v>428.97</v>
      </c>
      <c r="M65" s="825">
        <v>857.94</v>
      </c>
      <c r="N65" s="822">
        <v>2</v>
      </c>
      <c r="O65" s="826">
        <v>1.5</v>
      </c>
      <c r="P65" s="825">
        <v>428.97</v>
      </c>
      <c r="Q65" s="827">
        <v>0.5</v>
      </c>
      <c r="R65" s="822">
        <v>1</v>
      </c>
      <c r="S65" s="827">
        <v>0.5</v>
      </c>
      <c r="T65" s="826">
        <v>0.5</v>
      </c>
      <c r="U65" s="828">
        <v>0.33333333333333331</v>
      </c>
    </row>
    <row r="66" spans="1:21" ht="14.45" customHeight="1" x14ac:dyDescent="0.2">
      <c r="A66" s="821">
        <v>30</v>
      </c>
      <c r="B66" s="822" t="s">
        <v>2138</v>
      </c>
      <c r="C66" s="822" t="s">
        <v>2144</v>
      </c>
      <c r="D66" s="823" t="s">
        <v>2891</v>
      </c>
      <c r="E66" s="824" t="s">
        <v>2150</v>
      </c>
      <c r="F66" s="822" t="s">
        <v>2139</v>
      </c>
      <c r="G66" s="822" t="s">
        <v>2302</v>
      </c>
      <c r="H66" s="822" t="s">
        <v>329</v>
      </c>
      <c r="I66" s="822" t="s">
        <v>2303</v>
      </c>
      <c r="J66" s="822" t="s">
        <v>2304</v>
      </c>
      <c r="K66" s="822" t="s">
        <v>2305</v>
      </c>
      <c r="L66" s="825">
        <v>86.41</v>
      </c>
      <c r="M66" s="825">
        <v>86.41</v>
      </c>
      <c r="N66" s="822">
        <v>1</v>
      </c>
      <c r="O66" s="826">
        <v>0.5</v>
      </c>
      <c r="P66" s="825"/>
      <c r="Q66" s="827">
        <v>0</v>
      </c>
      <c r="R66" s="822"/>
      <c r="S66" s="827">
        <v>0</v>
      </c>
      <c r="T66" s="826"/>
      <c r="U66" s="828">
        <v>0</v>
      </c>
    </row>
    <row r="67" spans="1:21" ht="14.45" customHeight="1" x14ac:dyDescent="0.2">
      <c r="A67" s="821">
        <v>30</v>
      </c>
      <c r="B67" s="822" t="s">
        <v>2138</v>
      </c>
      <c r="C67" s="822" t="s">
        <v>2144</v>
      </c>
      <c r="D67" s="823" t="s">
        <v>2891</v>
      </c>
      <c r="E67" s="824" t="s">
        <v>2150</v>
      </c>
      <c r="F67" s="822" t="s">
        <v>2139</v>
      </c>
      <c r="G67" s="822" t="s">
        <v>2302</v>
      </c>
      <c r="H67" s="822" t="s">
        <v>329</v>
      </c>
      <c r="I67" s="822" t="s">
        <v>2306</v>
      </c>
      <c r="J67" s="822" t="s">
        <v>2304</v>
      </c>
      <c r="K67" s="822" t="s">
        <v>2307</v>
      </c>
      <c r="L67" s="825">
        <v>28.09</v>
      </c>
      <c r="M67" s="825">
        <v>196.63</v>
      </c>
      <c r="N67" s="822">
        <v>7</v>
      </c>
      <c r="O67" s="826">
        <v>1.5</v>
      </c>
      <c r="P67" s="825">
        <v>112.36</v>
      </c>
      <c r="Q67" s="827">
        <v>0.5714285714285714</v>
      </c>
      <c r="R67" s="822">
        <v>4</v>
      </c>
      <c r="S67" s="827">
        <v>0.5714285714285714</v>
      </c>
      <c r="T67" s="826">
        <v>1</v>
      </c>
      <c r="U67" s="828">
        <v>0.66666666666666663</v>
      </c>
    </row>
    <row r="68" spans="1:21" ht="14.45" customHeight="1" x14ac:dyDescent="0.2">
      <c r="A68" s="821">
        <v>30</v>
      </c>
      <c r="B68" s="822" t="s">
        <v>2138</v>
      </c>
      <c r="C68" s="822" t="s">
        <v>2144</v>
      </c>
      <c r="D68" s="823" t="s">
        <v>2891</v>
      </c>
      <c r="E68" s="824" t="s">
        <v>2150</v>
      </c>
      <c r="F68" s="822" t="s">
        <v>2139</v>
      </c>
      <c r="G68" s="822" t="s">
        <v>2302</v>
      </c>
      <c r="H68" s="822" t="s">
        <v>605</v>
      </c>
      <c r="I68" s="822" t="s">
        <v>1968</v>
      </c>
      <c r="J68" s="822" t="s">
        <v>1969</v>
      </c>
      <c r="K68" s="822" t="s">
        <v>1970</v>
      </c>
      <c r="L68" s="825">
        <v>86.41</v>
      </c>
      <c r="M68" s="825">
        <v>172.82</v>
      </c>
      <c r="N68" s="822">
        <v>2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30</v>
      </c>
      <c r="B69" s="822" t="s">
        <v>2138</v>
      </c>
      <c r="C69" s="822" t="s">
        <v>2144</v>
      </c>
      <c r="D69" s="823" t="s">
        <v>2891</v>
      </c>
      <c r="E69" s="824" t="s">
        <v>2150</v>
      </c>
      <c r="F69" s="822" t="s">
        <v>2139</v>
      </c>
      <c r="G69" s="822" t="s">
        <v>2302</v>
      </c>
      <c r="H69" s="822" t="s">
        <v>605</v>
      </c>
      <c r="I69" s="822" t="s">
        <v>2308</v>
      </c>
      <c r="J69" s="822" t="s">
        <v>1969</v>
      </c>
      <c r="K69" s="822" t="s">
        <v>2309</v>
      </c>
      <c r="L69" s="825">
        <v>86.43</v>
      </c>
      <c r="M69" s="825">
        <v>86.43</v>
      </c>
      <c r="N69" s="822">
        <v>1</v>
      </c>
      <c r="O69" s="826">
        <v>0.5</v>
      </c>
      <c r="P69" s="825"/>
      <c r="Q69" s="827">
        <v>0</v>
      </c>
      <c r="R69" s="822"/>
      <c r="S69" s="827">
        <v>0</v>
      </c>
      <c r="T69" s="826"/>
      <c r="U69" s="828">
        <v>0</v>
      </c>
    </row>
    <row r="70" spans="1:21" ht="14.45" customHeight="1" x14ac:dyDescent="0.2">
      <c r="A70" s="821">
        <v>30</v>
      </c>
      <c r="B70" s="822" t="s">
        <v>2138</v>
      </c>
      <c r="C70" s="822" t="s">
        <v>2144</v>
      </c>
      <c r="D70" s="823" t="s">
        <v>2891</v>
      </c>
      <c r="E70" s="824" t="s">
        <v>2150</v>
      </c>
      <c r="F70" s="822" t="s">
        <v>2139</v>
      </c>
      <c r="G70" s="822" t="s">
        <v>2302</v>
      </c>
      <c r="H70" s="822" t="s">
        <v>329</v>
      </c>
      <c r="I70" s="822" t="s">
        <v>2310</v>
      </c>
      <c r="J70" s="822" t="s">
        <v>2311</v>
      </c>
      <c r="K70" s="822" t="s">
        <v>2211</v>
      </c>
      <c r="L70" s="825">
        <v>43.21</v>
      </c>
      <c r="M70" s="825">
        <v>43.21</v>
      </c>
      <c r="N70" s="822">
        <v>1</v>
      </c>
      <c r="O70" s="826">
        <v>1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30</v>
      </c>
      <c r="B71" s="822" t="s">
        <v>2138</v>
      </c>
      <c r="C71" s="822" t="s">
        <v>2144</v>
      </c>
      <c r="D71" s="823" t="s">
        <v>2891</v>
      </c>
      <c r="E71" s="824" t="s">
        <v>2150</v>
      </c>
      <c r="F71" s="822" t="s">
        <v>2139</v>
      </c>
      <c r="G71" s="822" t="s">
        <v>2312</v>
      </c>
      <c r="H71" s="822" t="s">
        <v>329</v>
      </c>
      <c r="I71" s="822" t="s">
        <v>2313</v>
      </c>
      <c r="J71" s="822" t="s">
        <v>2314</v>
      </c>
      <c r="K71" s="822" t="s">
        <v>2315</v>
      </c>
      <c r="L71" s="825">
        <v>727.12</v>
      </c>
      <c r="M71" s="825">
        <v>2181.36</v>
      </c>
      <c r="N71" s="822">
        <v>3</v>
      </c>
      <c r="O71" s="826">
        <v>0.5</v>
      </c>
      <c r="P71" s="825">
        <v>2181.36</v>
      </c>
      <c r="Q71" s="827">
        <v>1</v>
      </c>
      <c r="R71" s="822">
        <v>3</v>
      </c>
      <c r="S71" s="827">
        <v>1</v>
      </c>
      <c r="T71" s="826">
        <v>0.5</v>
      </c>
      <c r="U71" s="828">
        <v>1</v>
      </c>
    </row>
    <row r="72" spans="1:21" ht="14.45" customHeight="1" x14ac:dyDescent="0.2">
      <c r="A72" s="821">
        <v>30</v>
      </c>
      <c r="B72" s="822" t="s">
        <v>2138</v>
      </c>
      <c r="C72" s="822" t="s">
        <v>2144</v>
      </c>
      <c r="D72" s="823" t="s">
        <v>2891</v>
      </c>
      <c r="E72" s="824" t="s">
        <v>2150</v>
      </c>
      <c r="F72" s="822" t="s">
        <v>2139</v>
      </c>
      <c r="G72" s="822" t="s">
        <v>2316</v>
      </c>
      <c r="H72" s="822" t="s">
        <v>605</v>
      </c>
      <c r="I72" s="822" t="s">
        <v>2317</v>
      </c>
      <c r="J72" s="822" t="s">
        <v>2318</v>
      </c>
      <c r="K72" s="822" t="s">
        <v>2319</v>
      </c>
      <c r="L72" s="825">
        <v>27.49</v>
      </c>
      <c r="M72" s="825">
        <v>27.49</v>
      </c>
      <c r="N72" s="822">
        <v>1</v>
      </c>
      <c r="O72" s="826">
        <v>0.5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30</v>
      </c>
      <c r="B73" s="822" t="s">
        <v>2138</v>
      </c>
      <c r="C73" s="822" t="s">
        <v>2144</v>
      </c>
      <c r="D73" s="823" t="s">
        <v>2891</v>
      </c>
      <c r="E73" s="824" t="s">
        <v>2150</v>
      </c>
      <c r="F73" s="822" t="s">
        <v>2139</v>
      </c>
      <c r="G73" s="822" t="s">
        <v>2316</v>
      </c>
      <c r="H73" s="822" t="s">
        <v>329</v>
      </c>
      <c r="I73" s="822" t="s">
        <v>2320</v>
      </c>
      <c r="J73" s="822" t="s">
        <v>645</v>
      </c>
      <c r="K73" s="822" t="s">
        <v>1248</v>
      </c>
      <c r="L73" s="825">
        <v>58.52</v>
      </c>
      <c r="M73" s="825">
        <v>58.52</v>
      </c>
      <c r="N73" s="822">
        <v>1</v>
      </c>
      <c r="O73" s="826">
        <v>0.5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30</v>
      </c>
      <c r="B74" s="822" t="s">
        <v>2138</v>
      </c>
      <c r="C74" s="822" t="s">
        <v>2144</v>
      </c>
      <c r="D74" s="823" t="s">
        <v>2891</v>
      </c>
      <c r="E74" s="824" t="s">
        <v>2150</v>
      </c>
      <c r="F74" s="822" t="s">
        <v>2139</v>
      </c>
      <c r="G74" s="822" t="s">
        <v>2316</v>
      </c>
      <c r="H74" s="822" t="s">
        <v>605</v>
      </c>
      <c r="I74" s="822" t="s">
        <v>1999</v>
      </c>
      <c r="J74" s="822" t="s">
        <v>645</v>
      </c>
      <c r="K74" s="822" t="s">
        <v>1247</v>
      </c>
      <c r="L74" s="825">
        <v>17.559999999999999</v>
      </c>
      <c r="M74" s="825">
        <v>52.679999999999993</v>
      </c>
      <c r="N74" s="822">
        <v>3</v>
      </c>
      <c r="O74" s="826">
        <v>0.5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30</v>
      </c>
      <c r="B75" s="822" t="s">
        <v>2138</v>
      </c>
      <c r="C75" s="822" t="s">
        <v>2144</v>
      </c>
      <c r="D75" s="823" t="s">
        <v>2891</v>
      </c>
      <c r="E75" s="824" t="s">
        <v>2150</v>
      </c>
      <c r="F75" s="822" t="s">
        <v>2139</v>
      </c>
      <c r="G75" s="822" t="s">
        <v>2321</v>
      </c>
      <c r="H75" s="822" t="s">
        <v>329</v>
      </c>
      <c r="I75" s="822" t="s">
        <v>2322</v>
      </c>
      <c r="J75" s="822" t="s">
        <v>2323</v>
      </c>
      <c r="K75" s="822" t="s">
        <v>2324</v>
      </c>
      <c r="L75" s="825">
        <v>0</v>
      </c>
      <c r="M75" s="825">
        <v>0</v>
      </c>
      <c r="N75" s="822">
        <v>1</v>
      </c>
      <c r="O75" s="826">
        <v>1</v>
      </c>
      <c r="P75" s="825">
        <v>0</v>
      </c>
      <c r="Q75" s="827"/>
      <c r="R75" s="822">
        <v>1</v>
      </c>
      <c r="S75" s="827">
        <v>1</v>
      </c>
      <c r="T75" s="826">
        <v>1</v>
      </c>
      <c r="U75" s="828">
        <v>1</v>
      </c>
    </row>
    <row r="76" spans="1:21" ht="14.45" customHeight="1" x14ac:dyDescent="0.2">
      <c r="A76" s="821">
        <v>30</v>
      </c>
      <c r="B76" s="822" t="s">
        <v>2138</v>
      </c>
      <c r="C76" s="822" t="s">
        <v>2144</v>
      </c>
      <c r="D76" s="823" t="s">
        <v>2891</v>
      </c>
      <c r="E76" s="824" t="s">
        <v>2150</v>
      </c>
      <c r="F76" s="822" t="s">
        <v>2139</v>
      </c>
      <c r="G76" s="822" t="s">
        <v>2325</v>
      </c>
      <c r="H76" s="822" t="s">
        <v>329</v>
      </c>
      <c r="I76" s="822" t="s">
        <v>2326</v>
      </c>
      <c r="J76" s="822" t="s">
        <v>2327</v>
      </c>
      <c r="K76" s="822" t="s">
        <v>2328</v>
      </c>
      <c r="L76" s="825">
        <v>80.53</v>
      </c>
      <c r="M76" s="825">
        <v>161.06</v>
      </c>
      <c r="N76" s="822">
        <v>2</v>
      </c>
      <c r="O76" s="826">
        <v>1</v>
      </c>
      <c r="P76" s="825">
        <v>161.06</v>
      </c>
      <c r="Q76" s="827">
        <v>1</v>
      </c>
      <c r="R76" s="822">
        <v>2</v>
      </c>
      <c r="S76" s="827">
        <v>1</v>
      </c>
      <c r="T76" s="826">
        <v>1</v>
      </c>
      <c r="U76" s="828">
        <v>1</v>
      </c>
    </row>
    <row r="77" spans="1:21" ht="14.45" customHeight="1" x14ac:dyDescent="0.2">
      <c r="A77" s="821">
        <v>30</v>
      </c>
      <c r="B77" s="822" t="s">
        <v>2138</v>
      </c>
      <c r="C77" s="822" t="s">
        <v>2144</v>
      </c>
      <c r="D77" s="823" t="s">
        <v>2891</v>
      </c>
      <c r="E77" s="824" t="s">
        <v>2150</v>
      </c>
      <c r="F77" s="822" t="s">
        <v>2139</v>
      </c>
      <c r="G77" s="822" t="s">
        <v>2329</v>
      </c>
      <c r="H77" s="822" t="s">
        <v>329</v>
      </c>
      <c r="I77" s="822" t="s">
        <v>2330</v>
      </c>
      <c r="J77" s="822" t="s">
        <v>635</v>
      </c>
      <c r="K77" s="822" t="s">
        <v>1272</v>
      </c>
      <c r="L77" s="825">
        <v>35.25</v>
      </c>
      <c r="M77" s="825">
        <v>35.25</v>
      </c>
      <c r="N77" s="822">
        <v>1</v>
      </c>
      <c r="O77" s="826">
        <v>0.5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30</v>
      </c>
      <c r="B78" s="822" t="s">
        <v>2138</v>
      </c>
      <c r="C78" s="822" t="s">
        <v>2144</v>
      </c>
      <c r="D78" s="823" t="s">
        <v>2891</v>
      </c>
      <c r="E78" s="824" t="s">
        <v>2150</v>
      </c>
      <c r="F78" s="822" t="s">
        <v>2139</v>
      </c>
      <c r="G78" s="822" t="s">
        <v>2329</v>
      </c>
      <c r="H78" s="822" t="s">
        <v>329</v>
      </c>
      <c r="I78" s="822" t="s">
        <v>2331</v>
      </c>
      <c r="J78" s="822" t="s">
        <v>2332</v>
      </c>
      <c r="K78" s="822" t="s">
        <v>2333</v>
      </c>
      <c r="L78" s="825">
        <v>35.25</v>
      </c>
      <c r="M78" s="825">
        <v>70.5</v>
      </c>
      <c r="N78" s="822">
        <v>2</v>
      </c>
      <c r="O78" s="826">
        <v>0.5</v>
      </c>
      <c r="P78" s="825"/>
      <c r="Q78" s="827">
        <v>0</v>
      </c>
      <c r="R78" s="822"/>
      <c r="S78" s="827">
        <v>0</v>
      </c>
      <c r="T78" s="826"/>
      <c r="U78" s="828">
        <v>0</v>
      </c>
    </row>
    <row r="79" spans="1:21" ht="14.45" customHeight="1" x14ac:dyDescent="0.2">
      <c r="A79" s="821">
        <v>30</v>
      </c>
      <c r="B79" s="822" t="s">
        <v>2138</v>
      </c>
      <c r="C79" s="822" t="s">
        <v>2144</v>
      </c>
      <c r="D79" s="823" t="s">
        <v>2891</v>
      </c>
      <c r="E79" s="824" t="s">
        <v>2150</v>
      </c>
      <c r="F79" s="822" t="s">
        <v>2139</v>
      </c>
      <c r="G79" s="822" t="s">
        <v>2334</v>
      </c>
      <c r="H79" s="822" t="s">
        <v>605</v>
      </c>
      <c r="I79" s="822" t="s">
        <v>2007</v>
      </c>
      <c r="J79" s="822" t="s">
        <v>2008</v>
      </c>
      <c r="K79" s="822" t="s">
        <v>2009</v>
      </c>
      <c r="L79" s="825">
        <v>0</v>
      </c>
      <c r="M79" s="825">
        <v>0</v>
      </c>
      <c r="N79" s="822">
        <v>3</v>
      </c>
      <c r="O79" s="826">
        <v>0.5</v>
      </c>
      <c r="P79" s="825"/>
      <c r="Q79" s="827"/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30</v>
      </c>
      <c r="B80" s="822" t="s">
        <v>2138</v>
      </c>
      <c r="C80" s="822" t="s">
        <v>2144</v>
      </c>
      <c r="D80" s="823" t="s">
        <v>2891</v>
      </c>
      <c r="E80" s="824" t="s">
        <v>2150</v>
      </c>
      <c r="F80" s="822" t="s">
        <v>2139</v>
      </c>
      <c r="G80" s="822" t="s">
        <v>2334</v>
      </c>
      <c r="H80" s="822" t="s">
        <v>329</v>
      </c>
      <c r="I80" s="822" t="s">
        <v>2335</v>
      </c>
      <c r="J80" s="822" t="s">
        <v>2336</v>
      </c>
      <c r="K80" s="822" t="s">
        <v>2337</v>
      </c>
      <c r="L80" s="825">
        <v>101.56</v>
      </c>
      <c r="M80" s="825">
        <v>304.68</v>
      </c>
      <c r="N80" s="822">
        <v>3</v>
      </c>
      <c r="O80" s="826">
        <v>0.5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30</v>
      </c>
      <c r="B81" s="822" t="s">
        <v>2138</v>
      </c>
      <c r="C81" s="822" t="s">
        <v>2144</v>
      </c>
      <c r="D81" s="823" t="s">
        <v>2891</v>
      </c>
      <c r="E81" s="824" t="s">
        <v>2150</v>
      </c>
      <c r="F81" s="822" t="s">
        <v>2139</v>
      </c>
      <c r="G81" s="822" t="s">
        <v>2338</v>
      </c>
      <c r="H81" s="822" t="s">
        <v>329</v>
      </c>
      <c r="I81" s="822" t="s">
        <v>2339</v>
      </c>
      <c r="J81" s="822" t="s">
        <v>2340</v>
      </c>
      <c r="K81" s="822" t="s">
        <v>1272</v>
      </c>
      <c r="L81" s="825">
        <v>174.59</v>
      </c>
      <c r="M81" s="825">
        <v>174.59</v>
      </c>
      <c r="N81" s="822">
        <v>1</v>
      </c>
      <c r="O81" s="826">
        <v>1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30</v>
      </c>
      <c r="B82" s="822" t="s">
        <v>2138</v>
      </c>
      <c r="C82" s="822" t="s">
        <v>2144</v>
      </c>
      <c r="D82" s="823" t="s">
        <v>2891</v>
      </c>
      <c r="E82" s="824" t="s">
        <v>2150</v>
      </c>
      <c r="F82" s="822" t="s">
        <v>2139</v>
      </c>
      <c r="G82" s="822" t="s">
        <v>2341</v>
      </c>
      <c r="H82" s="822" t="s">
        <v>329</v>
      </c>
      <c r="I82" s="822" t="s">
        <v>2342</v>
      </c>
      <c r="J82" s="822" t="s">
        <v>2343</v>
      </c>
      <c r="K82" s="822" t="s">
        <v>2344</v>
      </c>
      <c r="L82" s="825">
        <v>87.98</v>
      </c>
      <c r="M82" s="825">
        <v>87.98</v>
      </c>
      <c r="N82" s="822">
        <v>1</v>
      </c>
      <c r="O82" s="826">
        <v>0.5</v>
      </c>
      <c r="P82" s="825"/>
      <c r="Q82" s="827">
        <v>0</v>
      </c>
      <c r="R82" s="822"/>
      <c r="S82" s="827">
        <v>0</v>
      </c>
      <c r="T82" s="826"/>
      <c r="U82" s="828">
        <v>0</v>
      </c>
    </row>
    <row r="83" spans="1:21" ht="14.45" customHeight="1" x14ac:dyDescent="0.2">
      <c r="A83" s="821">
        <v>30</v>
      </c>
      <c r="B83" s="822" t="s">
        <v>2138</v>
      </c>
      <c r="C83" s="822" t="s">
        <v>2144</v>
      </c>
      <c r="D83" s="823" t="s">
        <v>2891</v>
      </c>
      <c r="E83" s="824" t="s">
        <v>2150</v>
      </c>
      <c r="F83" s="822" t="s">
        <v>2139</v>
      </c>
      <c r="G83" s="822" t="s">
        <v>2341</v>
      </c>
      <c r="H83" s="822" t="s">
        <v>329</v>
      </c>
      <c r="I83" s="822" t="s">
        <v>2345</v>
      </c>
      <c r="J83" s="822" t="s">
        <v>2346</v>
      </c>
      <c r="K83" s="822" t="s">
        <v>2347</v>
      </c>
      <c r="L83" s="825">
        <v>29.33</v>
      </c>
      <c r="M83" s="825">
        <v>87.99</v>
      </c>
      <c r="N83" s="822">
        <v>3</v>
      </c>
      <c r="O83" s="826">
        <v>0.5</v>
      </c>
      <c r="P83" s="825">
        <v>87.99</v>
      </c>
      <c r="Q83" s="827">
        <v>1</v>
      </c>
      <c r="R83" s="822">
        <v>3</v>
      </c>
      <c r="S83" s="827">
        <v>1</v>
      </c>
      <c r="T83" s="826">
        <v>0.5</v>
      </c>
      <c r="U83" s="828">
        <v>1</v>
      </c>
    </row>
    <row r="84" spans="1:21" ht="14.45" customHeight="1" x14ac:dyDescent="0.2">
      <c r="A84" s="821">
        <v>30</v>
      </c>
      <c r="B84" s="822" t="s">
        <v>2138</v>
      </c>
      <c r="C84" s="822" t="s">
        <v>2144</v>
      </c>
      <c r="D84" s="823" t="s">
        <v>2891</v>
      </c>
      <c r="E84" s="824" t="s">
        <v>2150</v>
      </c>
      <c r="F84" s="822" t="s">
        <v>2139</v>
      </c>
      <c r="G84" s="822" t="s">
        <v>2341</v>
      </c>
      <c r="H84" s="822" t="s">
        <v>329</v>
      </c>
      <c r="I84" s="822" t="s">
        <v>2348</v>
      </c>
      <c r="J84" s="822" t="s">
        <v>2349</v>
      </c>
      <c r="K84" s="822" t="s">
        <v>1961</v>
      </c>
      <c r="L84" s="825">
        <v>27.37</v>
      </c>
      <c r="M84" s="825">
        <v>54.74</v>
      </c>
      <c r="N84" s="822">
        <v>2</v>
      </c>
      <c r="O84" s="826">
        <v>0.5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30</v>
      </c>
      <c r="B85" s="822" t="s">
        <v>2138</v>
      </c>
      <c r="C85" s="822" t="s">
        <v>2144</v>
      </c>
      <c r="D85" s="823" t="s">
        <v>2891</v>
      </c>
      <c r="E85" s="824" t="s">
        <v>2150</v>
      </c>
      <c r="F85" s="822" t="s">
        <v>2139</v>
      </c>
      <c r="G85" s="822" t="s">
        <v>2350</v>
      </c>
      <c r="H85" s="822" t="s">
        <v>605</v>
      </c>
      <c r="I85" s="822" t="s">
        <v>1956</v>
      </c>
      <c r="J85" s="822" t="s">
        <v>713</v>
      </c>
      <c r="K85" s="822" t="s">
        <v>1957</v>
      </c>
      <c r="L85" s="825">
        <v>13.68</v>
      </c>
      <c r="M85" s="825">
        <v>68.400000000000006</v>
      </c>
      <c r="N85" s="822">
        <v>5</v>
      </c>
      <c r="O85" s="826">
        <v>1.5</v>
      </c>
      <c r="P85" s="825"/>
      <c r="Q85" s="827">
        <v>0</v>
      </c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30</v>
      </c>
      <c r="B86" s="822" t="s">
        <v>2138</v>
      </c>
      <c r="C86" s="822" t="s">
        <v>2144</v>
      </c>
      <c r="D86" s="823" t="s">
        <v>2891</v>
      </c>
      <c r="E86" s="824" t="s">
        <v>2150</v>
      </c>
      <c r="F86" s="822" t="s">
        <v>2139</v>
      </c>
      <c r="G86" s="822" t="s">
        <v>2351</v>
      </c>
      <c r="H86" s="822" t="s">
        <v>329</v>
      </c>
      <c r="I86" s="822" t="s">
        <v>2352</v>
      </c>
      <c r="J86" s="822" t="s">
        <v>2353</v>
      </c>
      <c r="K86" s="822" t="s">
        <v>1466</v>
      </c>
      <c r="L86" s="825">
        <v>0</v>
      </c>
      <c r="M86" s="825">
        <v>0</v>
      </c>
      <c r="N86" s="822">
        <v>1</v>
      </c>
      <c r="O86" s="826">
        <v>1</v>
      </c>
      <c r="P86" s="825"/>
      <c r="Q86" s="827"/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30</v>
      </c>
      <c r="B87" s="822" t="s">
        <v>2138</v>
      </c>
      <c r="C87" s="822" t="s">
        <v>2144</v>
      </c>
      <c r="D87" s="823" t="s">
        <v>2891</v>
      </c>
      <c r="E87" s="824" t="s">
        <v>2150</v>
      </c>
      <c r="F87" s="822" t="s">
        <v>2139</v>
      </c>
      <c r="G87" s="822" t="s">
        <v>2354</v>
      </c>
      <c r="H87" s="822" t="s">
        <v>329</v>
      </c>
      <c r="I87" s="822" t="s">
        <v>2355</v>
      </c>
      <c r="J87" s="822" t="s">
        <v>2356</v>
      </c>
      <c r="K87" s="822" t="s">
        <v>1223</v>
      </c>
      <c r="L87" s="825">
        <v>173.31</v>
      </c>
      <c r="M87" s="825">
        <v>173.31</v>
      </c>
      <c r="N87" s="822">
        <v>1</v>
      </c>
      <c r="O87" s="826">
        <v>0.5</v>
      </c>
      <c r="P87" s="825"/>
      <c r="Q87" s="827">
        <v>0</v>
      </c>
      <c r="R87" s="822"/>
      <c r="S87" s="827">
        <v>0</v>
      </c>
      <c r="T87" s="826"/>
      <c r="U87" s="828">
        <v>0</v>
      </c>
    </row>
    <row r="88" spans="1:21" ht="14.45" customHeight="1" x14ac:dyDescent="0.2">
      <c r="A88" s="821">
        <v>30</v>
      </c>
      <c r="B88" s="822" t="s">
        <v>2138</v>
      </c>
      <c r="C88" s="822" t="s">
        <v>2144</v>
      </c>
      <c r="D88" s="823" t="s">
        <v>2891</v>
      </c>
      <c r="E88" s="824" t="s">
        <v>2150</v>
      </c>
      <c r="F88" s="822" t="s">
        <v>2139</v>
      </c>
      <c r="G88" s="822" t="s">
        <v>2357</v>
      </c>
      <c r="H88" s="822" t="s">
        <v>605</v>
      </c>
      <c r="I88" s="822" t="s">
        <v>2025</v>
      </c>
      <c r="J88" s="822" t="s">
        <v>2026</v>
      </c>
      <c r="K88" s="822" t="s">
        <v>2027</v>
      </c>
      <c r="L88" s="825">
        <v>117.46</v>
      </c>
      <c r="M88" s="825">
        <v>117.46</v>
      </c>
      <c r="N88" s="822">
        <v>1</v>
      </c>
      <c r="O88" s="826">
        <v>1</v>
      </c>
      <c r="P88" s="825">
        <v>117.46</v>
      </c>
      <c r="Q88" s="827">
        <v>1</v>
      </c>
      <c r="R88" s="822">
        <v>1</v>
      </c>
      <c r="S88" s="827">
        <v>1</v>
      </c>
      <c r="T88" s="826">
        <v>1</v>
      </c>
      <c r="U88" s="828">
        <v>1</v>
      </c>
    </row>
    <row r="89" spans="1:21" ht="14.45" customHeight="1" x14ac:dyDescent="0.2">
      <c r="A89" s="821">
        <v>30</v>
      </c>
      <c r="B89" s="822" t="s">
        <v>2138</v>
      </c>
      <c r="C89" s="822" t="s">
        <v>2144</v>
      </c>
      <c r="D89" s="823" t="s">
        <v>2891</v>
      </c>
      <c r="E89" s="824" t="s">
        <v>2150</v>
      </c>
      <c r="F89" s="822" t="s">
        <v>2139</v>
      </c>
      <c r="G89" s="822" t="s">
        <v>2357</v>
      </c>
      <c r="H89" s="822" t="s">
        <v>605</v>
      </c>
      <c r="I89" s="822" t="s">
        <v>2358</v>
      </c>
      <c r="J89" s="822" t="s">
        <v>2026</v>
      </c>
      <c r="K89" s="822" t="s">
        <v>2359</v>
      </c>
      <c r="L89" s="825">
        <v>352.37</v>
      </c>
      <c r="M89" s="825">
        <v>704.74</v>
      </c>
      <c r="N89" s="822">
        <v>2</v>
      </c>
      <c r="O89" s="826">
        <v>2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30</v>
      </c>
      <c r="B90" s="822" t="s">
        <v>2138</v>
      </c>
      <c r="C90" s="822" t="s">
        <v>2144</v>
      </c>
      <c r="D90" s="823" t="s">
        <v>2891</v>
      </c>
      <c r="E90" s="824" t="s">
        <v>2150</v>
      </c>
      <c r="F90" s="822" t="s">
        <v>2139</v>
      </c>
      <c r="G90" s="822" t="s">
        <v>2360</v>
      </c>
      <c r="H90" s="822" t="s">
        <v>329</v>
      </c>
      <c r="I90" s="822" t="s">
        <v>2361</v>
      </c>
      <c r="J90" s="822" t="s">
        <v>2362</v>
      </c>
      <c r="K90" s="822" t="s">
        <v>2363</v>
      </c>
      <c r="L90" s="825">
        <v>218.62</v>
      </c>
      <c r="M90" s="825">
        <v>218.62</v>
      </c>
      <c r="N90" s="822">
        <v>1</v>
      </c>
      <c r="O90" s="826">
        <v>0.5</v>
      </c>
      <c r="P90" s="825"/>
      <c r="Q90" s="827">
        <v>0</v>
      </c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30</v>
      </c>
      <c r="B91" s="822" t="s">
        <v>2138</v>
      </c>
      <c r="C91" s="822" t="s">
        <v>2144</v>
      </c>
      <c r="D91" s="823" t="s">
        <v>2891</v>
      </c>
      <c r="E91" s="824" t="s">
        <v>2150</v>
      </c>
      <c r="F91" s="822" t="s">
        <v>2139</v>
      </c>
      <c r="G91" s="822" t="s">
        <v>2360</v>
      </c>
      <c r="H91" s="822" t="s">
        <v>329</v>
      </c>
      <c r="I91" s="822" t="s">
        <v>2364</v>
      </c>
      <c r="J91" s="822" t="s">
        <v>2362</v>
      </c>
      <c r="K91" s="822" t="s">
        <v>2365</v>
      </c>
      <c r="L91" s="825">
        <v>437.23</v>
      </c>
      <c r="M91" s="825">
        <v>437.23</v>
      </c>
      <c r="N91" s="822">
        <v>1</v>
      </c>
      <c r="O91" s="826">
        <v>0.5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30</v>
      </c>
      <c r="B92" s="822" t="s">
        <v>2138</v>
      </c>
      <c r="C92" s="822" t="s">
        <v>2144</v>
      </c>
      <c r="D92" s="823" t="s">
        <v>2891</v>
      </c>
      <c r="E92" s="824" t="s">
        <v>2150</v>
      </c>
      <c r="F92" s="822" t="s">
        <v>2139</v>
      </c>
      <c r="G92" s="822" t="s">
        <v>2366</v>
      </c>
      <c r="H92" s="822" t="s">
        <v>605</v>
      </c>
      <c r="I92" s="822" t="s">
        <v>2367</v>
      </c>
      <c r="J92" s="822" t="s">
        <v>2368</v>
      </c>
      <c r="K92" s="822" t="s">
        <v>2369</v>
      </c>
      <c r="L92" s="825">
        <v>160.1</v>
      </c>
      <c r="M92" s="825">
        <v>800.5</v>
      </c>
      <c r="N92" s="822">
        <v>5</v>
      </c>
      <c r="O92" s="826">
        <v>1.5</v>
      </c>
      <c r="P92" s="825"/>
      <c r="Q92" s="827">
        <v>0</v>
      </c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30</v>
      </c>
      <c r="B93" s="822" t="s">
        <v>2138</v>
      </c>
      <c r="C93" s="822" t="s">
        <v>2144</v>
      </c>
      <c r="D93" s="823" t="s">
        <v>2891</v>
      </c>
      <c r="E93" s="824" t="s">
        <v>2150</v>
      </c>
      <c r="F93" s="822" t="s">
        <v>2139</v>
      </c>
      <c r="G93" s="822" t="s">
        <v>2370</v>
      </c>
      <c r="H93" s="822" t="s">
        <v>605</v>
      </c>
      <c r="I93" s="822" t="s">
        <v>1777</v>
      </c>
      <c r="J93" s="822" t="s">
        <v>1778</v>
      </c>
      <c r="K93" s="822" t="s">
        <v>1779</v>
      </c>
      <c r="L93" s="825">
        <v>7.47</v>
      </c>
      <c r="M93" s="825">
        <v>29.88</v>
      </c>
      <c r="N93" s="822">
        <v>4</v>
      </c>
      <c r="O93" s="826">
        <v>0.5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30</v>
      </c>
      <c r="B94" s="822" t="s">
        <v>2138</v>
      </c>
      <c r="C94" s="822" t="s">
        <v>2144</v>
      </c>
      <c r="D94" s="823" t="s">
        <v>2891</v>
      </c>
      <c r="E94" s="824" t="s">
        <v>2150</v>
      </c>
      <c r="F94" s="822" t="s">
        <v>2139</v>
      </c>
      <c r="G94" s="822" t="s">
        <v>2370</v>
      </c>
      <c r="H94" s="822" t="s">
        <v>605</v>
      </c>
      <c r="I94" s="822" t="s">
        <v>1780</v>
      </c>
      <c r="J94" s="822" t="s">
        <v>1778</v>
      </c>
      <c r="K94" s="822" t="s">
        <v>1781</v>
      </c>
      <c r="L94" s="825">
        <v>11.48</v>
      </c>
      <c r="M94" s="825">
        <v>45.92</v>
      </c>
      <c r="N94" s="822">
        <v>4</v>
      </c>
      <c r="O94" s="826">
        <v>0.5</v>
      </c>
      <c r="P94" s="825">
        <v>45.92</v>
      </c>
      <c r="Q94" s="827">
        <v>1</v>
      </c>
      <c r="R94" s="822">
        <v>4</v>
      </c>
      <c r="S94" s="827">
        <v>1</v>
      </c>
      <c r="T94" s="826">
        <v>0.5</v>
      </c>
      <c r="U94" s="828">
        <v>1</v>
      </c>
    </row>
    <row r="95" spans="1:21" ht="14.45" customHeight="1" x14ac:dyDescent="0.2">
      <c r="A95" s="821">
        <v>30</v>
      </c>
      <c r="B95" s="822" t="s">
        <v>2138</v>
      </c>
      <c r="C95" s="822" t="s">
        <v>2144</v>
      </c>
      <c r="D95" s="823" t="s">
        <v>2891</v>
      </c>
      <c r="E95" s="824" t="s">
        <v>2150</v>
      </c>
      <c r="F95" s="822" t="s">
        <v>2139</v>
      </c>
      <c r="G95" s="822" t="s">
        <v>2371</v>
      </c>
      <c r="H95" s="822" t="s">
        <v>329</v>
      </c>
      <c r="I95" s="822" t="s">
        <v>2372</v>
      </c>
      <c r="J95" s="822" t="s">
        <v>2373</v>
      </c>
      <c r="K95" s="822" t="s">
        <v>2374</v>
      </c>
      <c r="L95" s="825">
        <v>117.46</v>
      </c>
      <c r="M95" s="825">
        <v>352.38</v>
      </c>
      <c r="N95" s="822">
        <v>3</v>
      </c>
      <c r="O95" s="826">
        <v>0.5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30</v>
      </c>
      <c r="B96" s="822" t="s">
        <v>2138</v>
      </c>
      <c r="C96" s="822" t="s">
        <v>2144</v>
      </c>
      <c r="D96" s="823" t="s">
        <v>2891</v>
      </c>
      <c r="E96" s="824" t="s">
        <v>2150</v>
      </c>
      <c r="F96" s="822" t="s">
        <v>2139</v>
      </c>
      <c r="G96" s="822" t="s">
        <v>2375</v>
      </c>
      <c r="H96" s="822" t="s">
        <v>329</v>
      </c>
      <c r="I96" s="822" t="s">
        <v>2376</v>
      </c>
      <c r="J96" s="822" t="s">
        <v>2377</v>
      </c>
      <c r="K96" s="822" t="s">
        <v>2378</v>
      </c>
      <c r="L96" s="825">
        <v>1277.98</v>
      </c>
      <c r="M96" s="825">
        <v>3833.94</v>
      </c>
      <c r="N96" s="822">
        <v>3</v>
      </c>
      <c r="O96" s="826">
        <v>1</v>
      </c>
      <c r="P96" s="825">
        <v>3833.94</v>
      </c>
      <c r="Q96" s="827">
        <v>1</v>
      </c>
      <c r="R96" s="822">
        <v>3</v>
      </c>
      <c r="S96" s="827">
        <v>1</v>
      </c>
      <c r="T96" s="826">
        <v>1</v>
      </c>
      <c r="U96" s="828">
        <v>1</v>
      </c>
    </row>
    <row r="97" spans="1:21" ht="14.45" customHeight="1" x14ac:dyDescent="0.2">
      <c r="A97" s="821">
        <v>30</v>
      </c>
      <c r="B97" s="822" t="s">
        <v>2138</v>
      </c>
      <c r="C97" s="822" t="s">
        <v>2144</v>
      </c>
      <c r="D97" s="823" t="s">
        <v>2891</v>
      </c>
      <c r="E97" s="824" t="s">
        <v>2150</v>
      </c>
      <c r="F97" s="822" t="s">
        <v>2139</v>
      </c>
      <c r="G97" s="822" t="s">
        <v>2379</v>
      </c>
      <c r="H97" s="822" t="s">
        <v>329</v>
      </c>
      <c r="I97" s="822" t="s">
        <v>2380</v>
      </c>
      <c r="J97" s="822" t="s">
        <v>2381</v>
      </c>
      <c r="K97" s="822" t="s">
        <v>2382</v>
      </c>
      <c r="L97" s="825">
        <v>352.28</v>
      </c>
      <c r="M97" s="825">
        <v>3170.5199999999995</v>
      </c>
      <c r="N97" s="822">
        <v>9</v>
      </c>
      <c r="O97" s="826">
        <v>1</v>
      </c>
      <c r="P97" s="825"/>
      <c r="Q97" s="827">
        <v>0</v>
      </c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30</v>
      </c>
      <c r="B98" s="822" t="s">
        <v>2138</v>
      </c>
      <c r="C98" s="822" t="s">
        <v>2144</v>
      </c>
      <c r="D98" s="823" t="s">
        <v>2891</v>
      </c>
      <c r="E98" s="824" t="s">
        <v>2150</v>
      </c>
      <c r="F98" s="822" t="s">
        <v>2139</v>
      </c>
      <c r="G98" s="822" t="s">
        <v>2383</v>
      </c>
      <c r="H98" s="822" t="s">
        <v>329</v>
      </c>
      <c r="I98" s="822" t="s">
        <v>2384</v>
      </c>
      <c r="J98" s="822" t="s">
        <v>2385</v>
      </c>
      <c r="K98" s="822" t="s">
        <v>2386</v>
      </c>
      <c r="L98" s="825">
        <v>254.49</v>
      </c>
      <c r="M98" s="825">
        <v>763.47</v>
      </c>
      <c r="N98" s="822">
        <v>3</v>
      </c>
      <c r="O98" s="826">
        <v>2.5</v>
      </c>
      <c r="P98" s="825">
        <v>508.98</v>
      </c>
      <c r="Q98" s="827">
        <v>0.66666666666666663</v>
      </c>
      <c r="R98" s="822">
        <v>2</v>
      </c>
      <c r="S98" s="827">
        <v>0.66666666666666663</v>
      </c>
      <c r="T98" s="826">
        <v>2</v>
      </c>
      <c r="U98" s="828">
        <v>0.8</v>
      </c>
    </row>
    <row r="99" spans="1:21" ht="14.45" customHeight="1" x14ac:dyDescent="0.2">
      <c r="A99" s="821">
        <v>30</v>
      </c>
      <c r="B99" s="822" t="s">
        <v>2138</v>
      </c>
      <c r="C99" s="822" t="s">
        <v>2144</v>
      </c>
      <c r="D99" s="823" t="s">
        <v>2891</v>
      </c>
      <c r="E99" s="824" t="s">
        <v>2150</v>
      </c>
      <c r="F99" s="822" t="s">
        <v>2139</v>
      </c>
      <c r="G99" s="822" t="s">
        <v>2387</v>
      </c>
      <c r="H99" s="822" t="s">
        <v>329</v>
      </c>
      <c r="I99" s="822" t="s">
        <v>2388</v>
      </c>
      <c r="J99" s="822" t="s">
        <v>1497</v>
      </c>
      <c r="K99" s="822" t="s">
        <v>2389</v>
      </c>
      <c r="L99" s="825">
        <v>181.04</v>
      </c>
      <c r="M99" s="825">
        <v>181.04</v>
      </c>
      <c r="N99" s="822">
        <v>1</v>
      </c>
      <c r="O99" s="826">
        <v>1</v>
      </c>
      <c r="P99" s="825">
        <v>181.04</v>
      </c>
      <c r="Q99" s="827">
        <v>1</v>
      </c>
      <c r="R99" s="822">
        <v>1</v>
      </c>
      <c r="S99" s="827">
        <v>1</v>
      </c>
      <c r="T99" s="826">
        <v>1</v>
      </c>
      <c r="U99" s="828">
        <v>1</v>
      </c>
    </row>
    <row r="100" spans="1:21" ht="14.45" customHeight="1" x14ac:dyDescent="0.2">
      <c r="A100" s="821">
        <v>30</v>
      </c>
      <c r="B100" s="822" t="s">
        <v>2138</v>
      </c>
      <c r="C100" s="822" t="s">
        <v>2144</v>
      </c>
      <c r="D100" s="823" t="s">
        <v>2891</v>
      </c>
      <c r="E100" s="824" t="s">
        <v>2150</v>
      </c>
      <c r="F100" s="822" t="s">
        <v>2139</v>
      </c>
      <c r="G100" s="822" t="s">
        <v>2390</v>
      </c>
      <c r="H100" s="822" t="s">
        <v>605</v>
      </c>
      <c r="I100" s="822" t="s">
        <v>1890</v>
      </c>
      <c r="J100" s="822" t="s">
        <v>956</v>
      </c>
      <c r="K100" s="822" t="s">
        <v>959</v>
      </c>
      <c r="L100" s="825">
        <v>0</v>
      </c>
      <c r="M100" s="825">
        <v>0</v>
      </c>
      <c r="N100" s="822">
        <v>2</v>
      </c>
      <c r="O100" s="826">
        <v>0.5</v>
      </c>
      <c r="P100" s="825"/>
      <c r="Q100" s="827"/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30</v>
      </c>
      <c r="B101" s="822" t="s">
        <v>2138</v>
      </c>
      <c r="C101" s="822" t="s">
        <v>2144</v>
      </c>
      <c r="D101" s="823" t="s">
        <v>2891</v>
      </c>
      <c r="E101" s="824" t="s">
        <v>2150</v>
      </c>
      <c r="F101" s="822" t="s">
        <v>2139</v>
      </c>
      <c r="G101" s="822" t="s">
        <v>2391</v>
      </c>
      <c r="H101" s="822" t="s">
        <v>329</v>
      </c>
      <c r="I101" s="822" t="s">
        <v>2392</v>
      </c>
      <c r="J101" s="822" t="s">
        <v>2393</v>
      </c>
      <c r="K101" s="822" t="s">
        <v>2394</v>
      </c>
      <c r="L101" s="825">
        <v>120.14</v>
      </c>
      <c r="M101" s="825">
        <v>120.14</v>
      </c>
      <c r="N101" s="822">
        <v>1</v>
      </c>
      <c r="O101" s="826">
        <v>1</v>
      </c>
      <c r="P101" s="825"/>
      <c r="Q101" s="827">
        <v>0</v>
      </c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30</v>
      </c>
      <c r="B102" s="822" t="s">
        <v>2138</v>
      </c>
      <c r="C102" s="822" t="s">
        <v>2144</v>
      </c>
      <c r="D102" s="823" t="s">
        <v>2891</v>
      </c>
      <c r="E102" s="824" t="s">
        <v>2150</v>
      </c>
      <c r="F102" s="822" t="s">
        <v>2139</v>
      </c>
      <c r="G102" s="822" t="s">
        <v>2395</v>
      </c>
      <c r="H102" s="822" t="s">
        <v>329</v>
      </c>
      <c r="I102" s="822" t="s">
        <v>2396</v>
      </c>
      <c r="J102" s="822" t="s">
        <v>1081</v>
      </c>
      <c r="K102" s="822" t="s">
        <v>1082</v>
      </c>
      <c r="L102" s="825">
        <v>657.67</v>
      </c>
      <c r="M102" s="825">
        <v>1315.34</v>
      </c>
      <c r="N102" s="822">
        <v>2</v>
      </c>
      <c r="O102" s="826">
        <v>1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30</v>
      </c>
      <c r="B103" s="822" t="s">
        <v>2138</v>
      </c>
      <c r="C103" s="822" t="s">
        <v>2144</v>
      </c>
      <c r="D103" s="823" t="s">
        <v>2891</v>
      </c>
      <c r="E103" s="824" t="s">
        <v>2150</v>
      </c>
      <c r="F103" s="822" t="s">
        <v>2139</v>
      </c>
      <c r="G103" s="822" t="s">
        <v>2397</v>
      </c>
      <c r="H103" s="822" t="s">
        <v>329</v>
      </c>
      <c r="I103" s="822" t="s">
        <v>2398</v>
      </c>
      <c r="J103" s="822" t="s">
        <v>1522</v>
      </c>
      <c r="K103" s="822" t="s">
        <v>1523</v>
      </c>
      <c r="L103" s="825">
        <v>118.65</v>
      </c>
      <c r="M103" s="825">
        <v>118.65</v>
      </c>
      <c r="N103" s="822">
        <v>1</v>
      </c>
      <c r="O103" s="826">
        <v>1</v>
      </c>
      <c r="P103" s="825"/>
      <c r="Q103" s="827">
        <v>0</v>
      </c>
      <c r="R103" s="822"/>
      <c r="S103" s="827">
        <v>0</v>
      </c>
      <c r="T103" s="826"/>
      <c r="U103" s="828">
        <v>0</v>
      </c>
    </row>
    <row r="104" spans="1:21" ht="14.45" customHeight="1" x14ac:dyDescent="0.2">
      <c r="A104" s="821">
        <v>30</v>
      </c>
      <c r="B104" s="822" t="s">
        <v>2138</v>
      </c>
      <c r="C104" s="822" t="s">
        <v>2144</v>
      </c>
      <c r="D104" s="823" t="s">
        <v>2891</v>
      </c>
      <c r="E104" s="824" t="s">
        <v>2150</v>
      </c>
      <c r="F104" s="822" t="s">
        <v>2139</v>
      </c>
      <c r="G104" s="822" t="s">
        <v>2397</v>
      </c>
      <c r="H104" s="822" t="s">
        <v>329</v>
      </c>
      <c r="I104" s="822" t="s">
        <v>2399</v>
      </c>
      <c r="J104" s="822" t="s">
        <v>2400</v>
      </c>
      <c r="K104" s="822" t="s">
        <v>2401</v>
      </c>
      <c r="L104" s="825">
        <v>36.909999999999997</v>
      </c>
      <c r="M104" s="825">
        <v>36.909999999999997</v>
      </c>
      <c r="N104" s="822">
        <v>1</v>
      </c>
      <c r="O104" s="826">
        <v>0.5</v>
      </c>
      <c r="P104" s="825"/>
      <c r="Q104" s="827">
        <v>0</v>
      </c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30</v>
      </c>
      <c r="B105" s="822" t="s">
        <v>2138</v>
      </c>
      <c r="C105" s="822" t="s">
        <v>2144</v>
      </c>
      <c r="D105" s="823" t="s">
        <v>2891</v>
      </c>
      <c r="E105" s="824" t="s">
        <v>2150</v>
      </c>
      <c r="F105" s="822" t="s">
        <v>2139</v>
      </c>
      <c r="G105" s="822" t="s">
        <v>2402</v>
      </c>
      <c r="H105" s="822" t="s">
        <v>329</v>
      </c>
      <c r="I105" s="822" t="s">
        <v>2403</v>
      </c>
      <c r="J105" s="822" t="s">
        <v>2404</v>
      </c>
      <c r="K105" s="822" t="s">
        <v>2405</v>
      </c>
      <c r="L105" s="825">
        <v>264</v>
      </c>
      <c r="M105" s="825">
        <v>264</v>
      </c>
      <c r="N105" s="822">
        <v>1</v>
      </c>
      <c r="O105" s="826">
        <v>0.5</v>
      </c>
      <c r="P105" s="825"/>
      <c r="Q105" s="827">
        <v>0</v>
      </c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30</v>
      </c>
      <c r="B106" s="822" t="s">
        <v>2138</v>
      </c>
      <c r="C106" s="822" t="s">
        <v>2144</v>
      </c>
      <c r="D106" s="823" t="s">
        <v>2891</v>
      </c>
      <c r="E106" s="824" t="s">
        <v>2150</v>
      </c>
      <c r="F106" s="822" t="s">
        <v>2139</v>
      </c>
      <c r="G106" s="822" t="s">
        <v>2406</v>
      </c>
      <c r="H106" s="822" t="s">
        <v>329</v>
      </c>
      <c r="I106" s="822" t="s">
        <v>2407</v>
      </c>
      <c r="J106" s="822" t="s">
        <v>2408</v>
      </c>
      <c r="K106" s="822" t="s">
        <v>2409</v>
      </c>
      <c r="L106" s="825">
        <v>131.32</v>
      </c>
      <c r="M106" s="825">
        <v>131.32</v>
      </c>
      <c r="N106" s="822">
        <v>1</v>
      </c>
      <c r="O106" s="826">
        <v>0.5</v>
      </c>
      <c r="P106" s="825"/>
      <c r="Q106" s="827">
        <v>0</v>
      </c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30</v>
      </c>
      <c r="B107" s="822" t="s">
        <v>2138</v>
      </c>
      <c r="C107" s="822" t="s">
        <v>2144</v>
      </c>
      <c r="D107" s="823" t="s">
        <v>2891</v>
      </c>
      <c r="E107" s="824" t="s">
        <v>2150</v>
      </c>
      <c r="F107" s="822" t="s">
        <v>2139</v>
      </c>
      <c r="G107" s="822" t="s">
        <v>2410</v>
      </c>
      <c r="H107" s="822" t="s">
        <v>329</v>
      </c>
      <c r="I107" s="822" t="s">
        <v>2411</v>
      </c>
      <c r="J107" s="822" t="s">
        <v>2412</v>
      </c>
      <c r="K107" s="822" t="s">
        <v>2413</v>
      </c>
      <c r="L107" s="825">
        <v>73.83</v>
      </c>
      <c r="M107" s="825">
        <v>221.49</v>
      </c>
      <c r="N107" s="822">
        <v>3</v>
      </c>
      <c r="O107" s="826">
        <v>0.5</v>
      </c>
      <c r="P107" s="825">
        <v>221.49</v>
      </c>
      <c r="Q107" s="827">
        <v>1</v>
      </c>
      <c r="R107" s="822">
        <v>3</v>
      </c>
      <c r="S107" s="827">
        <v>1</v>
      </c>
      <c r="T107" s="826">
        <v>0.5</v>
      </c>
      <c r="U107" s="828">
        <v>1</v>
      </c>
    </row>
    <row r="108" spans="1:21" ht="14.45" customHeight="1" x14ac:dyDescent="0.2">
      <c r="A108" s="821">
        <v>30</v>
      </c>
      <c r="B108" s="822" t="s">
        <v>2138</v>
      </c>
      <c r="C108" s="822" t="s">
        <v>2144</v>
      </c>
      <c r="D108" s="823" t="s">
        <v>2891</v>
      </c>
      <c r="E108" s="824" t="s">
        <v>2150</v>
      </c>
      <c r="F108" s="822" t="s">
        <v>2139</v>
      </c>
      <c r="G108" s="822" t="s">
        <v>2414</v>
      </c>
      <c r="H108" s="822" t="s">
        <v>329</v>
      </c>
      <c r="I108" s="822" t="s">
        <v>2415</v>
      </c>
      <c r="J108" s="822" t="s">
        <v>2416</v>
      </c>
      <c r="K108" s="822" t="s">
        <v>2417</v>
      </c>
      <c r="L108" s="825">
        <v>311.02</v>
      </c>
      <c r="M108" s="825">
        <v>311.02</v>
      </c>
      <c r="N108" s="822">
        <v>1</v>
      </c>
      <c r="O108" s="826">
        <v>1</v>
      </c>
      <c r="P108" s="825">
        <v>311.02</v>
      </c>
      <c r="Q108" s="827">
        <v>1</v>
      </c>
      <c r="R108" s="822">
        <v>1</v>
      </c>
      <c r="S108" s="827">
        <v>1</v>
      </c>
      <c r="T108" s="826">
        <v>1</v>
      </c>
      <c r="U108" s="828">
        <v>1</v>
      </c>
    </row>
    <row r="109" spans="1:21" ht="14.45" customHeight="1" x14ac:dyDescent="0.2">
      <c r="A109" s="821">
        <v>30</v>
      </c>
      <c r="B109" s="822" t="s">
        <v>2138</v>
      </c>
      <c r="C109" s="822" t="s">
        <v>2144</v>
      </c>
      <c r="D109" s="823" t="s">
        <v>2891</v>
      </c>
      <c r="E109" s="824" t="s">
        <v>2150</v>
      </c>
      <c r="F109" s="822" t="s">
        <v>2139</v>
      </c>
      <c r="G109" s="822" t="s">
        <v>2414</v>
      </c>
      <c r="H109" s="822" t="s">
        <v>329</v>
      </c>
      <c r="I109" s="822" t="s">
        <v>2418</v>
      </c>
      <c r="J109" s="822" t="s">
        <v>2416</v>
      </c>
      <c r="K109" s="822" t="s">
        <v>2417</v>
      </c>
      <c r="L109" s="825">
        <v>311.02</v>
      </c>
      <c r="M109" s="825">
        <v>933.06</v>
      </c>
      <c r="N109" s="822">
        <v>3</v>
      </c>
      <c r="O109" s="826">
        <v>3</v>
      </c>
      <c r="P109" s="825">
        <v>311.02</v>
      </c>
      <c r="Q109" s="827">
        <v>0.33333333333333331</v>
      </c>
      <c r="R109" s="822">
        <v>1</v>
      </c>
      <c r="S109" s="827">
        <v>0.33333333333333331</v>
      </c>
      <c r="T109" s="826">
        <v>1</v>
      </c>
      <c r="U109" s="828">
        <v>0.33333333333333331</v>
      </c>
    </row>
    <row r="110" spans="1:21" ht="14.45" customHeight="1" x14ac:dyDescent="0.2">
      <c r="A110" s="821">
        <v>30</v>
      </c>
      <c r="B110" s="822" t="s">
        <v>2138</v>
      </c>
      <c r="C110" s="822" t="s">
        <v>2144</v>
      </c>
      <c r="D110" s="823" t="s">
        <v>2891</v>
      </c>
      <c r="E110" s="824" t="s">
        <v>2150</v>
      </c>
      <c r="F110" s="822" t="s">
        <v>2139</v>
      </c>
      <c r="G110" s="822" t="s">
        <v>2419</v>
      </c>
      <c r="H110" s="822" t="s">
        <v>605</v>
      </c>
      <c r="I110" s="822" t="s">
        <v>2109</v>
      </c>
      <c r="J110" s="822" t="s">
        <v>1268</v>
      </c>
      <c r="K110" s="822" t="s">
        <v>2009</v>
      </c>
      <c r="L110" s="825">
        <v>0</v>
      </c>
      <c r="M110" s="825">
        <v>0</v>
      </c>
      <c r="N110" s="822">
        <v>3</v>
      </c>
      <c r="O110" s="826">
        <v>0.5</v>
      </c>
      <c r="P110" s="825">
        <v>0</v>
      </c>
      <c r="Q110" s="827"/>
      <c r="R110" s="822">
        <v>3</v>
      </c>
      <c r="S110" s="827">
        <v>1</v>
      </c>
      <c r="T110" s="826">
        <v>0.5</v>
      </c>
      <c r="U110" s="828">
        <v>1</v>
      </c>
    </row>
    <row r="111" spans="1:21" ht="14.45" customHeight="1" x14ac:dyDescent="0.2">
      <c r="A111" s="821">
        <v>30</v>
      </c>
      <c r="B111" s="822" t="s">
        <v>2138</v>
      </c>
      <c r="C111" s="822" t="s">
        <v>2144</v>
      </c>
      <c r="D111" s="823" t="s">
        <v>2891</v>
      </c>
      <c r="E111" s="824" t="s">
        <v>2150</v>
      </c>
      <c r="F111" s="822" t="s">
        <v>2139</v>
      </c>
      <c r="G111" s="822" t="s">
        <v>2419</v>
      </c>
      <c r="H111" s="822" t="s">
        <v>605</v>
      </c>
      <c r="I111" s="822" t="s">
        <v>2110</v>
      </c>
      <c r="J111" s="822" t="s">
        <v>1268</v>
      </c>
      <c r="K111" s="822" t="s">
        <v>1269</v>
      </c>
      <c r="L111" s="825">
        <v>0</v>
      </c>
      <c r="M111" s="825">
        <v>0</v>
      </c>
      <c r="N111" s="822">
        <v>4</v>
      </c>
      <c r="O111" s="826">
        <v>1.5</v>
      </c>
      <c r="P111" s="825"/>
      <c r="Q111" s="827"/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30</v>
      </c>
      <c r="B112" s="822" t="s">
        <v>2138</v>
      </c>
      <c r="C112" s="822" t="s">
        <v>2144</v>
      </c>
      <c r="D112" s="823" t="s">
        <v>2891</v>
      </c>
      <c r="E112" s="824" t="s">
        <v>2150</v>
      </c>
      <c r="F112" s="822" t="s">
        <v>2139</v>
      </c>
      <c r="G112" s="822" t="s">
        <v>2420</v>
      </c>
      <c r="H112" s="822" t="s">
        <v>605</v>
      </c>
      <c r="I112" s="822" t="s">
        <v>1921</v>
      </c>
      <c r="J112" s="822" t="s">
        <v>1109</v>
      </c>
      <c r="K112" s="822" t="s">
        <v>1046</v>
      </c>
      <c r="L112" s="825">
        <v>0</v>
      </c>
      <c r="M112" s="825">
        <v>0</v>
      </c>
      <c r="N112" s="822">
        <v>1</v>
      </c>
      <c r="O112" s="826">
        <v>0.5</v>
      </c>
      <c r="P112" s="825"/>
      <c r="Q112" s="827"/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30</v>
      </c>
      <c r="B113" s="822" t="s">
        <v>2138</v>
      </c>
      <c r="C113" s="822" t="s">
        <v>2144</v>
      </c>
      <c r="D113" s="823" t="s">
        <v>2891</v>
      </c>
      <c r="E113" s="824" t="s">
        <v>2150</v>
      </c>
      <c r="F113" s="822" t="s">
        <v>2139</v>
      </c>
      <c r="G113" s="822" t="s">
        <v>2420</v>
      </c>
      <c r="H113" s="822" t="s">
        <v>605</v>
      </c>
      <c r="I113" s="822" t="s">
        <v>1919</v>
      </c>
      <c r="J113" s="822" t="s">
        <v>1109</v>
      </c>
      <c r="K113" s="822" t="s">
        <v>1920</v>
      </c>
      <c r="L113" s="825">
        <v>0</v>
      </c>
      <c r="M113" s="825">
        <v>0</v>
      </c>
      <c r="N113" s="822">
        <v>1</v>
      </c>
      <c r="O113" s="826">
        <v>0.5</v>
      </c>
      <c r="P113" s="825"/>
      <c r="Q113" s="827"/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30</v>
      </c>
      <c r="B114" s="822" t="s">
        <v>2138</v>
      </c>
      <c r="C114" s="822" t="s">
        <v>2144</v>
      </c>
      <c r="D114" s="823" t="s">
        <v>2891</v>
      </c>
      <c r="E114" s="824" t="s">
        <v>2150</v>
      </c>
      <c r="F114" s="822" t="s">
        <v>2139</v>
      </c>
      <c r="G114" s="822" t="s">
        <v>2421</v>
      </c>
      <c r="H114" s="822" t="s">
        <v>605</v>
      </c>
      <c r="I114" s="822" t="s">
        <v>2422</v>
      </c>
      <c r="J114" s="822" t="s">
        <v>1737</v>
      </c>
      <c r="K114" s="822" t="s">
        <v>2423</v>
      </c>
      <c r="L114" s="825">
        <v>1544.99</v>
      </c>
      <c r="M114" s="825">
        <v>4634.97</v>
      </c>
      <c r="N114" s="822">
        <v>3</v>
      </c>
      <c r="O114" s="826">
        <v>1</v>
      </c>
      <c r="P114" s="825"/>
      <c r="Q114" s="827">
        <v>0</v>
      </c>
      <c r="R114" s="822"/>
      <c r="S114" s="827">
        <v>0</v>
      </c>
      <c r="T114" s="826"/>
      <c r="U114" s="828">
        <v>0</v>
      </c>
    </row>
    <row r="115" spans="1:21" ht="14.45" customHeight="1" x14ac:dyDescent="0.2">
      <c r="A115" s="821">
        <v>30</v>
      </c>
      <c r="B115" s="822" t="s">
        <v>2138</v>
      </c>
      <c r="C115" s="822" t="s">
        <v>2144</v>
      </c>
      <c r="D115" s="823" t="s">
        <v>2891</v>
      </c>
      <c r="E115" s="824" t="s">
        <v>2150</v>
      </c>
      <c r="F115" s="822" t="s">
        <v>2139</v>
      </c>
      <c r="G115" s="822" t="s">
        <v>2421</v>
      </c>
      <c r="H115" s="822" t="s">
        <v>605</v>
      </c>
      <c r="I115" s="822" t="s">
        <v>1984</v>
      </c>
      <c r="J115" s="822" t="s">
        <v>1737</v>
      </c>
      <c r="K115" s="822" t="s">
        <v>1985</v>
      </c>
      <c r="L115" s="825">
        <v>2669.75</v>
      </c>
      <c r="M115" s="825">
        <v>10679</v>
      </c>
      <c r="N115" s="822">
        <v>4</v>
      </c>
      <c r="O115" s="826">
        <v>3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30</v>
      </c>
      <c r="B116" s="822" t="s">
        <v>2138</v>
      </c>
      <c r="C116" s="822" t="s">
        <v>2144</v>
      </c>
      <c r="D116" s="823" t="s">
        <v>2891</v>
      </c>
      <c r="E116" s="824" t="s">
        <v>2150</v>
      </c>
      <c r="F116" s="822" t="s">
        <v>2139</v>
      </c>
      <c r="G116" s="822" t="s">
        <v>2424</v>
      </c>
      <c r="H116" s="822" t="s">
        <v>329</v>
      </c>
      <c r="I116" s="822" t="s">
        <v>2425</v>
      </c>
      <c r="J116" s="822" t="s">
        <v>2426</v>
      </c>
      <c r="K116" s="822" t="s">
        <v>2427</v>
      </c>
      <c r="L116" s="825">
        <v>654.95000000000005</v>
      </c>
      <c r="M116" s="825">
        <v>654.95000000000005</v>
      </c>
      <c r="N116" s="822">
        <v>1</v>
      </c>
      <c r="O116" s="826">
        <v>0.5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30</v>
      </c>
      <c r="B117" s="822" t="s">
        <v>2138</v>
      </c>
      <c r="C117" s="822" t="s">
        <v>2144</v>
      </c>
      <c r="D117" s="823" t="s">
        <v>2891</v>
      </c>
      <c r="E117" s="824" t="s">
        <v>2150</v>
      </c>
      <c r="F117" s="822" t="s">
        <v>2139</v>
      </c>
      <c r="G117" s="822" t="s">
        <v>2428</v>
      </c>
      <c r="H117" s="822" t="s">
        <v>605</v>
      </c>
      <c r="I117" s="822" t="s">
        <v>2429</v>
      </c>
      <c r="J117" s="822" t="s">
        <v>868</v>
      </c>
      <c r="K117" s="822" t="s">
        <v>2430</v>
      </c>
      <c r="L117" s="825">
        <v>414.07</v>
      </c>
      <c r="M117" s="825">
        <v>414.07</v>
      </c>
      <c r="N117" s="822">
        <v>1</v>
      </c>
      <c r="O117" s="826">
        <v>0.5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30</v>
      </c>
      <c r="B118" s="822" t="s">
        <v>2138</v>
      </c>
      <c r="C118" s="822" t="s">
        <v>2144</v>
      </c>
      <c r="D118" s="823" t="s">
        <v>2891</v>
      </c>
      <c r="E118" s="824" t="s">
        <v>2150</v>
      </c>
      <c r="F118" s="822" t="s">
        <v>2139</v>
      </c>
      <c r="G118" s="822" t="s">
        <v>2431</v>
      </c>
      <c r="H118" s="822" t="s">
        <v>329</v>
      </c>
      <c r="I118" s="822" t="s">
        <v>2432</v>
      </c>
      <c r="J118" s="822" t="s">
        <v>1099</v>
      </c>
      <c r="K118" s="822" t="s">
        <v>1100</v>
      </c>
      <c r="L118" s="825">
        <v>50.32</v>
      </c>
      <c r="M118" s="825">
        <v>150.96</v>
      </c>
      <c r="N118" s="822">
        <v>3</v>
      </c>
      <c r="O118" s="826">
        <v>1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30</v>
      </c>
      <c r="B119" s="822" t="s">
        <v>2138</v>
      </c>
      <c r="C119" s="822" t="s">
        <v>2144</v>
      </c>
      <c r="D119" s="823" t="s">
        <v>2891</v>
      </c>
      <c r="E119" s="824" t="s">
        <v>2150</v>
      </c>
      <c r="F119" s="822" t="s">
        <v>2139</v>
      </c>
      <c r="G119" s="822" t="s">
        <v>2433</v>
      </c>
      <c r="H119" s="822" t="s">
        <v>329</v>
      </c>
      <c r="I119" s="822" t="s">
        <v>2434</v>
      </c>
      <c r="J119" s="822" t="s">
        <v>2435</v>
      </c>
      <c r="K119" s="822" t="s">
        <v>2027</v>
      </c>
      <c r="L119" s="825">
        <v>66.2</v>
      </c>
      <c r="M119" s="825">
        <v>794.40000000000009</v>
      </c>
      <c r="N119" s="822">
        <v>12</v>
      </c>
      <c r="O119" s="826">
        <v>3.5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30</v>
      </c>
      <c r="B120" s="822" t="s">
        <v>2138</v>
      </c>
      <c r="C120" s="822" t="s">
        <v>2144</v>
      </c>
      <c r="D120" s="823" t="s">
        <v>2891</v>
      </c>
      <c r="E120" s="824" t="s">
        <v>2150</v>
      </c>
      <c r="F120" s="822" t="s">
        <v>2139</v>
      </c>
      <c r="G120" s="822" t="s">
        <v>2433</v>
      </c>
      <c r="H120" s="822" t="s">
        <v>329</v>
      </c>
      <c r="I120" s="822" t="s">
        <v>2436</v>
      </c>
      <c r="J120" s="822" t="s">
        <v>2435</v>
      </c>
      <c r="K120" s="822" t="s">
        <v>2031</v>
      </c>
      <c r="L120" s="825">
        <v>97.29</v>
      </c>
      <c r="M120" s="825">
        <v>583.74</v>
      </c>
      <c r="N120" s="822">
        <v>6</v>
      </c>
      <c r="O120" s="826">
        <v>1.5</v>
      </c>
      <c r="P120" s="825">
        <v>583.74</v>
      </c>
      <c r="Q120" s="827">
        <v>1</v>
      </c>
      <c r="R120" s="822">
        <v>6</v>
      </c>
      <c r="S120" s="827">
        <v>1</v>
      </c>
      <c r="T120" s="826">
        <v>1.5</v>
      </c>
      <c r="U120" s="828">
        <v>1</v>
      </c>
    </row>
    <row r="121" spans="1:21" ht="14.45" customHeight="1" x14ac:dyDescent="0.2">
      <c r="A121" s="821">
        <v>30</v>
      </c>
      <c r="B121" s="822" t="s">
        <v>2138</v>
      </c>
      <c r="C121" s="822" t="s">
        <v>2144</v>
      </c>
      <c r="D121" s="823" t="s">
        <v>2891</v>
      </c>
      <c r="E121" s="824" t="s">
        <v>2150</v>
      </c>
      <c r="F121" s="822" t="s">
        <v>2139</v>
      </c>
      <c r="G121" s="822" t="s">
        <v>2437</v>
      </c>
      <c r="H121" s="822" t="s">
        <v>605</v>
      </c>
      <c r="I121" s="822" t="s">
        <v>1816</v>
      </c>
      <c r="J121" s="822" t="s">
        <v>1817</v>
      </c>
      <c r="K121" s="822" t="s">
        <v>1818</v>
      </c>
      <c r="L121" s="825">
        <v>154.36000000000001</v>
      </c>
      <c r="M121" s="825">
        <v>308.72000000000003</v>
      </c>
      <c r="N121" s="822">
        <v>2</v>
      </c>
      <c r="O121" s="826">
        <v>1.5</v>
      </c>
      <c r="P121" s="825">
        <v>154.36000000000001</v>
      </c>
      <c r="Q121" s="827">
        <v>0.5</v>
      </c>
      <c r="R121" s="822">
        <v>1</v>
      </c>
      <c r="S121" s="827">
        <v>0.5</v>
      </c>
      <c r="T121" s="826">
        <v>1</v>
      </c>
      <c r="U121" s="828">
        <v>0.66666666666666663</v>
      </c>
    </row>
    <row r="122" spans="1:21" ht="14.45" customHeight="1" x14ac:dyDescent="0.2">
      <c r="A122" s="821">
        <v>30</v>
      </c>
      <c r="B122" s="822" t="s">
        <v>2138</v>
      </c>
      <c r="C122" s="822" t="s">
        <v>2144</v>
      </c>
      <c r="D122" s="823" t="s">
        <v>2891</v>
      </c>
      <c r="E122" s="824" t="s">
        <v>2150</v>
      </c>
      <c r="F122" s="822" t="s">
        <v>2139</v>
      </c>
      <c r="G122" s="822" t="s">
        <v>2437</v>
      </c>
      <c r="H122" s="822" t="s">
        <v>329</v>
      </c>
      <c r="I122" s="822" t="s">
        <v>2438</v>
      </c>
      <c r="J122" s="822" t="s">
        <v>2439</v>
      </c>
      <c r="K122" s="822" t="s">
        <v>2440</v>
      </c>
      <c r="L122" s="825">
        <v>154.36000000000001</v>
      </c>
      <c r="M122" s="825">
        <v>154.36000000000001</v>
      </c>
      <c r="N122" s="822">
        <v>1</v>
      </c>
      <c r="O122" s="826">
        <v>1</v>
      </c>
      <c r="P122" s="825">
        <v>154.36000000000001</v>
      </c>
      <c r="Q122" s="827">
        <v>1</v>
      </c>
      <c r="R122" s="822">
        <v>1</v>
      </c>
      <c r="S122" s="827">
        <v>1</v>
      </c>
      <c r="T122" s="826">
        <v>1</v>
      </c>
      <c r="U122" s="828">
        <v>1</v>
      </c>
    </row>
    <row r="123" spans="1:21" ht="14.45" customHeight="1" x14ac:dyDescent="0.2">
      <c r="A123" s="821">
        <v>30</v>
      </c>
      <c r="B123" s="822" t="s">
        <v>2138</v>
      </c>
      <c r="C123" s="822" t="s">
        <v>2144</v>
      </c>
      <c r="D123" s="823" t="s">
        <v>2891</v>
      </c>
      <c r="E123" s="824" t="s">
        <v>2150</v>
      </c>
      <c r="F123" s="822" t="s">
        <v>2139</v>
      </c>
      <c r="G123" s="822" t="s">
        <v>2441</v>
      </c>
      <c r="H123" s="822" t="s">
        <v>329</v>
      </c>
      <c r="I123" s="822" t="s">
        <v>2442</v>
      </c>
      <c r="J123" s="822" t="s">
        <v>770</v>
      </c>
      <c r="K123" s="822" t="s">
        <v>772</v>
      </c>
      <c r="L123" s="825">
        <v>115.33</v>
      </c>
      <c r="M123" s="825">
        <v>115.33</v>
      </c>
      <c r="N123" s="822">
        <v>1</v>
      </c>
      <c r="O123" s="826">
        <v>0.5</v>
      </c>
      <c r="P123" s="825"/>
      <c r="Q123" s="827">
        <v>0</v>
      </c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30</v>
      </c>
      <c r="B124" s="822" t="s">
        <v>2138</v>
      </c>
      <c r="C124" s="822" t="s">
        <v>2144</v>
      </c>
      <c r="D124" s="823" t="s">
        <v>2891</v>
      </c>
      <c r="E124" s="824" t="s">
        <v>2150</v>
      </c>
      <c r="F124" s="822" t="s">
        <v>2139</v>
      </c>
      <c r="G124" s="822" t="s">
        <v>2441</v>
      </c>
      <c r="H124" s="822" t="s">
        <v>605</v>
      </c>
      <c r="I124" s="822" t="s">
        <v>2443</v>
      </c>
      <c r="J124" s="822" t="s">
        <v>1804</v>
      </c>
      <c r="K124" s="822" t="s">
        <v>2444</v>
      </c>
      <c r="L124" s="825">
        <v>105.23</v>
      </c>
      <c r="M124" s="825">
        <v>105.23</v>
      </c>
      <c r="N124" s="822">
        <v>1</v>
      </c>
      <c r="O124" s="826">
        <v>0.5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30</v>
      </c>
      <c r="B125" s="822" t="s">
        <v>2138</v>
      </c>
      <c r="C125" s="822" t="s">
        <v>2144</v>
      </c>
      <c r="D125" s="823" t="s">
        <v>2891</v>
      </c>
      <c r="E125" s="824" t="s">
        <v>2150</v>
      </c>
      <c r="F125" s="822" t="s">
        <v>2139</v>
      </c>
      <c r="G125" s="822" t="s">
        <v>2441</v>
      </c>
      <c r="H125" s="822" t="s">
        <v>605</v>
      </c>
      <c r="I125" s="822" t="s">
        <v>1803</v>
      </c>
      <c r="J125" s="822" t="s">
        <v>1804</v>
      </c>
      <c r="K125" s="822" t="s">
        <v>1805</v>
      </c>
      <c r="L125" s="825">
        <v>63.14</v>
      </c>
      <c r="M125" s="825">
        <v>63.14</v>
      </c>
      <c r="N125" s="822">
        <v>1</v>
      </c>
      <c r="O125" s="826">
        <v>0.5</v>
      </c>
      <c r="P125" s="825"/>
      <c r="Q125" s="827">
        <v>0</v>
      </c>
      <c r="R125" s="822"/>
      <c r="S125" s="827">
        <v>0</v>
      </c>
      <c r="T125" s="826"/>
      <c r="U125" s="828">
        <v>0</v>
      </c>
    </row>
    <row r="126" spans="1:21" ht="14.45" customHeight="1" x14ac:dyDescent="0.2">
      <c r="A126" s="821">
        <v>30</v>
      </c>
      <c r="B126" s="822" t="s">
        <v>2138</v>
      </c>
      <c r="C126" s="822" t="s">
        <v>2144</v>
      </c>
      <c r="D126" s="823" t="s">
        <v>2891</v>
      </c>
      <c r="E126" s="824" t="s">
        <v>2150</v>
      </c>
      <c r="F126" s="822" t="s">
        <v>2139</v>
      </c>
      <c r="G126" s="822" t="s">
        <v>2441</v>
      </c>
      <c r="H126" s="822" t="s">
        <v>329</v>
      </c>
      <c r="I126" s="822" t="s">
        <v>2445</v>
      </c>
      <c r="J126" s="822" t="s">
        <v>770</v>
      </c>
      <c r="K126" s="822" t="s">
        <v>2446</v>
      </c>
      <c r="L126" s="825">
        <v>126.27</v>
      </c>
      <c r="M126" s="825">
        <v>126.27</v>
      </c>
      <c r="N126" s="822">
        <v>1</v>
      </c>
      <c r="O126" s="826">
        <v>0.5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30</v>
      </c>
      <c r="B127" s="822" t="s">
        <v>2138</v>
      </c>
      <c r="C127" s="822" t="s">
        <v>2144</v>
      </c>
      <c r="D127" s="823" t="s">
        <v>2891</v>
      </c>
      <c r="E127" s="824" t="s">
        <v>2150</v>
      </c>
      <c r="F127" s="822" t="s">
        <v>2139</v>
      </c>
      <c r="G127" s="822" t="s">
        <v>2441</v>
      </c>
      <c r="H127" s="822" t="s">
        <v>329</v>
      </c>
      <c r="I127" s="822" t="s">
        <v>2447</v>
      </c>
      <c r="J127" s="822" t="s">
        <v>770</v>
      </c>
      <c r="K127" s="822" t="s">
        <v>1329</v>
      </c>
      <c r="L127" s="825">
        <v>84.18</v>
      </c>
      <c r="M127" s="825">
        <v>84.18</v>
      </c>
      <c r="N127" s="822">
        <v>1</v>
      </c>
      <c r="O127" s="826">
        <v>1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30</v>
      </c>
      <c r="B128" s="822" t="s">
        <v>2138</v>
      </c>
      <c r="C128" s="822" t="s">
        <v>2144</v>
      </c>
      <c r="D128" s="823" t="s">
        <v>2891</v>
      </c>
      <c r="E128" s="824" t="s">
        <v>2150</v>
      </c>
      <c r="F128" s="822" t="s">
        <v>2139</v>
      </c>
      <c r="G128" s="822" t="s">
        <v>2441</v>
      </c>
      <c r="H128" s="822" t="s">
        <v>605</v>
      </c>
      <c r="I128" s="822" t="s">
        <v>2056</v>
      </c>
      <c r="J128" s="822" t="s">
        <v>770</v>
      </c>
      <c r="K128" s="822" t="s">
        <v>1329</v>
      </c>
      <c r="L128" s="825">
        <v>84.18</v>
      </c>
      <c r="M128" s="825">
        <v>168.36</v>
      </c>
      <c r="N128" s="822">
        <v>2</v>
      </c>
      <c r="O128" s="826">
        <v>1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30</v>
      </c>
      <c r="B129" s="822" t="s">
        <v>2138</v>
      </c>
      <c r="C129" s="822" t="s">
        <v>2144</v>
      </c>
      <c r="D129" s="823" t="s">
        <v>2891</v>
      </c>
      <c r="E129" s="824" t="s">
        <v>2150</v>
      </c>
      <c r="F129" s="822" t="s">
        <v>2139</v>
      </c>
      <c r="G129" s="822" t="s">
        <v>2441</v>
      </c>
      <c r="H129" s="822" t="s">
        <v>605</v>
      </c>
      <c r="I129" s="822" t="s">
        <v>1810</v>
      </c>
      <c r="J129" s="822" t="s">
        <v>770</v>
      </c>
      <c r="K129" s="822" t="s">
        <v>1811</v>
      </c>
      <c r="L129" s="825">
        <v>49.08</v>
      </c>
      <c r="M129" s="825">
        <v>98.16</v>
      </c>
      <c r="N129" s="822">
        <v>2</v>
      </c>
      <c r="O129" s="826">
        <v>1.5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30</v>
      </c>
      <c r="B130" s="822" t="s">
        <v>2138</v>
      </c>
      <c r="C130" s="822" t="s">
        <v>2144</v>
      </c>
      <c r="D130" s="823" t="s">
        <v>2891</v>
      </c>
      <c r="E130" s="824" t="s">
        <v>2150</v>
      </c>
      <c r="F130" s="822" t="s">
        <v>2139</v>
      </c>
      <c r="G130" s="822" t="s">
        <v>2448</v>
      </c>
      <c r="H130" s="822" t="s">
        <v>329</v>
      </c>
      <c r="I130" s="822" t="s">
        <v>2449</v>
      </c>
      <c r="J130" s="822" t="s">
        <v>929</v>
      </c>
      <c r="K130" s="822" t="s">
        <v>930</v>
      </c>
      <c r="L130" s="825">
        <v>121.92</v>
      </c>
      <c r="M130" s="825">
        <v>609.6</v>
      </c>
      <c r="N130" s="822">
        <v>5</v>
      </c>
      <c r="O130" s="826">
        <v>2.5</v>
      </c>
      <c r="P130" s="825"/>
      <c r="Q130" s="827">
        <v>0</v>
      </c>
      <c r="R130" s="822"/>
      <c r="S130" s="827">
        <v>0</v>
      </c>
      <c r="T130" s="826"/>
      <c r="U130" s="828">
        <v>0</v>
      </c>
    </row>
    <row r="131" spans="1:21" ht="14.45" customHeight="1" x14ac:dyDescent="0.2">
      <c r="A131" s="821">
        <v>30</v>
      </c>
      <c r="B131" s="822" t="s">
        <v>2138</v>
      </c>
      <c r="C131" s="822" t="s">
        <v>2144</v>
      </c>
      <c r="D131" s="823" t="s">
        <v>2891</v>
      </c>
      <c r="E131" s="824" t="s">
        <v>2150</v>
      </c>
      <c r="F131" s="822" t="s">
        <v>2141</v>
      </c>
      <c r="G131" s="822" t="s">
        <v>2450</v>
      </c>
      <c r="H131" s="822" t="s">
        <v>329</v>
      </c>
      <c r="I131" s="822" t="s">
        <v>2451</v>
      </c>
      <c r="J131" s="822" t="s">
        <v>2452</v>
      </c>
      <c r="K131" s="822" t="s">
        <v>2453</v>
      </c>
      <c r="L131" s="825">
        <v>1048.6500000000001</v>
      </c>
      <c r="M131" s="825">
        <v>2097.3000000000002</v>
      </c>
      <c r="N131" s="822">
        <v>2</v>
      </c>
      <c r="O131" s="826">
        <v>1</v>
      </c>
      <c r="P131" s="825"/>
      <c r="Q131" s="827">
        <v>0</v>
      </c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30</v>
      </c>
      <c r="B132" s="822" t="s">
        <v>2138</v>
      </c>
      <c r="C132" s="822" t="s">
        <v>2144</v>
      </c>
      <c r="D132" s="823" t="s">
        <v>2891</v>
      </c>
      <c r="E132" s="824" t="s">
        <v>2150</v>
      </c>
      <c r="F132" s="822" t="s">
        <v>2141</v>
      </c>
      <c r="G132" s="822" t="s">
        <v>2450</v>
      </c>
      <c r="H132" s="822" t="s">
        <v>329</v>
      </c>
      <c r="I132" s="822" t="s">
        <v>2454</v>
      </c>
      <c r="J132" s="822" t="s">
        <v>2455</v>
      </c>
      <c r="K132" s="822" t="s">
        <v>2456</v>
      </c>
      <c r="L132" s="825">
        <v>1906.12</v>
      </c>
      <c r="M132" s="825">
        <v>1906.12</v>
      </c>
      <c r="N132" s="822">
        <v>1</v>
      </c>
      <c r="O132" s="826">
        <v>1</v>
      </c>
      <c r="P132" s="825">
        <v>1906.12</v>
      </c>
      <c r="Q132" s="827">
        <v>1</v>
      </c>
      <c r="R132" s="822">
        <v>1</v>
      </c>
      <c r="S132" s="827">
        <v>1</v>
      </c>
      <c r="T132" s="826">
        <v>1</v>
      </c>
      <c r="U132" s="828">
        <v>1</v>
      </c>
    </row>
    <row r="133" spans="1:21" ht="14.45" customHeight="1" x14ac:dyDescent="0.2">
      <c r="A133" s="821">
        <v>30</v>
      </c>
      <c r="B133" s="822" t="s">
        <v>2138</v>
      </c>
      <c r="C133" s="822" t="s">
        <v>2144</v>
      </c>
      <c r="D133" s="823" t="s">
        <v>2891</v>
      </c>
      <c r="E133" s="824" t="s">
        <v>2150</v>
      </c>
      <c r="F133" s="822" t="s">
        <v>2141</v>
      </c>
      <c r="G133" s="822" t="s">
        <v>2450</v>
      </c>
      <c r="H133" s="822" t="s">
        <v>329</v>
      </c>
      <c r="I133" s="822" t="s">
        <v>2457</v>
      </c>
      <c r="J133" s="822" t="s">
        <v>2458</v>
      </c>
      <c r="K133" s="822" t="s">
        <v>2459</v>
      </c>
      <c r="L133" s="825">
        <v>747.5</v>
      </c>
      <c r="M133" s="825">
        <v>2242.5</v>
      </c>
      <c r="N133" s="822">
        <v>3</v>
      </c>
      <c r="O133" s="826">
        <v>1</v>
      </c>
      <c r="P133" s="825">
        <v>2242.5</v>
      </c>
      <c r="Q133" s="827">
        <v>1</v>
      </c>
      <c r="R133" s="822">
        <v>3</v>
      </c>
      <c r="S133" s="827">
        <v>1</v>
      </c>
      <c r="T133" s="826">
        <v>1</v>
      </c>
      <c r="U133" s="828">
        <v>1</v>
      </c>
    </row>
    <row r="134" spans="1:21" ht="14.45" customHeight="1" x14ac:dyDescent="0.2">
      <c r="A134" s="821">
        <v>30</v>
      </c>
      <c r="B134" s="822" t="s">
        <v>2138</v>
      </c>
      <c r="C134" s="822" t="s">
        <v>2144</v>
      </c>
      <c r="D134" s="823" t="s">
        <v>2891</v>
      </c>
      <c r="E134" s="824" t="s">
        <v>2150</v>
      </c>
      <c r="F134" s="822" t="s">
        <v>2141</v>
      </c>
      <c r="G134" s="822" t="s">
        <v>2450</v>
      </c>
      <c r="H134" s="822" t="s">
        <v>329</v>
      </c>
      <c r="I134" s="822" t="s">
        <v>2460</v>
      </c>
      <c r="J134" s="822" t="s">
        <v>2455</v>
      </c>
      <c r="K134" s="822" t="s">
        <v>2461</v>
      </c>
      <c r="L134" s="825">
        <v>1868.75</v>
      </c>
      <c r="M134" s="825">
        <v>1868.75</v>
      </c>
      <c r="N134" s="822">
        <v>1</v>
      </c>
      <c r="O134" s="826">
        <v>1</v>
      </c>
      <c r="P134" s="825">
        <v>1868.75</v>
      </c>
      <c r="Q134" s="827">
        <v>1</v>
      </c>
      <c r="R134" s="822">
        <v>1</v>
      </c>
      <c r="S134" s="827">
        <v>1</v>
      </c>
      <c r="T134" s="826">
        <v>1</v>
      </c>
      <c r="U134" s="828">
        <v>1</v>
      </c>
    </row>
    <row r="135" spans="1:21" ht="14.45" customHeight="1" x14ac:dyDescent="0.2">
      <c r="A135" s="821">
        <v>30</v>
      </c>
      <c r="B135" s="822" t="s">
        <v>2138</v>
      </c>
      <c r="C135" s="822" t="s">
        <v>2144</v>
      </c>
      <c r="D135" s="823" t="s">
        <v>2891</v>
      </c>
      <c r="E135" s="824" t="s">
        <v>2152</v>
      </c>
      <c r="F135" s="822" t="s">
        <v>2139</v>
      </c>
      <c r="G135" s="822" t="s">
        <v>2462</v>
      </c>
      <c r="H135" s="822" t="s">
        <v>329</v>
      </c>
      <c r="I135" s="822" t="s">
        <v>2463</v>
      </c>
      <c r="J135" s="822" t="s">
        <v>588</v>
      </c>
      <c r="K135" s="822" t="s">
        <v>590</v>
      </c>
      <c r="L135" s="825">
        <v>0</v>
      </c>
      <c r="M135" s="825">
        <v>0</v>
      </c>
      <c r="N135" s="822">
        <v>1</v>
      </c>
      <c r="O135" s="826">
        <v>0.5</v>
      </c>
      <c r="P135" s="825">
        <v>0</v>
      </c>
      <c r="Q135" s="827"/>
      <c r="R135" s="822">
        <v>1</v>
      </c>
      <c r="S135" s="827">
        <v>1</v>
      </c>
      <c r="T135" s="826">
        <v>0.5</v>
      </c>
      <c r="U135" s="828">
        <v>1</v>
      </c>
    </row>
    <row r="136" spans="1:21" ht="14.45" customHeight="1" x14ac:dyDescent="0.2">
      <c r="A136" s="821">
        <v>30</v>
      </c>
      <c r="B136" s="822" t="s">
        <v>2138</v>
      </c>
      <c r="C136" s="822" t="s">
        <v>2144</v>
      </c>
      <c r="D136" s="823" t="s">
        <v>2891</v>
      </c>
      <c r="E136" s="824" t="s">
        <v>2152</v>
      </c>
      <c r="F136" s="822" t="s">
        <v>2139</v>
      </c>
      <c r="G136" s="822" t="s">
        <v>2464</v>
      </c>
      <c r="H136" s="822" t="s">
        <v>605</v>
      </c>
      <c r="I136" s="822" t="s">
        <v>2465</v>
      </c>
      <c r="J136" s="822" t="s">
        <v>1766</v>
      </c>
      <c r="K136" s="822" t="s">
        <v>2009</v>
      </c>
      <c r="L136" s="825">
        <v>62.18</v>
      </c>
      <c r="M136" s="825">
        <v>62.18</v>
      </c>
      <c r="N136" s="822">
        <v>1</v>
      </c>
      <c r="O136" s="826">
        <v>0.5</v>
      </c>
      <c r="P136" s="825">
        <v>62.18</v>
      </c>
      <c r="Q136" s="827">
        <v>1</v>
      </c>
      <c r="R136" s="822">
        <v>1</v>
      </c>
      <c r="S136" s="827">
        <v>1</v>
      </c>
      <c r="T136" s="826">
        <v>0.5</v>
      </c>
      <c r="U136" s="828">
        <v>1</v>
      </c>
    </row>
    <row r="137" spans="1:21" ht="14.45" customHeight="1" x14ac:dyDescent="0.2">
      <c r="A137" s="821">
        <v>30</v>
      </c>
      <c r="B137" s="822" t="s">
        <v>2138</v>
      </c>
      <c r="C137" s="822" t="s">
        <v>2144</v>
      </c>
      <c r="D137" s="823" t="s">
        <v>2891</v>
      </c>
      <c r="E137" s="824" t="s">
        <v>2152</v>
      </c>
      <c r="F137" s="822" t="s">
        <v>2139</v>
      </c>
      <c r="G137" s="822" t="s">
        <v>2466</v>
      </c>
      <c r="H137" s="822" t="s">
        <v>329</v>
      </c>
      <c r="I137" s="822" t="s">
        <v>2467</v>
      </c>
      <c r="J137" s="822" t="s">
        <v>2468</v>
      </c>
      <c r="K137" s="822" t="s">
        <v>1825</v>
      </c>
      <c r="L137" s="825">
        <v>78.33</v>
      </c>
      <c r="M137" s="825">
        <v>156.66</v>
      </c>
      <c r="N137" s="822">
        <v>2</v>
      </c>
      <c r="O137" s="826">
        <v>0.5</v>
      </c>
      <c r="P137" s="825">
        <v>156.66</v>
      </c>
      <c r="Q137" s="827">
        <v>1</v>
      </c>
      <c r="R137" s="822">
        <v>2</v>
      </c>
      <c r="S137" s="827">
        <v>1</v>
      </c>
      <c r="T137" s="826">
        <v>0.5</v>
      </c>
      <c r="U137" s="828">
        <v>1</v>
      </c>
    </row>
    <row r="138" spans="1:21" ht="14.45" customHeight="1" x14ac:dyDescent="0.2">
      <c r="A138" s="821">
        <v>30</v>
      </c>
      <c r="B138" s="822" t="s">
        <v>2138</v>
      </c>
      <c r="C138" s="822" t="s">
        <v>2144</v>
      </c>
      <c r="D138" s="823" t="s">
        <v>2891</v>
      </c>
      <c r="E138" s="824" t="s">
        <v>2152</v>
      </c>
      <c r="F138" s="822" t="s">
        <v>2139</v>
      </c>
      <c r="G138" s="822" t="s">
        <v>2469</v>
      </c>
      <c r="H138" s="822" t="s">
        <v>329</v>
      </c>
      <c r="I138" s="822" t="s">
        <v>2470</v>
      </c>
      <c r="J138" s="822" t="s">
        <v>1263</v>
      </c>
      <c r="K138" s="822" t="s">
        <v>2471</v>
      </c>
      <c r="L138" s="825">
        <v>0</v>
      </c>
      <c r="M138" s="825">
        <v>0</v>
      </c>
      <c r="N138" s="822">
        <v>1</v>
      </c>
      <c r="O138" s="826">
        <v>0.5</v>
      </c>
      <c r="P138" s="825">
        <v>0</v>
      </c>
      <c r="Q138" s="827"/>
      <c r="R138" s="822">
        <v>1</v>
      </c>
      <c r="S138" s="827">
        <v>1</v>
      </c>
      <c r="T138" s="826">
        <v>0.5</v>
      </c>
      <c r="U138" s="828">
        <v>1</v>
      </c>
    </row>
    <row r="139" spans="1:21" ht="14.45" customHeight="1" x14ac:dyDescent="0.2">
      <c r="A139" s="821">
        <v>30</v>
      </c>
      <c r="B139" s="822" t="s">
        <v>2138</v>
      </c>
      <c r="C139" s="822" t="s">
        <v>2144</v>
      </c>
      <c r="D139" s="823" t="s">
        <v>2891</v>
      </c>
      <c r="E139" s="824" t="s">
        <v>2152</v>
      </c>
      <c r="F139" s="822" t="s">
        <v>2139</v>
      </c>
      <c r="G139" s="822" t="s">
        <v>2472</v>
      </c>
      <c r="H139" s="822" t="s">
        <v>605</v>
      </c>
      <c r="I139" s="822" t="s">
        <v>1712</v>
      </c>
      <c r="J139" s="822" t="s">
        <v>1711</v>
      </c>
      <c r="K139" s="822" t="s">
        <v>840</v>
      </c>
      <c r="L139" s="825">
        <v>664.1</v>
      </c>
      <c r="M139" s="825">
        <v>664.1</v>
      </c>
      <c r="N139" s="822">
        <v>1</v>
      </c>
      <c r="O139" s="826">
        <v>0.5</v>
      </c>
      <c r="P139" s="825">
        <v>664.1</v>
      </c>
      <c r="Q139" s="827">
        <v>1</v>
      </c>
      <c r="R139" s="822">
        <v>1</v>
      </c>
      <c r="S139" s="827">
        <v>1</v>
      </c>
      <c r="T139" s="826">
        <v>0.5</v>
      </c>
      <c r="U139" s="828">
        <v>1</v>
      </c>
    </row>
    <row r="140" spans="1:21" ht="14.45" customHeight="1" x14ac:dyDescent="0.2">
      <c r="A140" s="821">
        <v>30</v>
      </c>
      <c r="B140" s="822" t="s">
        <v>2138</v>
      </c>
      <c r="C140" s="822" t="s">
        <v>2144</v>
      </c>
      <c r="D140" s="823" t="s">
        <v>2891</v>
      </c>
      <c r="E140" s="824" t="s">
        <v>2152</v>
      </c>
      <c r="F140" s="822" t="s">
        <v>2139</v>
      </c>
      <c r="G140" s="822" t="s">
        <v>2236</v>
      </c>
      <c r="H140" s="822" t="s">
        <v>329</v>
      </c>
      <c r="I140" s="822" t="s">
        <v>2237</v>
      </c>
      <c r="J140" s="822" t="s">
        <v>1560</v>
      </c>
      <c r="K140" s="822" t="s">
        <v>1561</v>
      </c>
      <c r="L140" s="825">
        <v>49.04</v>
      </c>
      <c r="M140" s="825">
        <v>49.04</v>
      </c>
      <c r="N140" s="822">
        <v>1</v>
      </c>
      <c r="O140" s="826">
        <v>0.5</v>
      </c>
      <c r="P140" s="825">
        <v>49.04</v>
      </c>
      <c r="Q140" s="827">
        <v>1</v>
      </c>
      <c r="R140" s="822">
        <v>1</v>
      </c>
      <c r="S140" s="827">
        <v>1</v>
      </c>
      <c r="T140" s="826">
        <v>0.5</v>
      </c>
      <c r="U140" s="828">
        <v>1</v>
      </c>
    </row>
    <row r="141" spans="1:21" ht="14.45" customHeight="1" x14ac:dyDescent="0.2">
      <c r="A141" s="821">
        <v>30</v>
      </c>
      <c r="B141" s="822" t="s">
        <v>2138</v>
      </c>
      <c r="C141" s="822" t="s">
        <v>2144</v>
      </c>
      <c r="D141" s="823" t="s">
        <v>2891</v>
      </c>
      <c r="E141" s="824" t="s">
        <v>2152</v>
      </c>
      <c r="F141" s="822" t="s">
        <v>2139</v>
      </c>
      <c r="G141" s="822" t="s">
        <v>2236</v>
      </c>
      <c r="H141" s="822" t="s">
        <v>329</v>
      </c>
      <c r="I141" s="822" t="s">
        <v>2238</v>
      </c>
      <c r="J141" s="822" t="s">
        <v>1560</v>
      </c>
      <c r="K141" s="822" t="s">
        <v>2239</v>
      </c>
      <c r="L141" s="825">
        <v>49.04</v>
      </c>
      <c r="M141" s="825">
        <v>147.12</v>
      </c>
      <c r="N141" s="822">
        <v>3</v>
      </c>
      <c r="O141" s="826">
        <v>1.5</v>
      </c>
      <c r="P141" s="825">
        <v>98.08</v>
      </c>
      <c r="Q141" s="827">
        <v>0.66666666666666663</v>
      </c>
      <c r="R141" s="822">
        <v>2</v>
      </c>
      <c r="S141" s="827">
        <v>0.66666666666666663</v>
      </c>
      <c r="T141" s="826">
        <v>1</v>
      </c>
      <c r="U141" s="828">
        <v>0.66666666666666663</v>
      </c>
    </row>
    <row r="142" spans="1:21" ht="14.45" customHeight="1" x14ac:dyDescent="0.2">
      <c r="A142" s="821">
        <v>30</v>
      </c>
      <c r="B142" s="822" t="s">
        <v>2138</v>
      </c>
      <c r="C142" s="822" t="s">
        <v>2144</v>
      </c>
      <c r="D142" s="823" t="s">
        <v>2891</v>
      </c>
      <c r="E142" s="824" t="s">
        <v>2152</v>
      </c>
      <c r="F142" s="822" t="s">
        <v>2139</v>
      </c>
      <c r="G142" s="822" t="s">
        <v>2256</v>
      </c>
      <c r="H142" s="822" t="s">
        <v>329</v>
      </c>
      <c r="I142" s="822" t="s">
        <v>2264</v>
      </c>
      <c r="J142" s="822" t="s">
        <v>2258</v>
      </c>
      <c r="K142" s="822" t="s">
        <v>1565</v>
      </c>
      <c r="L142" s="825">
        <v>78.48</v>
      </c>
      <c r="M142" s="825">
        <v>156.96</v>
      </c>
      <c r="N142" s="822">
        <v>2</v>
      </c>
      <c r="O142" s="826">
        <v>0.5</v>
      </c>
      <c r="P142" s="825"/>
      <c r="Q142" s="827">
        <v>0</v>
      </c>
      <c r="R142" s="822"/>
      <c r="S142" s="827">
        <v>0</v>
      </c>
      <c r="T142" s="826"/>
      <c r="U142" s="828">
        <v>0</v>
      </c>
    </row>
    <row r="143" spans="1:21" ht="14.45" customHeight="1" x14ac:dyDescent="0.2">
      <c r="A143" s="821">
        <v>30</v>
      </c>
      <c r="B143" s="822" t="s">
        <v>2138</v>
      </c>
      <c r="C143" s="822" t="s">
        <v>2144</v>
      </c>
      <c r="D143" s="823" t="s">
        <v>2891</v>
      </c>
      <c r="E143" s="824" t="s">
        <v>2152</v>
      </c>
      <c r="F143" s="822" t="s">
        <v>2139</v>
      </c>
      <c r="G143" s="822" t="s">
        <v>2302</v>
      </c>
      <c r="H143" s="822" t="s">
        <v>329</v>
      </c>
      <c r="I143" s="822" t="s">
        <v>2306</v>
      </c>
      <c r="J143" s="822" t="s">
        <v>2304</v>
      </c>
      <c r="K143" s="822" t="s">
        <v>2307</v>
      </c>
      <c r="L143" s="825">
        <v>28.09</v>
      </c>
      <c r="M143" s="825">
        <v>28.09</v>
      </c>
      <c r="N143" s="822">
        <v>1</v>
      </c>
      <c r="O143" s="826">
        <v>0.5</v>
      </c>
      <c r="P143" s="825">
        <v>28.09</v>
      </c>
      <c r="Q143" s="827">
        <v>1</v>
      </c>
      <c r="R143" s="822">
        <v>1</v>
      </c>
      <c r="S143" s="827">
        <v>1</v>
      </c>
      <c r="T143" s="826">
        <v>0.5</v>
      </c>
      <c r="U143" s="828">
        <v>1</v>
      </c>
    </row>
    <row r="144" spans="1:21" ht="14.45" customHeight="1" x14ac:dyDescent="0.2">
      <c r="A144" s="821">
        <v>30</v>
      </c>
      <c r="B144" s="822" t="s">
        <v>2138</v>
      </c>
      <c r="C144" s="822" t="s">
        <v>2144</v>
      </c>
      <c r="D144" s="823" t="s">
        <v>2891</v>
      </c>
      <c r="E144" s="824" t="s">
        <v>2152</v>
      </c>
      <c r="F144" s="822" t="s">
        <v>2139</v>
      </c>
      <c r="G144" s="822" t="s">
        <v>2316</v>
      </c>
      <c r="H144" s="822" t="s">
        <v>605</v>
      </c>
      <c r="I144" s="822" t="s">
        <v>1999</v>
      </c>
      <c r="J144" s="822" t="s">
        <v>645</v>
      </c>
      <c r="K144" s="822" t="s">
        <v>1247</v>
      </c>
      <c r="L144" s="825">
        <v>17.559999999999999</v>
      </c>
      <c r="M144" s="825">
        <v>17.559999999999999</v>
      </c>
      <c r="N144" s="822">
        <v>1</v>
      </c>
      <c r="O144" s="826">
        <v>0.5</v>
      </c>
      <c r="P144" s="825"/>
      <c r="Q144" s="827">
        <v>0</v>
      </c>
      <c r="R144" s="822"/>
      <c r="S144" s="827">
        <v>0</v>
      </c>
      <c r="T144" s="826"/>
      <c r="U144" s="828">
        <v>0</v>
      </c>
    </row>
    <row r="145" spans="1:21" ht="14.45" customHeight="1" x14ac:dyDescent="0.2">
      <c r="A145" s="821">
        <v>30</v>
      </c>
      <c r="B145" s="822" t="s">
        <v>2138</v>
      </c>
      <c r="C145" s="822" t="s">
        <v>2144</v>
      </c>
      <c r="D145" s="823" t="s">
        <v>2891</v>
      </c>
      <c r="E145" s="824" t="s">
        <v>2152</v>
      </c>
      <c r="F145" s="822" t="s">
        <v>2139</v>
      </c>
      <c r="G145" s="822" t="s">
        <v>2316</v>
      </c>
      <c r="H145" s="822" t="s">
        <v>605</v>
      </c>
      <c r="I145" s="822" t="s">
        <v>2473</v>
      </c>
      <c r="J145" s="822" t="s">
        <v>645</v>
      </c>
      <c r="K145" s="822" t="s">
        <v>2474</v>
      </c>
      <c r="L145" s="825">
        <v>35.11</v>
      </c>
      <c r="M145" s="825">
        <v>35.11</v>
      </c>
      <c r="N145" s="822">
        <v>1</v>
      </c>
      <c r="O145" s="826">
        <v>0.5</v>
      </c>
      <c r="P145" s="825">
        <v>35.11</v>
      </c>
      <c r="Q145" s="827">
        <v>1</v>
      </c>
      <c r="R145" s="822">
        <v>1</v>
      </c>
      <c r="S145" s="827">
        <v>1</v>
      </c>
      <c r="T145" s="826">
        <v>0.5</v>
      </c>
      <c r="U145" s="828">
        <v>1</v>
      </c>
    </row>
    <row r="146" spans="1:21" ht="14.45" customHeight="1" x14ac:dyDescent="0.2">
      <c r="A146" s="821">
        <v>30</v>
      </c>
      <c r="B146" s="822" t="s">
        <v>2138</v>
      </c>
      <c r="C146" s="822" t="s">
        <v>2144</v>
      </c>
      <c r="D146" s="823" t="s">
        <v>2891</v>
      </c>
      <c r="E146" s="824" t="s">
        <v>2152</v>
      </c>
      <c r="F146" s="822" t="s">
        <v>2139</v>
      </c>
      <c r="G146" s="822" t="s">
        <v>2475</v>
      </c>
      <c r="H146" s="822" t="s">
        <v>605</v>
      </c>
      <c r="I146" s="822" t="s">
        <v>1725</v>
      </c>
      <c r="J146" s="822" t="s">
        <v>781</v>
      </c>
      <c r="K146" s="822" t="s">
        <v>1726</v>
      </c>
      <c r="L146" s="825">
        <v>368.16</v>
      </c>
      <c r="M146" s="825">
        <v>1104.48</v>
      </c>
      <c r="N146" s="822">
        <v>3</v>
      </c>
      <c r="O146" s="826">
        <v>3</v>
      </c>
      <c r="P146" s="825">
        <v>368.16</v>
      </c>
      <c r="Q146" s="827">
        <v>0.33333333333333337</v>
      </c>
      <c r="R146" s="822">
        <v>1</v>
      </c>
      <c r="S146" s="827">
        <v>0.33333333333333331</v>
      </c>
      <c r="T146" s="826">
        <v>1</v>
      </c>
      <c r="U146" s="828">
        <v>0.33333333333333331</v>
      </c>
    </row>
    <row r="147" spans="1:21" ht="14.45" customHeight="1" x14ac:dyDescent="0.2">
      <c r="A147" s="821">
        <v>30</v>
      </c>
      <c r="B147" s="822" t="s">
        <v>2138</v>
      </c>
      <c r="C147" s="822" t="s">
        <v>2144</v>
      </c>
      <c r="D147" s="823" t="s">
        <v>2891</v>
      </c>
      <c r="E147" s="824" t="s">
        <v>2152</v>
      </c>
      <c r="F147" s="822" t="s">
        <v>2139</v>
      </c>
      <c r="G147" s="822" t="s">
        <v>2475</v>
      </c>
      <c r="H147" s="822" t="s">
        <v>605</v>
      </c>
      <c r="I147" s="822" t="s">
        <v>1729</v>
      </c>
      <c r="J147" s="822" t="s">
        <v>781</v>
      </c>
      <c r="K147" s="822" t="s">
        <v>1730</v>
      </c>
      <c r="L147" s="825">
        <v>490.89</v>
      </c>
      <c r="M147" s="825">
        <v>490.89</v>
      </c>
      <c r="N147" s="822">
        <v>1</v>
      </c>
      <c r="O147" s="826">
        <v>1</v>
      </c>
      <c r="P147" s="825">
        <v>490.89</v>
      </c>
      <c r="Q147" s="827">
        <v>1</v>
      </c>
      <c r="R147" s="822">
        <v>1</v>
      </c>
      <c r="S147" s="827">
        <v>1</v>
      </c>
      <c r="T147" s="826">
        <v>1</v>
      </c>
      <c r="U147" s="828">
        <v>1</v>
      </c>
    </row>
    <row r="148" spans="1:21" ht="14.45" customHeight="1" x14ac:dyDescent="0.2">
      <c r="A148" s="821">
        <v>30</v>
      </c>
      <c r="B148" s="822" t="s">
        <v>2138</v>
      </c>
      <c r="C148" s="822" t="s">
        <v>2144</v>
      </c>
      <c r="D148" s="823" t="s">
        <v>2891</v>
      </c>
      <c r="E148" s="824" t="s">
        <v>2152</v>
      </c>
      <c r="F148" s="822" t="s">
        <v>2139</v>
      </c>
      <c r="G148" s="822" t="s">
        <v>2350</v>
      </c>
      <c r="H148" s="822" t="s">
        <v>605</v>
      </c>
      <c r="I148" s="822" t="s">
        <v>1956</v>
      </c>
      <c r="J148" s="822" t="s">
        <v>713</v>
      </c>
      <c r="K148" s="822" t="s">
        <v>1957</v>
      </c>
      <c r="L148" s="825">
        <v>13.68</v>
      </c>
      <c r="M148" s="825">
        <v>13.68</v>
      </c>
      <c r="N148" s="822">
        <v>1</v>
      </c>
      <c r="O148" s="826">
        <v>0.5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30</v>
      </c>
      <c r="B149" s="822" t="s">
        <v>2138</v>
      </c>
      <c r="C149" s="822" t="s">
        <v>2144</v>
      </c>
      <c r="D149" s="823" t="s">
        <v>2891</v>
      </c>
      <c r="E149" s="824" t="s">
        <v>2152</v>
      </c>
      <c r="F149" s="822" t="s">
        <v>2139</v>
      </c>
      <c r="G149" s="822" t="s">
        <v>2357</v>
      </c>
      <c r="H149" s="822" t="s">
        <v>605</v>
      </c>
      <c r="I149" s="822" t="s">
        <v>2032</v>
      </c>
      <c r="J149" s="822" t="s">
        <v>2026</v>
      </c>
      <c r="K149" s="822" t="s">
        <v>2033</v>
      </c>
      <c r="L149" s="825">
        <v>181.94</v>
      </c>
      <c r="M149" s="825">
        <v>181.94</v>
      </c>
      <c r="N149" s="822">
        <v>1</v>
      </c>
      <c r="O149" s="826">
        <v>0.5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30</v>
      </c>
      <c r="B150" s="822" t="s">
        <v>2138</v>
      </c>
      <c r="C150" s="822" t="s">
        <v>2144</v>
      </c>
      <c r="D150" s="823" t="s">
        <v>2891</v>
      </c>
      <c r="E150" s="824" t="s">
        <v>2152</v>
      </c>
      <c r="F150" s="822" t="s">
        <v>2139</v>
      </c>
      <c r="G150" s="822" t="s">
        <v>2476</v>
      </c>
      <c r="H150" s="822" t="s">
        <v>329</v>
      </c>
      <c r="I150" s="822" t="s">
        <v>2477</v>
      </c>
      <c r="J150" s="822" t="s">
        <v>1520</v>
      </c>
      <c r="K150" s="822" t="s">
        <v>2092</v>
      </c>
      <c r="L150" s="825">
        <v>105.44</v>
      </c>
      <c r="M150" s="825">
        <v>105.44</v>
      </c>
      <c r="N150" s="822">
        <v>1</v>
      </c>
      <c r="O150" s="826">
        <v>0.5</v>
      </c>
      <c r="P150" s="825">
        <v>105.44</v>
      </c>
      <c r="Q150" s="827">
        <v>1</v>
      </c>
      <c r="R150" s="822">
        <v>1</v>
      </c>
      <c r="S150" s="827">
        <v>1</v>
      </c>
      <c r="T150" s="826">
        <v>0.5</v>
      </c>
      <c r="U150" s="828">
        <v>1</v>
      </c>
    </row>
    <row r="151" spans="1:21" ht="14.45" customHeight="1" x14ac:dyDescent="0.2">
      <c r="A151" s="821">
        <v>30</v>
      </c>
      <c r="B151" s="822" t="s">
        <v>2138</v>
      </c>
      <c r="C151" s="822" t="s">
        <v>2144</v>
      </c>
      <c r="D151" s="823" t="s">
        <v>2891</v>
      </c>
      <c r="E151" s="824" t="s">
        <v>2152</v>
      </c>
      <c r="F151" s="822" t="s">
        <v>2139</v>
      </c>
      <c r="G151" s="822" t="s">
        <v>2375</v>
      </c>
      <c r="H151" s="822" t="s">
        <v>329</v>
      </c>
      <c r="I151" s="822" t="s">
        <v>2376</v>
      </c>
      <c r="J151" s="822" t="s">
        <v>2377</v>
      </c>
      <c r="K151" s="822" t="s">
        <v>2378</v>
      </c>
      <c r="L151" s="825">
        <v>1277.98</v>
      </c>
      <c r="M151" s="825">
        <v>2555.96</v>
      </c>
      <c r="N151" s="822">
        <v>2</v>
      </c>
      <c r="O151" s="826">
        <v>1.5</v>
      </c>
      <c r="P151" s="825">
        <v>2555.96</v>
      </c>
      <c r="Q151" s="827">
        <v>1</v>
      </c>
      <c r="R151" s="822">
        <v>2</v>
      </c>
      <c r="S151" s="827">
        <v>1</v>
      </c>
      <c r="T151" s="826">
        <v>1.5</v>
      </c>
      <c r="U151" s="828">
        <v>1</v>
      </c>
    </row>
    <row r="152" spans="1:21" ht="14.45" customHeight="1" x14ac:dyDescent="0.2">
      <c r="A152" s="821">
        <v>30</v>
      </c>
      <c r="B152" s="822" t="s">
        <v>2138</v>
      </c>
      <c r="C152" s="822" t="s">
        <v>2144</v>
      </c>
      <c r="D152" s="823" t="s">
        <v>2891</v>
      </c>
      <c r="E152" s="824" t="s">
        <v>2152</v>
      </c>
      <c r="F152" s="822" t="s">
        <v>2139</v>
      </c>
      <c r="G152" s="822" t="s">
        <v>2375</v>
      </c>
      <c r="H152" s="822" t="s">
        <v>329</v>
      </c>
      <c r="I152" s="822" t="s">
        <v>2478</v>
      </c>
      <c r="J152" s="822" t="s">
        <v>2377</v>
      </c>
      <c r="K152" s="822" t="s">
        <v>2479</v>
      </c>
      <c r="L152" s="825">
        <v>4472.93</v>
      </c>
      <c r="M152" s="825">
        <v>4472.93</v>
      </c>
      <c r="N152" s="822">
        <v>1</v>
      </c>
      <c r="O152" s="826">
        <v>0.5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30</v>
      </c>
      <c r="B153" s="822" t="s">
        <v>2138</v>
      </c>
      <c r="C153" s="822" t="s">
        <v>2144</v>
      </c>
      <c r="D153" s="823" t="s">
        <v>2891</v>
      </c>
      <c r="E153" s="824" t="s">
        <v>2152</v>
      </c>
      <c r="F153" s="822" t="s">
        <v>2139</v>
      </c>
      <c r="G153" s="822" t="s">
        <v>2480</v>
      </c>
      <c r="H153" s="822" t="s">
        <v>329</v>
      </c>
      <c r="I153" s="822" t="s">
        <v>2481</v>
      </c>
      <c r="J153" s="822" t="s">
        <v>2482</v>
      </c>
      <c r="K153" s="822" t="s">
        <v>2483</v>
      </c>
      <c r="L153" s="825">
        <v>96.8</v>
      </c>
      <c r="M153" s="825">
        <v>96.8</v>
      </c>
      <c r="N153" s="822">
        <v>1</v>
      </c>
      <c r="O153" s="826">
        <v>0.5</v>
      </c>
      <c r="P153" s="825">
        <v>96.8</v>
      </c>
      <c r="Q153" s="827">
        <v>1</v>
      </c>
      <c r="R153" s="822">
        <v>1</v>
      </c>
      <c r="S153" s="827">
        <v>1</v>
      </c>
      <c r="T153" s="826">
        <v>0.5</v>
      </c>
      <c r="U153" s="828">
        <v>1</v>
      </c>
    </row>
    <row r="154" spans="1:21" ht="14.45" customHeight="1" x14ac:dyDescent="0.2">
      <c r="A154" s="821">
        <v>30</v>
      </c>
      <c r="B154" s="822" t="s">
        <v>2138</v>
      </c>
      <c r="C154" s="822" t="s">
        <v>2144</v>
      </c>
      <c r="D154" s="823" t="s">
        <v>2891</v>
      </c>
      <c r="E154" s="824" t="s">
        <v>2152</v>
      </c>
      <c r="F154" s="822" t="s">
        <v>2139</v>
      </c>
      <c r="G154" s="822" t="s">
        <v>2414</v>
      </c>
      <c r="H154" s="822" t="s">
        <v>329</v>
      </c>
      <c r="I154" s="822" t="s">
        <v>2484</v>
      </c>
      <c r="J154" s="822" t="s">
        <v>681</v>
      </c>
      <c r="K154" s="822" t="s">
        <v>724</v>
      </c>
      <c r="L154" s="825">
        <v>0</v>
      </c>
      <c r="M154" s="825">
        <v>0</v>
      </c>
      <c r="N154" s="822">
        <v>1</v>
      </c>
      <c r="O154" s="826">
        <v>0.5</v>
      </c>
      <c r="P154" s="825">
        <v>0</v>
      </c>
      <c r="Q154" s="827"/>
      <c r="R154" s="822">
        <v>1</v>
      </c>
      <c r="S154" s="827">
        <v>1</v>
      </c>
      <c r="T154" s="826">
        <v>0.5</v>
      </c>
      <c r="U154" s="828">
        <v>1</v>
      </c>
    </row>
    <row r="155" spans="1:21" ht="14.45" customHeight="1" x14ac:dyDescent="0.2">
      <c r="A155" s="821">
        <v>30</v>
      </c>
      <c r="B155" s="822" t="s">
        <v>2138</v>
      </c>
      <c r="C155" s="822" t="s">
        <v>2144</v>
      </c>
      <c r="D155" s="823" t="s">
        <v>2891</v>
      </c>
      <c r="E155" s="824" t="s">
        <v>2152</v>
      </c>
      <c r="F155" s="822" t="s">
        <v>2139</v>
      </c>
      <c r="G155" s="822" t="s">
        <v>2424</v>
      </c>
      <c r="H155" s="822" t="s">
        <v>329</v>
      </c>
      <c r="I155" s="822" t="s">
        <v>2485</v>
      </c>
      <c r="J155" s="822" t="s">
        <v>2486</v>
      </c>
      <c r="K155" s="822" t="s">
        <v>2487</v>
      </c>
      <c r="L155" s="825">
        <v>654.95000000000005</v>
      </c>
      <c r="M155" s="825">
        <v>654.95000000000005</v>
      </c>
      <c r="N155" s="822">
        <v>1</v>
      </c>
      <c r="O155" s="826">
        <v>0.5</v>
      </c>
      <c r="P155" s="825">
        <v>654.95000000000005</v>
      </c>
      <c r="Q155" s="827">
        <v>1</v>
      </c>
      <c r="R155" s="822">
        <v>1</v>
      </c>
      <c r="S155" s="827">
        <v>1</v>
      </c>
      <c r="T155" s="826">
        <v>0.5</v>
      </c>
      <c r="U155" s="828">
        <v>1</v>
      </c>
    </row>
    <row r="156" spans="1:21" ht="14.45" customHeight="1" x14ac:dyDescent="0.2">
      <c r="A156" s="821">
        <v>30</v>
      </c>
      <c r="B156" s="822" t="s">
        <v>2138</v>
      </c>
      <c r="C156" s="822" t="s">
        <v>2144</v>
      </c>
      <c r="D156" s="823" t="s">
        <v>2891</v>
      </c>
      <c r="E156" s="824" t="s">
        <v>2152</v>
      </c>
      <c r="F156" s="822" t="s">
        <v>2139</v>
      </c>
      <c r="G156" s="822" t="s">
        <v>2437</v>
      </c>
      <c r="H156" s="822" t="s">
        <v>605</v>
      </c>
      <c r="I156" s="822" t="s">
        <v>1816</v>
      </c>
      <c r="J156" s="822" t="s">
        <v>1817</v>
      </c>
      <c r="K156" s="822" t="s">
        <v>1818</v>
      </c>
      <c r="L156" s="825">
        <v>154.36000000000001</v>
      </c>
      <c r="M156" s="825">
        <v>154.36000000000001</v>
      </c>
      <c r="N156" s="822">
        <v>1</v>
      </c>
      <c r="O156" s="826">
        <v>0.5</v>
      </c>
      <c r="P156" s="825">
        <v>154.36000000000001</v>
      </c>
      <c r="Q156" s="827">
        <v>1</v>
      </c>
      <c r="R156" s="822">
        <v>1</v>
      </c>
      <c r="S156" s="827">
        <v>1</v>
      </c>
      <c r="T156" s="826">
        <v>0.5</v>
      </c>
      <c r="U156" s="828">
        <v>1</v>
      </c>
    </row>
    <row r="157" spans="1:21" ht="14.45" customHeight="1" x14ac:dyDescent="0.2">
      <c r="A157" s="821">
        <v>30</v>
      </c>
      <c r="B157" s="822" t="s">
        <v>2138</v>
      </c>
      <c r="C157" s="822" t="s">
        <v>2144</v>
      </c>
      <c r="D157" s="823" t="s">
        <v>2891</v>
      </c>
      <c r="E157" s="824" t="s">
        <v>2152</v>
      </c>
      <c r="F157" s="822" t="s">
        <v>2139</v>
      </c>
      <c r="G157" s="822" t="s">
        <v>2488</v>
      </c>
      <c r="H157" s="822" t="s">
        <v>605</v>
      </c>
      <c r="I157" s="822" t="s">
        <v>2489</v>
      </c>
      <c r="J157" s="822" t="s">
        <v>2490</v>
      </c>
      <c r="K157" s="822" t="s">
        <v>1587</v>
      </c>
      <c r="L157" s="825">
        <v>116.51</v>
      </c>
      <c r="M157" s="825">
        <v>31457.699999999997</v>
      </c>
      <c r="N157" s="822">
        <v>270</v>
      </c>
      <c r="O157" s="826">
        <v>3</v>
      </c>
      <c r="P157" s="825">
        <v>31457.699999999997</v>
      </c>
      <c r="Q157" s="827">
        <v>1</v>
      </c>
      <c r="R157" s="822">
        <v>270</v>
      </c>
      <c r="S157" s="827">
        <v>1</v>
      </c>
      <c r="T157" s="826">
        <v>3</v>
      </c>
      <c r="U157" s="828">
        <v>1</v>
      </c>
    </row>
    <row r="158" spans="1:21" ht="14.45" customHeight="1" x14ac:dyDescent="0.2">
      <c r="A158" s="821">
        <v>30</v>
      </c>
      <c r="B158" s="822" t="s">
        <v>2138</v>
      </c>
      <c r="C158" s="822" t="s">
        <v>2144</v>
      </c>
      <c r="D158" s="823" t="s">
        <v>2891</v>
      </c>
      <c r="E158" s="824" t="s">
        <v>2152</v>
      </c>
      <c r="F158" s="822" t="s">
        <v>2139</v>
      </c>
      <c r="G158" s="822" t="s">
        <v>2488</v>
      </c>
      <c r="H158" s="822" t="s">
        <v>605</v>
      </c>
      <c r="I158" s="822" t="s">
        <v>2131</v>
      </c>
      <c r="J158" s="822" t="s">
        <v>1584</v>
      </c>
      <c r="K158" s="822" t="s">
        <v>1127</v>
      </c>
      <c r="L158" s="825">
        <v>179.65</v>
      </c>
      <c r="M158" s="825">
        <v>1077.9000000000001</v>
      </c>
      <c r="N158" s="822">
        <v>6</v>
      </c>
      <c r="O158" s="826">
        <v>1</v>
      </c>
      <c r="P158" s="825">
        <v>1077.9000000000001</v>
      </c>
      <c r="Q158" s="827">
        <v>1</v>
      </c>
      <c r="R158" s="822">
        <v>6</v>
      </c>
      <c r="S158" s="827">
        <v>1</v>
      </c>
      <c r="T158" s="826">
        <v>1</v>
      </c>
      <c r="U158" s="828">
        <v>1</v>
      </c>
    </row>
    <row r="159" spans="1:21" ht="14.45" customHeight="1" x14ac:dyDescent="0.2">
      <c r="A159" s="821">
        <v>30</v>
      </c>
      <c r="B159" s="822" t="s">
        <v>2138</v>
      </c>
      <c r="C159" s="822" t="s">
        <v>2144</v>
      </c>
      <c r="D159" s="823" t="s">
        <v>2891</v>
      </c>
      <c r="E159" s="824" t="s">
        <v>2152</v>
      </c>
      <c r="F159" s="822" t="s">
        <v>2139</v>
      </c>
      <c r="G159" s="822" t="s">
        <v>2488</v>
      </c>
      <c r="H159" s="822" t="s">
        <v>605</v>
      </c>
      <c r="I159" s="822" t="s">
        <v>1949</v>
      </c>
      <c r="J159" s="822" t="s">
        <v>1138</v>
      </c>
      <c r="K159" s="822" t="s">
        <v>1127</v>
      </c>
      <c r="L159" s="825">
        <v>179.65</v>
      </c>
      <c r="M159" s="825">
        <v>2155.8000000000002</v>
      </c>
      <c r="N159" s="822">
        <v>12</v>
      </c>
      <c r="O159" s="826">
        <v>1</v>
      </c>
      <c r="P159" s="825">
        <v>2155.8000000000002</v>
      </c>
      <c r="Q159" s="827">
        <v>1</v>
      </c>
      <c r="R159" s="822">
        <v>12</v>
      </c>
      <c r="S159" s="827">
        <v>1</v>
      </c>
      <c r="T159" s="826">
        <v>1</v>
      </c>
      <c r="U159" s="828">
        <v>1</v>
      </c>
    </row>
    <row r="160" spans="1:21" ht="14.45" customHeight="1" x14ac:dyDescent="0.2">
      <c r="A160" s="821">
        <v>30</v>
      </c>
      <c r="B160" s="822" t="s">
        <v>2138</v>
      </c>
      <c r="C160" s="822" t="s">
        <v>2144</v>
      </c>
      <c r="D160" s="823" t="s">
        <v>2891</v>
      </c>
      <c r="E160" s="824" t="s">
        <v>2152</v>
      </c>
      <c r="F160" s="822" t="s">
        <v>2139</v>
      </c>
      <c r="G160" s="822" t="s">
        <v>2488</v>
      </c>
      <c r="H160" s="822" t="s">
        <v>605</v>
      </c>
      <c r="I160" s="822" t="s">
        <v>2491</v>
      </c>
      <c r="J160" s="822" t="s">
        <v>2492</v>
      </c>
      <c r="K160" s="822" t="s">
        <v>1129</v>
      </c>
      <c r="L160" s="825">
        <v>119.77</v>
      </c>
      <c r="M160" s="825">
        <v>718.62</v>
      </c>
      <c r="N160" s="822">
        <v>6</v>
      </c>
      <c r="O160" s="826">
        <v>1</v>
      </c>
      <c r="P160" s="825">
        <v>718.62</v>
      </c>
      <c r="Q160" s="827">
        <v>1</v>
      </c>
      <c r="R160" s="822">
        <v>6</v>
      </c>
      <c r="S160" s="827">
        <v>1</v>
      </c>
      <c r="T160" s="826">
        <v>1</v>
      </c>
      <c r="U160" s="828">
        <v>1</v>
      </c>
    </row>
    <row r="161" spans="1:21" ht="14.45" customHeight="1" x14ac:dyDescent="0.2">
      <c r="A161" s="821">
        <v>30</v>
      </c>
      <c r="B161" s="822" t="s">
        <v>2138</v>
      </c>
      <c r="C161" s="822" t="s">
        <v>2144</v>
      </c>
      <c r="D161" s="823" t="s">
        <v>2891</v>
      </c>
      <c r="E161" s="824" t="s">
        <v>2152</v>
      </c>
      <c r="F161" s="822" t="s">
        <v>2139</v>
      </c>
      <c r="G161" s="822" t="s">
        <v>2488</v>
      </c>
      <c r="H161" s="822" t="s">
        <v>605</v>
      </c>
      <c r="I161" s="822" t="s">
        <v>1948</v>
      </c>
      <c r="J161" s="822" t="s">
        <v>1139</v>
      </c>
      <c r="K161" s="822" t="s">
        <v>1127</v>
      </c>
      <c r="L161" s="825">
        <v>179.65</v>
      </c>
      <c r="M161" s="825">
        <v>5748.8000000000011</v>
      </c>
      <c r="N161" s="822">
        <v>32</v>
      </c>
      <c r="O161" s="826">
        <v>3</v>
      </c>
      <c r="P161" s="825">
        <v>5748.8000000000011</v>
      </c>
      <c r="Q161" s="827">
        <v>1</v>
      </c>
      <c r="R161" s="822">
        <v>32</v>
      </c>
      <c r="S161" s="827">
        <v>1</v>
      </c>
      <c r="T161" s="826">
        <v>3</v>
      </c>
      <c r="U161" s="828">
        <v>1</v>
      </c>
    </row>
    <row r="162" spans="1:21" ht="14.45" customHeight="1" x14ac:dyDescent="0.2">
      <c r="A162" s="821">
        <v>30</v>
      </c>
      <c r="B162" s="822" t="s">
        <v>2138</v>
      </c>
      <c r="C162" s="822" t="s">
        <v>2144</v>
      </c>
      <c r="D162" s="823" t="s">
        <v>2891</v>
      </c>
      <c r="E162" s="824" t="s">
        <v>2152</v>
      </c>
      <c r="F162" s="822" t="s">
        <v>2139</v>
      </c>
      <c r="G162" s="822" t="s">
        <v>2488</v>
      </c>
      <c r="H162" s="822" t="s">
        <v>605</v>
      </c>
      <c r="I162" s="822" t="s">
        <v>2493</v>
      </c>
      <c r="J162" s="822" t="s">
        <v>2494</v>
      </c>
      <c r="K162" s="822" t="s">
        <v>1127</v>
      </c>
      <c r="L162" s="825">
        <v>155.97</v>
      </c>
      <c r="M162" s="825">
        <v>623.88</v>
      </c>
      <c r="N162" s="822">
        <v>4</v>
      </c>
      <c r="O162" s="826">
        <v>0.5</v>
      </c>
      <c r="P162" s="825">
        <v>623.88</v>
      </c>
      <c r="Q162" s="827">
        <v>1</v>
      </c>
      <c r="R162" s="822">
        <v>4</v>
      </c>
      <c r="S162" s="827">
        <v>1</v>
      </c>
      <c r="T162" s="826">
        <v>0.5</v>
      </c>
      <c r="U162" s="828">
        <v>1</v>
      </c>
    </row>
    <row r="163" spans="1:21" ht="14.45" customHeight="1" x14ac:dyDescent="0.2">
      <c r="A163" s="821">
        <v>30</v>
      </c>
      <c r="B163" s="822" t="s">
        <v>2138</v>
      </c>
      <c r="C163" s="822" t="s">
        <v>2144</v>
      </c>
      <c r="D163" s="823" t="s">
        <v>2891</v>
      </c>
      <c r="E163" s="824" t="s">
        <v>2152</v>
      </c>
      <c r="F163" s="822" t="s">
        <v>2139</v>
      </c>
      <c r="G163" s="822" t="s">
        <v>2488</v>
      </c>
      <c r="H163" s="822" t="s">
        <v>605</v>
      </c>
      <c r="I163" s="822" t="s">
        <v>2132</v>
      </c>
      <c r="J163" s="822" t="s">
        <v>1583</v>
      </c>
      <c r="K163" s="822" t="s">
        <v>1127</v>
      </c>
      <c r="L163" s="825">
        <v>179.65</v>
      </c>
      <c r="M163" s="825">
        <v>8982.5</v>
      </c>
      <c r="N163" s="822">
        <v>50</v>
      </c>
      <c r="O163" s="826">
        <v>5</v>
      </c>
      <c r="P163" s="825">
        <v>8982.5</v>
      </c>
      <c r="Q163" s="827">
        <v>1</v>
      </c>
      <c r="R163" s="822">
        <v>50</v>
      </c>
      <c r="S163" s="827">
        <v>1</v>
      </c>
      <c r="T163" s="826">
        <v>5</v>
      </c>
      <c r="U163" s="828">
        <v>1</v>
      </c>
    </row>
    <row r="164" spans="1:21" ht="14.45" customHeight="1" x14ac:dyDescent="0.2">
      <c r="A164" s="821">
        <v>30</v>
      </c>
      <c r="B164" s="822" t="s">
        <v>2138</v>
      </c>
      <c r="C164" s="822" t="s">
        <v>2144</v>
      </c>
      <c r="D164" s="823" t="s">
        <v>2891</v>
      </c>
      <c r="E164" s="824" t="s">
        <v>2152</v>
      </c>
      <c r="F164" s="822" t="s">
        <v>2139</v>
      </c>
      <c r="G164" s="822" t="s">
        <v>2488</v>
      </c>
      <c r="H164" s="822" t="s">
        <v>329</v>
      </c>
      <c r="I164" s="822" t="s">
        <v>2495</v>
      </c>
      <c r="J164" s="822" t="s">
        <v>947</v>
      </c>
      <c r="K164" s="822" t="s">
        <v>946</v>
      </c>
      <c r="L164" s="825">
        <v>83.91</v>
      </c>
      <c r="M164" s="825">
        <v>2601.21</v>
      </c>
      <c r="N164" s="822">
        <v>31</v>
      </c>
      <c r="O164" s="826">
        <v>1</v>
      </c>
      <c r="P164" s="825">
        <v>2601.21</v>
      </c>
      <c r="Q164" s="827">
        <v>1</v>
      </c>
      <c r="R164" s="822">
        <v>31</v>
      </c>
      <c r="S164" s="827">
        <v>1</v>
      </c>
      <c r="T164" s="826">
        <v>1</v>
      </c>
      <c r="U164" s="828">
        <v>1</v>
      </c>
    </row>
    <row r="165" spans="1:21" ht="14.45" customHeight="1" x14ac:dyDescent="0.2">
      <c r="A165" s="821">
        <v>30</v>
      </c>
      <c r="B165" s="822" t="s">
        <v>2138</v>
      </c>
      <c r="C165" s="822" t="s">
        <v>2144</v>
      </c>
      <c r="D165" s="823" t="s">
        <v>2891</v>
      </c>
      <c r="E165" s="824" t="s">
        <v>2152</v>
      </c>
      <c r="F165" s="822" t="s">
        <v>2139</v>
      </c>
      <c r="G165" s="822" t="s">
        <v>2488</v>
      </c>
      <c r="H165" s="822" t="s">
        <v>329</v>
      </c>
      <c r="I165" s="822" t="s">
        <v>2496</v>
      </c>
      <c r="J165" s="822" t="s">
        <v>945</v>
      </c>
      <c r="K165" s="822" t="s">
        <v>946</v>
      </c>
      <c r="L165" s="825">
        <v>83.91</v>
      </c>
      <c r="M165" s="825">
        <v>2601.21</v>
      </c>
      <c r="N165" s="822">
        <v>31</v>
      </c>
      <c r="O165" s="826">
        <v>1</v>
      </c>
      <c r="P165" s="825">
        <v>2601.21</v>
      </c>
      <c r="Q165" s="827">
        <v>1</v>
      </c>
      <c r="R165" s="822">
        <v>31</v>
      </c>
      <c r="S165" s="827">
        <v>1</v>
      </c>
      <c r="T165" s="826">
        <v>1</v>
      </c>
      <c r="U165" s="828">
        <v>1</v>
      </c>
    </row>
    <row r="166" spans="1:21" ht="14.45" customHeight="1" x14ac:dyDescent="0.2">
      <c r="A166" s="821">
        <v>30</v>
      </c>
      <c r="B166" s="822" t="s">
        <v>2138</v>
      </c>
      <c r="C166" s="822" t="s">
        <v>2144</v>
      </c>
      <c r="D166" s="823" t="s">
        <v>2891</v>
      </c>
      <c r="E166" s="824" t="s">
        <v>2152</v>
      </c>
      <c r="F166" s="822" t="s">
        <v>2139</v>
      </c>
      <c r="G166" s="822" t="s">
        <v>2488</v>
      </c>
      <c r="H166" s="822" t="s">
        <v>329</v>
      </c>
      <c r="I166" s="822" t="s">
        <v>2497</v>
      </c>
      <c r="J166" s="822" t="s">
        <v>1324</v>
      </c>
      <c r="K166" s="822" t="s">
        <v>1133</v>
      </c>
      <c r="L166" s="825">
        <v>197.61</v>
      </c>
      <c r="M166" s="825">
        <v>2371.3200000000002</v>
      </c>
      <c r="N166" s="822">
        <v>12</v>
      </c>
      <c r="O166" s="826">
        <v>2</v>
      </c>
      <c r="P166" s="825">
        <v>2371.3200000000002</v>
      </c>
      <c r="Q166" s="827">
        <v>1</v>
      </c>
      <c r="R166" s="822">
        <v>12</v>
      </c>
      <c r="S166" s="827">
        <v>1</v>
      </c>
      <c r="T166" s="826">
        <v>2</v>
      </c>
      <c r="U166" s="828">
        <v>1</v>
      </c>
    </row>
    <row r="167" spans="1:21" ht="14.45" customHeight="1" x14ac:dyDescent="0.2">
      <c r="A167" s="821">
        <v>30</v>
      </c>
      <c r="B167" s="822" t="s">
        <v>2138</v>
      </c>
      <c r="C167" s="822" t="s">
        <v>2144</v>
      </c>
      <c r="D167" s="823" t="s">
        <v>2891</v>
      </c>
      <c r="E167" s="824" t="s">
        <v>2152</v>
      </c>
      <c r="F167" s="822" t="s">
        <v>2139</v>
      </c>
      <c r="G167" s="822" t="s">
        <v>2488</v>
      </c>
      <c r="H167" s="822" t="s">
        <v>329</v>
      </c>
      <c r="I167" s="822" t="s">
        <v>2498</v>
      </c>
      <c r="J167" s="822" t="s">
        <v>1573</v>
      </c>
      <c r="K167" s="822" t="s">
        <v>1133</v>
      </c>
      <c r="L167" s="825">
        <v>197.61</v>
      </c>
      <c r="M167" s="825">
        <v>592.83000000000004</v>
      </c>
      <c r="N167" s="822">
        <v>3</v>
      </c>
      <c r="O167" s="826">
        <v>0.5</v>
      </c>
      <c r="P167" s="825">
        <v>592.83000000000004</v>
      </c>
      <c r="Q167" s="827">
        <v>1</v>
      </c>
      <c r="R167" s="822">
        <v>3</v>
      </c>
      <c r="S167" s="827">
        <v>1</v>
      </c>
      <c r="T167" s="826">
        <v>0.5</v>
      </c>
      <c r="U167" s="828">
        <v>1</v>
      </c>
    </row>
    <row r="168" spans="1:21" ht="14.45" customHeight="1" x14ac:dyDescent="0.2">
      <c r="A168" s="821">
        <v>30</v>
      </c>
      <c r="B168" s="822" t="s">
        <v>2138</v>
      </c>
      <c r="C168" s="822" t="s">
        <v>2144</v>
      </c>
      <c r="D168" s="823" t="s">
        <v>2891</v>
      </c>
      <c r="E168" s="824" t="s">
        <v>2152</v>
      </c>
      <c r="F168" s="822" t="s">
        <v>2139</v>
      </c>
      <c r="G168" s="822" t="s">
        <v>2488</v>
      </c>
      <c r="H168" s="822" t="s">
        <v>605</v>
      </c>
      <c r="I168" s="822" t="s">
        <v>1942</v>
      </c>
      <c r="J168" s="822" t="s">
        <v>1146</v>
      </c>
      <c r="K168" s="822" t="s">
        <v>1147</v>
      </c>
      <c r="L168" s="825">
        <v>1298.21</v>
      </c>
      <c r="M168" s="825">
        <v>59717.66</v>
      </c>
      <c r="N168" s="822">
        <v>46</v>
      </c>
      <c r="O168" s="826">
        <v>4</v>
      </c>
      <c r="P168" s="825">
        <v>59717.66</v>
      </c>
      <c r="Q168" s="827">
        <v>1</v>
      </c>
      <c r="R168" s="822">
        <v>46</v>
      </c>
      <c r="S168" s="827">
        <v>1</v>
      </c>
      <c r="T168" s="826">
        <v>4</v>
      </c>
      <c r="U168" s="828">
        <v>1</v>
      </c>
    </row>
    <row r="169" spans="1:21" ht="14.45" customHeight="1" x14ac:dyDescent="0.2">
      <c r="A169" s="821">
        <v>30</v>
      </c>
      <c r="B169" s="822" t="s">
        <v>2138</v>
      </c>
      <c r="C169" s="822" t="s">
        <v>2144</v>
      </c>
      <c r="D169" s="823" t="s">
        <v>2891</v>
      </c>
      <c r="E169" s="824" t="s">
        <v>2152</v>
      </c>
      <c r="F169" s="822" t="s">
        <v>2139</v>
      </c>
      <c r="G169" s="822" t="s">
        <v>2488</v>
      </c>
      <c r="H169" s="822" t="s">
        <v>605</v>
      </c>
      <c r="I169" s="822" t="s">
        <v>2499</v>
      </c>
      <c r="J169" s="822" t="s">
        <v>2500</v>
      </c>
      <c r="K169" s="822" t="s">
        <v>1123</v>
      </c>
      <c r="L169" s="825">
        <v>191.9</v>
      </c>
      <c r="M169" s="825">
        <v>1151.4000000000001</v>
      </c>
      <c r="N169" s="822">
        <v>6</v>
      </c>
      <c r="O169" s="826">
        <v>0.5</v>
      </c>
      <c r="P169" s="825">
        <v>1151.4000000000001</v>
      </c>
      <c r="Q169" s="827">
        <v>1</v>
      </c>
      <c r="R169" s="822">
        <v>6</v>
      </c>
      <c r="S169" s="827">
        <v>1</v>
      </c>
      <c r="T169" s="826">
        <v>0.5</v>
      </c>
      <c r="U169" s="828">
        <v>1</v>
      </c>
    </row>
    <row r="170" spans="1:21" ht="14.45" customHeight="1" x14ac:dyDescent="0.2">
      <c r="A170" s="821">
        <v>30</v>
      </c>
      <c r="B170" s="822" t="s">
        <v>2138</v>
      </c>
      <c r="C170" s="822" t="s">
        <v>2144</v>
      </c>
      <c r="D170" s="823" t="s">
        <v>2891</v>
      </c>
      <c r="E170" s="824" t="s">
        <v>2152</v>
      </c>
      <c r="F170" s="822" t="s">
        <v>2139</v>
      </c>
      <c r="G170" s="822" t="s">
        <v>2488</v>
      </c>
      <c r="H170" s="822" t="s">
        <v>329</v>
      </c>
      <c r="I170" s="822" t="s">
        <v>2501</v>
      </c>
      <c r="J170" s="822" t="s">
        <v>1572</v>
      </c>
      <c r="K170" s="822" t="s">
        <v>1133</v>
      </c>
      <c r="L170" s="825">
        <v>197.61</v>
      </c>
      <c r="M170" s="825">
        <v>592.83000000000004</v>
      </c>
      <c r="N170" s="822">
        <v>3</v>
      </c>
      <c r="O170" s="826">
        <v>1</v>
      </c>
      <c r="P170" s="825">
        <v>592.83000000000004</v>
      </c>
      <c r="Q170" s="827">
        <v>1</v>
      </c>
      <c r="R170" s="822">
        <v>3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30</v>
      </c>
      <c r="B171" s="822" t="s">
        <v>2138</v>
      </c>
      <c r="C171" s="822" t="s">
        <v>2144</v>
      </c>
      <c r="D171" s="823" t="s">
        <v>2891</v>
      </c>
      <c r="E171" s="824" t="s">
        <v>2152</v>
      </c>
      <c r="F171" s="822" t="s">
        <v>2139</v>
      </c>
      <c r="G171" s="822" t="s">
        <v>2488</v>
      </c>
      <c r="H171" s="822" t="s">
        <v>605</v>
      </c>
      <c r="I171" s="822" t="s">
        <v>1954</v>
      </c>
      <c r="J171" s="822" t="s">
        <v>1144</v>
      </c>
      <c r="K171" s="822" t="s">
        <v>1123</v>
      </c>
      <c r="L171" s="825">
        <v>179.65</v>
      </c>
      <c r="M171" s="825">
        <v>1077.9000000000001</v>
      </c>
      <c r="N171" s="822">
        <v>6</v>
      </c>
      <c r="O171" s="826">
        <v>0.5</v>
      </c>
      <c r="P171" s="825">
        <v>1077.9000000000001</v>
      </c>
      <c r="Q171" s="827">
        <v>1</v>
      </c>
      <c r="R171" s="822">
        <v>6</v>
      </c>
      <c r="S171" s="827">
        <v>1</v>
      </c>
      <c r="T171" s="826">
        <v>0.5</v>
      </c>
      <c r="U171" s="828">
        <v>1</v>
      </c>
    </row>
    <row r="172" spans="1:21" ht="14.45" customHeight="1" x14ac:dyDescent="0.2">
      <c r="A172" s="821">
        <v>30</v>
      </c>
      <c r="B172" s="822" t="s">
        <v>2138</v>
      </c>
      <c r="C172" s="822" t="s">
        <v>2144</v>
      </c>
      <c r="D172" s="823" t="s">
        <v>2891</v>
      </c>
      <c r="E172" s="824" t="s">
        <v>2152</v>
      </c>
      <c r="F172" s="822" t="s">
        <v>2139</v>
      </c>
      <c r="G172" s="822" t="s">
        <v>2488</v>
      </c>
      <c r="H172" s="822" t="s">
        <v>329</v>
      </c>
      <c r="I172" s="822" t="s">
        <v>2502</v>
      </c>
      <c r="J172" s="822" t="s">
        <v>1128</v>
      </c>
      <c r="K172" s="822" t="s">
        <v>1129</v>
      </c>
      <c r="L172" s="825">
        <v>149.71</v>
      </c>
      <c r="M172" s="825">
        <v>4042.17</v>
      </c>
      <c r="N172" s="822">
        <v>27</v>
      </c>
      <c r="O172" s="826">
        <v>1.5</v>
      </c>
      <c r="P172" s="825">
        <v>4042.17</v>
      </c>
      <c r="Q172" s="827">
        <v>1</v>
      </c>
      <c r="R172" s="822">
        <v>27</v>
      </c>
      <c r="S172" s="827">
        <v>1</v>
      </c>
      <c r="T172" s="826">
        <v>1.5</v>
      </c>
      <c r="U172" s="828">
        <v>1</v>
      </c>
    </row>
    <row r="173" spans="1:21" ht="14.45" customHeight="1" x14ac:dyDescent="0.2">
      <c r="A173" s="821">
        <v>30</v>
      </c>
      <c r="B173" s="822" t="s">
        <v>2138</v>
      </c>
      <c r="C173" s="822" t="s">
        <v>2144</v>
      </c>
      <c r="D173" s="823" t="s">
        <v>2891</v>
      </c>
      <c r="E173" s="824" t="s">
        <v>2152</v>
      </c>
      <c r="F173" s="822" t="s">
        <v>2139</v>
      </c>
      <c r="G173" s="822" t="s">
        <v>2488</v>
      </c>
      <c r="H173" s="822" t="s">
        <v>329</v>
      </c>
      <c r="I173" s="822" t="s">
        <v>2503</v>
      </c>
      <c r="J173" s="822" t="s">
        <v>2504</v>
      </c>
      <c r="K173" s="822" t="s">
        <v>1133</v>
      </c>
      <c r="L173" s="825">
        <v>197.61</v>
      </c>
      <c r="M173" s="825">
        <v>790.44</v>
      </c>
      <c r="N173" s="822">
        <v>4</v>
      </c>
      <c r="O173" s="826">
        <v>0.5</v>
      </c>
      <c r="P173" s="825">
        <v>790.44</v>
      </c>
      <c r="Q173" s="827">
        <v>1</v>
      </c>
      <c r="R173" s="822">
        <v>4</v>
      </c>
      <c r="S173" s="827">
        <v>1</v>
      </c>
      <c r="T173" s="826">
        <v>0.5</v>
      </c>
      <c r="U173" s="828">
        <v>1</v>
      </c>
    </row>
    <row r="174" spans="1:21" ht="14.45" customHeight="1" x14ac:dyDescent="0.2">
      <c r="A174" s="821">
        <v>30</v>
      </c>
      <c r="B174" s="822" t="s">
        <v>2138</v>
      </c>
      <c r="C174" s="822" t="s">
        <v>2144</v>
      </c>
      <c r="D174" s="823" t="s">
        <v>2891</v>
      </c>
      <c r="E174" s="824" t="s">
        <v>2152</v>
      </c>
      <c r="F174" s="822" t="s">
        <v>2139</v>
      </c>
      <c r="G174" s="822" t="s">
        <v>2488</v>
      </c>
      <c r="H174" s="822" t="s">
        <v>329</v>
      </c>
      <c r="I174" s="822" t="s">
        <v>2505</v>
      </c>
      <c r="J174" s="822" t="s">
        <v>1325</v>
      </c>
      <c r="K174" s="822" t="s">
        <v>1133</v>
      </c>
      <c r="L174" s="825">
        <v>197.61</v>
      </c>
      <c r="M174" s="825">
        <v>3556.9800000000005</v>
      </c>
      <c r="N174" s="822">
        <v>18</v>
      </c>
      <c r="O174" s="826">
        <v>1.5</v>
      </c>
      <c r="P174" s="825">
        <v>3556.9800000000005</v>
      </c>
      <c r="Q174" s="827">
        <v>1</v>
      </c>
      <c r="R174" s="822">
        <v>18</v>
      </c>
      <c r="S174" s="827">
        <v>1</v>
      </c>
      <c r="T174" s="826">
        <v>1.5</v>
      </c>
      <c r="U174" s="828">
        <v>1</v>
      </c>
    </row>
    <row r="175" spans="1:21" ht="14.45" customHeight="1" x14ac:dyDescent="0.2">
      <c r="A175" s="821">
        <v>30</v>
      </c>
      <c r="B175" s="822" t="s">
        <v>2138</v>
      </c>
      <c r="C175" s="822" t="s">
        <v>2144</v>
      </c>
      <c r="D175" s="823" t="s">
        <v>2891</v>
      </c>
      <c r="E175" s="824" t="s">
        <v>2152</v>
      </c>
      <c r="F175" s="822" t="s">
        <v>2139</v>
      </c>
      <c r="G175" s="822" t="s">
        <v>2488</v>
      </c>
      <c r="H175" s="822" t="s">
        <v>605</v>
      </c>
      <c r="I175" s="822" t="s">
        <v>2506</v>
      </c>
      <c r="J175" s="822" t="s">
        <v>2507</v>
      </c>
      <c r="K175" s="822" t="s">
        <v>1123</v>
      </c>
      <c r="L175" s="825">
        <v>191.9</v>
      </c>
      <c r="M175" s="825">
        <v>1151.4000000000001</v>
      </c>
      <c r="N175" s="822">
        <v>6</v>
      </c>
      <c r="O175" s="826">
        <v>0.5</v>
      </c>
      <c r="P175" s="825">
        <v>1151.4000000000001</v>
      </c>
      <c r="Q175" s="827">
        <v>1</v>
      </c>
      <c r="R175" s="822">
        <v>6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30</v>
      </c>
      <c r="B176" s="822" t="s">
        <v>2138</v>
      </c>
      <c r="C176" s="822" t="s">
        <v>2144</v>
      </c>
      <c r="D176" s="823" t="s">
        <v>2891</v>
      </c>
      <c r="E176" s="824" t="s">
        <v>2152</v>
      </c>
      <c r="F176" s="822" t="s">
        <v>2139</v>
      </c>
      <c r="G176" s="822" t="s">
        <v>2488</v>
      </c>
      <c r="H176" s="822" t="s">
        <v>329</v>
      </c>
      <c r="I176" s="822" t="s">
        <v>2508</v>
      </c>
      <c r="J176" s="822" t="s">
        <v>2509</v>
      </c>
      <c r="K176" s="822" t="s">
        <v>1123</v>
      </c>
      <c r="L176" s="825">
        <v>239.53</v>
      </c>
      <c r="M176" s="825">
        <v>3832.4800000000005</v>
      </c>
      <c r="N176" s="822">
        <v>16</v>
      </c>
      <c r="O176" s="826">
        <v>2.5</v>
      </c>
      <c r="P176" s="825">
        <v>2395.3000000000002</v>
      </c>
      <c r="Q176" s="827">
        <v>0.625</v>
      </c>
      <c r="R176" s="822">
        <v>10</v>
      </c>
      <c r="S176" s="827">
        <v>0.625</v>
      </c>
      <c r="T176" s="826">
        <v>1.5</v>
      </c>
      <c r="U176" s="828">
        <v>0.6</v>
      </c>
    </row>
    <row r="177" spans="1:21" ht="14.45" customHeight="1" x14ac:dyDescent="0.2">
      <c r="A177" s="821">
        <v>30</v>
      </c>
      <c r="B177" s="822" t="s">
        <v>2138</v>
      </c>
      <c r="C177" s="822" t="s">
        <v>2144</v>
      </c>
      <c r="D177" s="823" t="s">
        <v>2891</v>
      </c>
      <c r="E177" s="824" t="s">
        <v>2152</v>
      </c>
      <c r="F177" s="822" t="s">
        <v>2139</v>
      </c>
      <c r="G177" s="822" t="s">
        <v>2488</v>
      </c>
      <c r="H177" s="822" t="s">
        <v>329</v>
      </c>
      <c r="I177" s="822" t="s">
        <v>2510</v>
      </c>
      <c r="J177" s="822" t="s">
        <v>2511</v>
      </c>
      <c r="K177" s="822" t="s">
        <v>1123</v>
      </c>
      <c r="L177" s="825">
        <v>239.53</v>
      </c>
      <c r="M177" s="825">
        <v>2874.36</v>
      </c>
      <c r="N177" s="822">
        <v>12</v>
      </c>
      <c r="O177" s="826">
        <v>1.5</v>
      </c>
      <c r="P177" s="825">
        <v>2874.36</v>
      </c>
      <c r="Q177" s="827">
        <v>1</v>
      </c>
      <c r="R177" s="822">
        <v>12</v>
      </c>
      <c r="S177" s="827">
        <v>1</v>
      </c>
      <c r="T177" s="826">
        <v>1.5</v>
      </c>
      <c r="U177" s="828">
        <v>1</v>
      </c>
    </row>
    <row r="178" spans="1:21" ht="14.45" customHeight="1" x14ac:dyDescent="0.2">
      <c r="A178" s="821">
        <v>30</v>
      </c>
      <c r="B178" s="822" t="s">
        <v>2138</v>
      </c>
      <c r="C178" s="822" t="s">
        <v>2144</v>
      </c>
      <c r="D178" s="823" t="s">
        <v>2891</v>
      </c>
      <c r="E178" s="824" t="s">
        <v>2152</v>
      </c>
      <c r="F178" s="822" t="s">
        <v>2139</v>
      </c>
      <c r="G178" s="822" t="s">
        <v>2488</v>
      </c>
      <c r="H178" s="822" t="s">
        <v>329</v>
      </c>
      <c r="I178" s="822" t="s">
        <v>2512</v>
      </c>
      <c r="J178" s="822" t="s">
        <v>1131</v>
      </c>
      <c r="K178" s="822" t="s">
        <v>1129</v>
      </c>
      <c r="L178" s="825">
        <v>149.71</v>
      </c>
      <c r="M178" s="825">
        <v>3143.91</v>
      </c>
      <c r="N178" s="822">
        <v>21</v>
      </c>
      <c r="O178" s="826">
        <v>1</v>
      </c>
      <c r="P178" s="825">
        <v>3143.91</v>
      </c>
      <c r="Q178" s="827">
        <v>1</v>
      </c>
      <c r="R178" s="822">
        <v>21</v>
      </c>
      <c r="S178" s="827">
        <v>1</v>
      </c>
      <c r="T178" s="826">
        <v>1</v>
      </c>
      <c r="U178" s="828">
        <v>1</v>
      </c>
    </row>
    <row r="179" spans="1:21" ht="14.45" customHeight="1" x14ac:dyDescent="0.2">
      <c r="A179" s="821">
        <v>30</v>
      </c>
      <c r="B179" s="822" t="s">
        <v>2138</v>
      </c>
      <c r="C179" s="822" t="s">
        <v>2144</v>
      </c>
      <c r="D179" s="823" t="s">
        <v>2891</v>
      </c>
      <c r="E179" s="824" t="s">
        <v>2152</v>
      </c>
      <c r="F179" s="822" t="s">
        <v>2139</v>
      </c>
      <c r="G179" s="822" t="s">
        <v>2488</v>
      </c>
      <c r="H179" s="822" t="s">
        <v>329</v>
      </c>
      <c r="I179" s="822" t="s">
        <v>2513</v>
      </c>
      <c r="J179" s="822" t="s">
        <v>1576</v>
      </c>
      <c r="K179" s="822" t="s">
        <v>1127</v>
      </c>
      <c r="L179" s="825">
        <v>239.53</v>
      </c>
      <c r="M179" s="825">
        <v>1197.6500000000001</v>
      </c>
      <c r="N179" s="822">
        <v>5</v>
      </c>
      <c r="O179" s="826">
        <v>1</v>
      </c>
      <c r="P179" s="825">
        <v>1197.6500000000001</v>
      </c>
      <c r="Q179" s="827">
        <v>1</v>
      </c>
      <c r="R179" s="822">
        <v>5</v>
      </c>
      <c r="S179" s="827">
        <v>1</v>
      </c>
      <c r="T179" s="826">
        <v>1</v>
      </c>
      <c r="U179" s="828">
        <v>1</v>
      </c>
    </row>
    <row r="180" spans="1:21" ht="14.45" customHeight="1" x14ac:dyDescent="0.2">
      <c r="A180" s="821">
        <v>30</v>
      </c>
      <c r="B180" s="822" t="s">
        <v>2138</v>
      </c>
      <c r="C180" s="822" t="s">
        <v>2144</v>
      </c>
      <c r="D180" s="823" t="s">
        <v>2891</v>
      </c>
      <c r="E180" s="824" t="s">
        <v>2152</v>
      </c>
      <c r="F180" s="822" t="s">
        <v>2139</v>
      </c>
      <c r="G180" s="822" t="s">
        <v>2488</v>
      </c>
      <c r="H180" s="822" t="s">
        <v>605</v>
      </c>
      <c r="I180" s="822" t="s">
        <v>2514</v>
      </c>
      <c r="J180" s="822" t="s">
        <v>2515</v>
      </c>
      <c r="K180" s="822" t="s">
        <v>1123</v>
      </c>
      <c r="L180" s="825">
        <v>233.17</v>
      </c>
      <c r="M180" s="825">
        <v>466.34</v>
      </c>
      <c r="N180" s="822">
        <v>2</v>
      </c>
      <c r="O180" s="826">
        <v>0.5</v>
      </c>
      <c r="P180" s="825">
        <v>466.34</v>
      </c>
      <c r="Q180" s="827">
        <v>1</v>
      </c>
      <c r="R180" s="822">
        <v>2</v>
      </c>
      <c r="S180" s="827">
        <v>1</v>
      </c>
      <c r="T180" s="826">
        <v>0.5</v>
      </c>
      <c r="U180" s="828">
        <v>1</v>
      </c>
    </row>
    <row r="181" spans="1:21" ht="14.45" customHeight="1" x14ac:dyDescent="0.2">
      <c r="A181" s="821">
        <v>30</v>
      </c>
      <c r="B181" s="822" t="s">
        <v>2138</v>
      </c>
      <c r="C181" s="822" t="s">
        <v>2144</v>
      </c>
      <c r="D181" s="823" t="s">
        <v>2891</v>
      </c>
      <c r="E181" s="824" t="s">
        <v>2152</v>
      </c>
      <c r="F181" s="822" t="s">
        <v>2139</v>
      </c>
      <c r="G181" s="822" t="s">
        <v>2488</v>
      </c>
      <c r="H181" s="822" t="s">
        <v>605</v>
      </c>
      <c r="I181" s="822" t="s">
        <v>2124</v>
      </c>
      <c r="J181" s="822" t="s">
        <v>1570</v>
      </c>
      <c r="K181" s="822" t="s">
        <v>1123</v>
      </c>
      <c r="L181" s="825">
        <v>172.8</v>
      </c>
      <c r="M181" s="825">
        <v>1036.8000000000002</v>
      </c>
      <c r="N181" s="822">
        <v>6</v>
      </c>
      <c r="O181" s="826">
        <v>0.5</v>
      </c>
      <c r="P181" s="825">
        <v>1036.8000000000002</v>
      </c>
      <c r="Q181" s="827">
        <v>1</v>
      </c>
      <c r="R181" s="822">
        <v>6</v>
      </c>
      <c r="S181" s="827">
        <v>1</v>
      </c>
      <c r="T181" s="826">
        <v>0.5</v>
      </c>
      <c r="U181" s="828">
        <v>1</v>
      </c>
    </row>
    <row r="182" spans="1:21" ht="14.45" customHeight="1" x14ac:dyDescent="0.2">
      <c r="A182" s="821">
        <v>30</v>
      </c>
      <c r="B182" s="822" t="s">
        <v>2138</v>
      </c>
      <c r="C182" s="822" t="s">
        <v>2144</v>
      </c>
      <c r="D182" s="823" t="s">
        <v>2891</v>
      </c>
      <c r="E182" s="824" t="s">
        <v>2152</v>
      </c>
      <c r="F182" s="822" t="s">
        <v>2139</v>
      </c>
      <c r="G182" s="822" t="s">
        <v>2488</v>
      </c>
      <c r="H182" s="822" t="s">
        <v>605</v>
      </c>
      <c r="I182" s="822" t="s">
        <v>2516</v>
      </c>
      <c r="J182" s="822" t="s">
        <v>2517</v>
      </c>
      <c r="K182" s="822" t="s">
        <v>1123</v>
      </c>
      <c r="L182" s="825">
        <v>233.17</v>
      </c>
      <c r="M182" s="825">
        <v>3963.8900000000003</v>
      </c>
      <c r="N182" s="822">
        <v>17</v>
      </c>
      <c r="O182" s="826">
        <v>3.5</v>
      </c>
      <c r="P182" s="825">
        <v>3963.8900000000003</v>
      </c>
      <c r="Q182" s="827">
        <v>1</v>
      </c>
      <c r="R182" s="822">
        <v>17</v>
      </c>
      <c r="S182" s="827">
        <v>1</v>
      </c>
      <c r="T182" s="826">
        <v>3.5</v>
      </c>
      <c r="U182" s="828">
        <v>1</v>
      </c>
    </row>
    <row r="183" spans="1:21" ht="14.45" customHeight="1" x14ac:dyDescent="0.2">
      <c r="A183" s="821">
        <v>30</v>
      </c>
      <c r="B183" s="822" t="s">
        <v>2138</v>
      </c>
      <c r="C183" s="822" t="s">
        <v>2144</v>
      </c>
      <c r="D183" s="823" t="s">
        <v>2891</v>
      </c>
      <c r="E183" s="824" t="s">
        <v>2152</v>
      </c>
      <c r="F183" s="822" t="s">
        <v>2139</v>
      </c>
      <c r="G183" s="822" t="s">
        <v>2488</v>
      </c>
      <c r="H183" s="822" t="s">
        <v>605</v>
      </c>
      <c r="I183" s="822" t="s">
        <v>2518</v>
      </c>
      <c r="J183" s="822" t="s">
        <v>2519</v>
      </c>
      <c r="K183" s="822" t="s">
        <v>1123</v>
      </c>
      <c r="L183" s="825">
        <v>233.17</v>
      </c>
      <c r="M183" s="825">
        <v>1865.36</v>
      </c>
      <c r="N183" s="822">
        <v>8</v>
      </c>
      <c r="O183" s="826">
        <v>1</v>
      </c>
      <c r="P183" s="825">
        <v>1865.36</v>
      </c>
      <c r="Q183" s="827">
        <v>1</v>
      </c>
      <c r="R183" s="822">
        <v>8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30</v>
      </c>
      <c r="B184" s="822" t="s">
        <v>2138</v>
      </c>
      <c r="C184" s="822" t="s">
        <v>2144</v>
      </c>
      <c r="D184" s="823" t="s">
        <v>2891</v>
      </c>
      <c r="E184" s="824" t="s">
        <v>2152</v>
      </c>
      <c r="F184" s="822" t="s">
        <v>2139</v>
      </c>
      <c r="G184" s="822" t="s">
        <v>2488</v>
      </c>
      <c r="H184" s="822" t="s">
        <v>605</v>
      </c>
      <c r="I184" s="822" t="s">
        <v>2520</v>
      </c>
      <c r="J184" s="822" t="s">
        <v>2521</v>
      </c>
      <c r="K184" s="822" t="s">
        <v>1123</v>
      </c>
      <c r="L184" s="825">
        <v>135.11000000000001</v>
      </c>
      <c r="M184" s="825">
        <v>6485.2800000000007</v>
      </c>
      <c r="N184" s="822">
        <v>48</v>
      </c>
      <c r="O184" s="826">
        <v>4.5</v>
      </c>
      <c r="P184" s="825">
        <v>6485.2800000000007</v>
      </c>
      <c r="Q184" s="827">
        <v>1</v>
      </c>
      <c r="R184" s="822">
        <v>48</v>
      </c>
      <c r="S184" s="827">
        <v>1</v>
      </c>
      <c r="T184" s="826">
        <v>4.5</v>
      </c>
      <c r="U184" s="828">
        <v>1</v>
      </c>
    </row>
    <row r="185" spans="1:21" ht="14.45" customHeight="1" x14ac:dyDescent="0.2">
      <c r="A185" s="821">
        <v>30</v>
      </c>
      <c r="B185" s="822" t="s">
        <v>2138</v>
      </c>
      <c r="C185" s="822" t="s">
        <v>2144</v>
      </c>
      <c r="D185" s="823" t="s">
        <v>2891</v>
      </c>
      <c r="E185" s="824" t="s">
        <v>2152</v>
      </c>
      <c r="F185" s="822" t="s">
        <v>2139</v>
      </c>
      <c r="G185" s="822" t="s">
        <v>2488</v>
      </c>
      <c r="H185" s="822" t="s">
        <v>605</v>
      </c>
      <c r="I185" s="822" t="s">
        <v>2522</v>
      </c>
      <c r="J185" s="822" t="s">
        <v>2523</v>
      </c>
      <c r="K185" s="822" t="s">
        <v>1123</v>
      </c>
      <c r="L185" s="825">
        <v>135.11000000000001</v>
      </c>
      <c r="M185" s="825">
        <v>3242.6400000000003</v>
      </c>
      <c r="N185" s="822">
        <v>24</v>
      </c>
      <c r="O185" s="826">
        <v>2.5</v>
      </c>
      <c r="P185" s="825">
        <v>3242.6400000000003</v>
      </c>
      <c r="Q185" s="827">
        <v>1</v>
      </c>
      <c r="R185" s="822">
        <v>24</v>
      </c>
      <c r="S185" s="827">
        <v>1</v>
      </c>
      <c r="T185" s="826">
        <v>2.5</v>
      </c>
      <c r="U185" s="828">
        <v>1</v>
      </c>
    </row>
    <row r="186" spans="1:21" ht="14.45" customHeight="1" x14ac:dyDescent="0.2">
      <c r="A186" s="821">
        <v>30</v>
      </c>
      <c r="B186" s="822" t="s">
        <v>2138</v>
      </c>
      <c r="C186" s="822" t="s">
        <v>2144</v>
      </c>
      <c r="D186" s="823" t="s">
        <v>2891</v>
      </c>
      <c r="E186" s="824" t="s">
        <v>2152</v>
      </c>
      <c r="F186" s="822" t="s">
        <v>2139</v>
      </c>
      <c r="G186" s="822" t="s">
        <v>2488</v>
      </c>
      <c r="H186" s="822" t="s">
        <v>329</v>
      </c>
      <c r="I186" s="822" t="s">
        <v>2524</v>
      </c>
      <c r="J186" s="822" t="s">
        <v>2525</v>
      </c>
      <c r="K186" s="822" t="s">
        <v>1123</v>
      </c>
      <c r="L186" s="825">
        <v>239.53</v>
      </c>
      <c r="M186" s="825">
        <v>4311.54</v>
      </c>
      <c r="N186" s="822">
        <v>18</v>
      </c>
      <c r="O186" s="826">
        <v>1.5</v>
      </c>
      <c r="P186" s="825">
        <v>4311.54</v>
      </c>
      <c r="Q186" s="827">
        <v>1</v>
      </c>
      <c r="R186" s="822">
        <v>18</v>
      </c>
      <c r="S186" s="827">
        <v>1</v>
      </c>
      <c r="T186" s="826">
        <v>1.5</v>
      </c>
      <c r="U186" s="828">
        <v>1</v>
      </c>
    </row>
    <row r="187" spans="1:21" ht="14.45" customHeight="1" x14ac:dyDescent="0.2">
      <c r="A187" s="821">
        <v>30</v>
      </c>
      <c r="B187" s="822" t="s">
        <v>2138</v>
      </c>
      <c r="C187" s="822" t="s">
        <v>2144</v>
      </c>
      <c r="D187" s="823" t="s">
        <v>2891</v>
      </c>
      <c r="E187" s="824" t="s">
        <v>2152</v>
      </c>
      <c r="F187" s="822" t="s">
        <v>2139</v>
      </c>
      <c r="G187" s="822" t="s">
        <v>2488</v>
      </c>
      <c r="H187" s="822" t="s">
        <v>329</v>
      </c>
      <c r="I187" s="822" t="s">
        <v>2526</v>
      </c>
      <c r="J187" s="822" t="s">
        <v>1575</v>
      </c>
      <c r="K187" s="822" t="s">
        <v>1129</v>
      </c>
      <c r="L187" s="825">
        <v>149.71</v>
      </c>
      <c r="M187" s="825">
        <v>598.84</v>
      </c>
      <c r="N187" s="822">
        <v>4</v>
      </c>
      <c r="O187" s="826">
        <v>0.5</v>
      </c>
      <c r="P187" s="825">
        <v>598.84</v>
      </c>
      <c r="Q187" s="827">
        <v>1</v>
      </c>
      <c r="R187" s="822">
        <v>4</v>
      </c>
      <c r="S187" s="827">
        <v>1</v>
      </c>
      <c r="T187" s="826">
        <v>0.5</v>
      </c>
      <c r="U187" s="828">
        <v>1</v>
      </c>
    </row>
    <row r="188" spans="1:21" ht="14.45" customHeight="1" x14ac:dyDescent="0.2">
      <c r="A188" s="821">
        <v>30</v>
      </c>
      <c r="B188" s="822" t="s">
        <v>2138</v>
      </c>
      <c r="C188" s="822" t="s">
        <v>2144</v>
      </c>
      <c r="D188" s="823" t="s">
        <v>2891</v>
      </c>
      <c r="E188" s="824" t="s">
        <v>2152</v>
      </c>
      <c r="F188" s="822" t="s">
        <v>2139</v>
      </c>
      <c r="G188" s="822" t="s">
        <v>2488</v>
      </c>
      <c r="H188" s="822" t="s">
        <v>329</v>
      </c>
      <c r="I188" s="822" t="s">
        <v>2527</v>
      </c>
      <c r="J188" s="822" t="s">
        <v>1326</v>
      </c>
      <c r="K188" s="822" t="s">
        <v>946</v>
      </c>
      <c r="L188" s="825">
        <v>42.9</v>
      </c>
      <c r="M188" s="825">
        <v>171.6</v>
      </c>
      <c r="N188" s="822">
        <v>4</v>
      </c>
      <c r="O188" s="826">
        <v>0.5</v>
      </c>
      <c r="P188" s="825">
        <v>171.6</v>
      </c>
      <c r="Q188" s="827">
        <v>1</v>
      </c>
      <c r="R188" s="822">
        <v>4</v>
      </c>
      <c r="S188" s="827">
        <v>1</v>
      </c>
      <c r="T188" s="826">
        <v>0.5</v>
      </c>
      <c r="U188" s="828">
        <v>1</v>
      </c>
    </row>
    <row r="189" spans="1:21" ht="14.45" customHeight="1" x14ac:dyDescent="0.2">
      <c r="A189" s="821">
        <v>30</v>
      </c>
      <c r="B189" s="822" t="s">
        <v>2138</v>
      </c>
      <c r="C189" s="822" t="s">
        <v>2144</v>
      </c>
      <c r="D189" s="823" t="s">
        <v>2891</v>
      </c>
      <c r="E189" s="824" t="s">
        <v>2152</v>
      </c>
      <c r="F189" s="822" t="s">
        <v>2139</v>
      </c>
      <c r="G189" s="822" t="s">
        <v>2488</v>
      </c>
      <c r="H189" s="822" t="s">
        <v>605</v>
      </c>
      <c r="I189" s="822" t="s">
        <v>2528</v>
      </c>
      <c r="J189" s="822" t="s">
        <v>2529</v>
      </c>
      <c r="K189" s="822" t="s">
        <v>1123</v>
      </c>
      <c r="L189" s="825">
        <v>233.17</v>
      </c>
      <c r="M189" s="825">
        <v>699.51</v>
      </c>
      <c r="N189" s="822">
        <v>3</v>
      </c>
      <c r="O189" s="826">
        <v>0.5</v>
      </c>
      <c r="P189" s="825">
        <v>699.51</v>
      </c>
      <c r="Q189" s="827">
        <v>1</v>
      </c>
      <c r="R189" s="822">
        <v>3</v>
      </c>
      <c r="S189" s="827">
        <v>1</v>
      </c>
      <c r="T189" s="826">
        <v>0.5</v>
      </c>
      <c r="U189" s="828">
        <v>1</v>
      </c>
    </row>
    <row r="190" spans="1:21" ht="14.45" customHeight="1" x14ac:dyDescent="0.2">
      <c r="A190" s="821">
        <v>30</v>
      </c>
      <c r="B190" s="822" t="s">
        <v>2138</v>
      </c>
      <c r="C190" s="822" t="s">
        <v>2144</v>
      </c>
      <c r="D190" s="823" t="s">
        <v>2891</v>
      </c>
      <c r="E190" s="824" t="s">
        <v>2152</v>
      </c>
      <c r="F190" s="822" t="s">
        <v>2139</v>
      </c>
      <c r="G190" s="822" t="s">
        <v>2488</v>
      </c>
      <c r="H190" s="822" t="s">
        <v>329</v>
      </c>
      <c r="I190" s="822" t="s">
        <v>2530</v>
      </c>
      <c r="J190" s="822" t="s">
        <v>1578</v>
      </c>
      <c r="K190" s="822" t="s">
        <v>2531</v>
      </c>
      <c r="L190" s="825">
        <v>1684.2</v>
      </c>
      <c r="M190" s="825">
        <v>16842</v>
      </c>
      <c r="N190" s="822">
        <v>10</v>
      </c>
      <c r="O190" s="826">
        <v>1</v>
      </c>
      <c r="P190" s="825">
        <v>16842</v>
      </c>
      <c r="Q190" s="827">
        <v>1</v>
      </c>
      <c r="R190" s="822">
        <v>10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30</v>
      </c>
      <c r="B191" s="822" t="s">
        <v>2138</v>
      </c>
      <c r="C191" s="822" t="s">
        <v>2144</v>
      </c>
      <c r="D191" s="823" t="s">
        <v>2891</v>
      </c>
      <c r="E191" s="824" t="s">
        <v>2152</v>
      </c>
      <c r="F191" s="822" t="s">
        <v>2139</v>
      </c>
      <c r="G191" s="822" t="s">
        <v>2488</v>
      </c>
      <c r="H191" s="822" t="s">
        <v>329</v>
      </c>
      <c r="I191" s="822" t="s">
        <v>2532</v>
      </c>
      <c r="J191" s="822" t="s">
        <v>1134</v>
      </c>
      <c r="K191" s="822" t="s">
        <v>1133</v>
      </c>
      <c r="L191" s="825">
        <v>228.32</v>
      </c>
      <c r="M191" s="825">
        <v>913.28</v>
      </c>
      <c r="N191" s="822">
        <v>4</v>
      </c>
      <c r="O191" s="826">
        <v>0.5</v>
      </c>
      <c r="P191" s="825">
        <v>913.28</v>
      </c>
      <c r="Q191" s="827">
        <v>1</v>
      </c>
      <c r="R191" s="822">
        <v>4</v>
      </c>
      <c r="S191" s="827">
        <v>1</v>
      </c>
      <c r="T191" s="826">
        <v>0.5</v>
      </c>
      <c r="U191" s="828">
        <v>1</v>
      </c>
    </row>
    <row r="192" spans="1:21" ht="14.45" customHeight="1" x14ac:dyDescent="0.2">
      <c r="A192" s="821">
        <v>30</v>
      </c>
      <c r="B192" s="822" t="s">
        <v>2138</v>
      </c>
      <c r="C192" s="822" t="s">
        <v>2144</v>
      </c>
      <c r="D192" s="823" t="s">
        <v>2891</v>
      </c>
      <c r="E192" s="824" t="s">
        <v>2152</v>
      </c>
      <c r="F192" s="822" t="s">
        <v>2139</v>
      </c>
      <c r="G192" s="822" t="s">
        <v>2488</v>
      </c>
      <c r="H192" s="822" t="s">
        <v>329</v>
      </c>
      <c r="I192" s="822" t="s">
        <v>2533</v>
      </c>
      <c r="J192" s="822" t="s">
        <v>1132</v>
      </c>
      <c r="K192" s="822" t="s">
        <v>1133</v>
      </c>
      <c r="L192" s="825">
        <v>228.32</v>
      </c>
      <c r="M192" s="825">
        <v>10046.08</v>
      </c>
      <c r="N192" s="822">
        <v>44</v>
      </c>
      <c r="O192" s="826">
        <v>4</v>
      </c>
      <c r="P192" s="825">
        <v>10046.08</v>
      </c>
      <c r="Q192" s="827">
        <v>1</v>
      </c>
      <c r="R192" s="822">
        <v>44</v>
      </c>
      <c r="S192" s="827">
        <v>1</v>
      </c>
      <c r="T192" s="826">
        <v>4</v>
      </c>
      <c r="U192" s="828">
        <v>1</v>
      </c>
    </row>
    <row r="193" spans="1:21" ht="14.45" customHeight="1" x14ac:dyDescent="0.2">
      <c r="A193" s="821">
        <v>30</v>
      </c>
      <c r="B193" s="822" t="s">
        <v>2138</v>
      </c>
      <c r="C193" s="822" t="s">
        <v>2144</v>
      </c>
      <c r="D193" s="823" t="s">
        <v>2891</v>
      </c>
      <c r="E193" s="824" t="s">
        <v>2152</v>
      </c>
      <c r="F193" s="822" t="s">
        <v>2139</v>
      </c>
      <c r="G193" s="822" t="s">
        <v>2488</v>
      </c>
      <c r="H193" s="822" t="s">
        <v>605</v>
      </c>
      <c r="I193" s="822" t="s">
        <v>2127</v>
      </c>
      <c r="J193" s="822" t="s">
        <v>1591</v>
      </c>
      <c r="K193" s="822" t="s">
        <v>1129</v>
      </c>
      <c r="L193" s="825">
        <v>149.71</v>
      </c>
      <c r="M193" s="825">
        <v>17066.940000000002</v>
      </c>
      <c r="N193" s="822">
        <v>114</v>
      </c>
      <c r="O193" s="826">
        <v>10</v>
      </c>
      <c r="P193" s="825">
        <v>17066.940000000002</v>
      </c>
      <c r="Q193" s="827">
        <v>1</v>
      </c>
      <c r="R193" s="822">
        <v>114</v>
      </c>
      <c r="S193" s="827">
        <v>1</v>
      </c>
      <c r="T193" s="826">
        <v>10</v>
      </c>
      <c r="U193" s="828">
        <v>1</v>
      </c>
    </row>
    <row r="194" spans="1:21" ht="14.45" customHeight="1" x14ac:dyDescent="0.2">
      <c r="A194" s="821">
        <v>30</v>
      </c>
      <c r="B194" s="822" t="s">
        <v>2138</v>
      </c>
      <c r="C194" s="822" t="s">
        <v>2144</v>
      </c>
      <c r="D194" s="823" t="s">
        <v>2891</v>
      </c>
      <c r="E194" s="824" t="s">
        <v>2152</v>
      </c>
      <c r="F194" s="822" t="s">
        <v>2139</v>
      </c>
      <c r="G194" s="822" t="s">
        <v>2488</v>
      </c>
      <c r="H194" s="822" t="s">
        <v>605</v>
      </c>
      <c r="I194" s="822" t="s">
        <v>2126</v>
      </c>
      <c r="J194" s="822" t="s">
        <v>1590</v>
      </c>
      <c r="K194" s="822" t="s">
        <v>1129</v>
      </c>
      <c r="L194" s="825">
        <v>149.71</v>
      </c>
      <c r="M194" s="825">
        <v>27995.76999999999</v>
      </c>
      <c r="N194" s="822">
        <v>187</v>
      </c>
      <c r="O194" s="826">
        <v>17.5</v>
      </c>
      <c r="P194" s="825">
        <v>27995.76999999999</v>
      </c>
      <c r="Q194" s="827">
        <v>1</v>
      </c>
      <c r="R194" s="822">
        <v>187</v>
      </c>
      <c r="S194" s="827">
        <v>1</v>
      </c>
      <c r="T194" s="826">
        <v>17.5</v>
      </c>
      <c r="U194" s="828">
        <v>1</v>
      </c>
    </row>
    <row r="195" spans="1:21" ht="14.45" customHeight="1" x14ac:dyDescent="0.2">
      <c r="A195" s="821">
        <v>30</v>
      </c>
      <c r="B195" s="822" t="s">
        <v>2138</v>
      </c>
      <c r="C195" s="822" t="s">
        <v>2144</v>
      </c>
      <c r="D195" s="823" t="s">
        <v>2891</v>
      </c>
      <c r="E195" s="824" t="s">
        <v>2152</v>
      </c>
      <c r="F195" s="822" t="s">
        <v>2139</v>
      </c>
      <c r="G195" s="822" t="s">
        <v>2488</v>
      </c>
      <c r="H195" s="822" t="s">
        <v>605</v>
      </c>
      <c r="I195" s="822" t="s">
        <v>1955</v>
      </c>
      <c r="J195" s="822" t="s">
        <v>1126</v>
      </c>
      <c r="K195" s="822" t="s">
        <v>1127</v>
      </c>
      <c r="L195" s="825">
        <v>184.82</v>
      </c>
      <c r="M195" s="825">
        <v>1848.1999999999998</v>
      </c>
      <c r="N195" s="822">
        <v>10</v>
      </c>
      <c r="O195" s="826">
        <v>2</v>
      </c>
      <c r="P195" s="825">
        <v>1848.1999999999998</v>
      </c>
      <c r="Q195" s="827">
        <v>1</v>
      </c>
      <c r="R195" s="822">
        <v>10</v>
      </c>
      <c r="S195" s="827">
        <v>1</v>
      </c>
      <c r="T195" s="826">
        <v>2</v>
      </c>
      <c r="U195" s="828">
        <v>1</v>
      </c>
    </row>
    <row r="196" spans="1:21" ht="14.45" customHeight="1" x14ac:dyDescent="0.2">
      <c r="A196" s="821">
        <v>30</v>
      </c>
      <c r="B196" s="822" t="s">
        <v>2138</v>
      </c>
      <c r="C196" s="822" t="s">
        <v>2144</v>
      </c>
      <c r="D196" s="823" t="s">
        <v>2891</v>
      </c>
      <c r="E196" s="824" t="s">
        <v>2152</v>
      </c>
      <c r="F196" s="822" t="s">
        <v>2139</v>
      </c>
      <c r="G196" s="822" t="s">
        <v>2488</v>
      </c>
      <c r="H196" s="822" t="s">
        <v>605</v>
      </c>
      <c r="I196" s="822" t="s">
        <v>2534</v>
      </c>
      <c r="J196" s="822" t="s">
        <v>2535</v>
      </c>
      <c r="K196" s="822" t="s">
        <v>1127</v>
      </c>
      <c r="L196" s="825">
        <v>184.82</v>
      </c>
      <c r="M196" s="825">
        <v>1108.92</v>
      </c>
      <c r="N196" s="822">
        <v>6</v>
      </c>
      <c r="O196" s="826">
        <v>1</v>
      </c>
      <c r="P196" s="825">
        <v>1108.92</v>
      </c>
      <c r="Q196" s="827">
        <v>1</v>
      </c>
      <c r="R196" s="822">
        <v>6</v>
      </c>
      <c r="S196" s="827">
        <v>1</v>
      </c>
      <c r="T196" s="826">
        <v>1</v>
      </c>
      <c r="U196" s="828">
        <v>1</v>
      </c>
    </row>
    <row r="197" spans="1:21" ht="14.45" customHeight="1" x14ac:dyDescent="0.2">
      <c r="A197" s="821">
        <v>30</v>
      </c>
      <c r="B197" s="822" t="s">
        <v>2138</v>
      </c>
      <c r="C197" s="822" t="s">
        <v>2144</v>
      </c>
      <c r="D197" s="823" t="s">
        <v>2891</v>
      </c>
      <c r="E197" s="824" t="s">
        <v>2152</v>
      </c>
      <c r="F197" s="822" t="s">
        <v>2139</v>
      </c>
      <c r="G197" s="822" t="s">
        <v>2488</v>
      </c>
      <c r="H197" s="822" t="s">
        <v>605</v>
      </c>
      <c r="I197" s="822" t="s">
        <v>2536</v>
      </c>
      <c r="J197" s="822" t="s">
        <v>2537</v>
      </c>
      <c r="K197" s="822" t="s">
        <v>1123</v>
      </c>
      <c r="L197" s="825">
        <v>233.17</v>
      </c>
      <c r="M197" s="825">
        <v>1165.8499999999999</v>
      </c>
      <c r="N197" s="822">
        <v>5</v>
      </c>
      <c r="O197" s="826">
        <v>1</v>
      </c>
      <c r="P197" s="825">
        <v>1165.8499999999999</v>
      </c>
      <c r="Q197" s="827">
        <v>1</v>
      </c>
      <c r="R197" s="822">
        <v>5</v>
      </c>
      <c r="S197" s="827">
        <v>1</v>
      </c>
      <c r="T197" s="826">
        <v>1</v>
      </c>
      <c r="U197" s="828">
        <v>1</v>
      </c>
    </row>
    <row r="198" spans="1:21" ht="14.45" customHeight="1" x14ac:dyDescent="0.2">
      <c r="A198" s="821">
        <v>30</v>
      </c>
      <c r="B198" s="822" t="s">
        <v>2138</v>
      </c>
      <c r="C198" s="822" t="s">
        <v>2144</v>
      </c>
      <c r="D198" s="823" t="s">
        <v>2891</v>
      </c>
      <c r="E198" s="824" t="s">
        <v>2152</v>
      </c>
      <c r="F198" s="822" t="s">
        <v>2139</v>
      </c>
      <c r="G198" s="822" t="s">
        <v>2488</v>
      </c>
      <c r="H198" s="822" t="s">
        <v>329</v>
      </c>
      <c r="I198" s="822" t="s">
        <v>2538</v>
      </c>
      <c r="J198" s="822" t="s">
        <v>2539</v>
      </c>
      <c r="K198" s="822" t="s">
        <v>1133</v>
      </c>
      <c r="L198" s="825">
        <v>253.43</v>
      </c>
      <c r="M198" s="825">
        <v>760.29</v>
      </c>
      <c r="N198" s="822">
        <v>3</v>
      </c>
      <c r="O198" s="826">
        <v>0.5</v>
      </c>
      <c r="P198" s="825">
        <v>760.29</v>
      </c>
      <c r="Q198" s="827">
        <v>1</v>
      </c>
      <c r="R198" s="822">
        <v>3</v>
      </c>
      <c r="S198" s="827">
        <v>1</v>
      </c>
      <c r="T198" s="826">
        <v>0.5</v>
      </c>
      <c r="U198" s="828">
        <v>1</v>
      </c>
    </row>
    <row r="199" spans="1:21" ht="14.45" customHeight="1" x14ac:dyDescent="0.2">
      <c r="A199" s="821">
        <v>30</v>
      </c>
      <c r="B199" s="822" t="s">
        <v>2138</v>
      </c>
      <c r="C199" s="822" t="s">
        <v>2144</v>
      </c>
      <c r="D199" s="823" t="s">
        <v>2891</v>
      </c>
      <c r="E199" s="824" t="s">
        <v>2152</v>
      </c>
      <c r="F199" s="822" t="s">
        <v>2139</v>
      </c>
      <c r="G199" s="822" t="s">
        <v>2488</v>
      </c>
      <c r="H199" s="822" t="s">
        <v>329</v>
      </c>
      <c r="I199" s="822" t="s">
        <v>2540</v>
      </c>
      <c r="J199" s="822" t="s">
        <v>2541</v>
      </c>
      <c r="K199" s="822" t="s">
        <v>1133</v>
      </c>
      <c r="L199" s="825">
        <v>253.43</v>
      </c>
      <c r="M199" s="825">
        <v>10137.199999999999</v>
      </c>
      <c r="N199" s="822">
        <v>40</v>
      </c>
      <c r="O199" s="826">
        <v>5</v>
      </c>
      <c r="P199" s="825">
        <v>10137.199999999999</v>
      </c>
      <c r="Q199" s="827">
        <v>1</v>
      </c>
      <c r="R199" s="822">
        <v>40</v>
      </c>
      <c r="S199" s="827">
        <v>1</v>
      </c>
      <c r="T199" s="826">
        <v>5</v>
      </c>
      <c r="U199" s="828">
        <v>1</v>
      </c>
    </row>
    <row r="200" spans="1:21" ht="14.45" customHeight="1" x14ac:dyDescent="0.2">
      <c r="A200" s="821">
        <v>30</v>
      </c>
      <c r="B200" s="822" t="s">
        <v>2138</v>
      </c>
      <c r="C200" s="822" t="s">
        <v>2144</v>
      </c>
      <c r="D200" s="823" t="s">
        <v>2891</v>
      </c>
      <c r="E200" s="824" t="s">
        <v>2152</v>
      </c>
      <c r="F200" s="822" t="s">
        <v>2139</v>
      </c>
      <c r="G200" s="822" t="s">
        <v>2488</v>
      </c>
      <c r="H200" s="822" t="s">
        <v>605</v>
      </c>
      <c r="I200" s="822" t="s">
        <v>2542</v>
      </c>
      <c r="J200" s="822" t="s">
        <v>2543</v>
      </c>
      <c r="K200" s="822" t="s">
        <v>1123</v>
      </c>
      <c r="L200" s="825">
        <v>149.71</v>
      </c>
      <c r="M200" s="825">
        <v>149.71</v>
      </c>
      <c r="N200" s="822">
        <v>1</v>
      </c>
      <c r="O200" s="826">
        <v>0.5</v>
      </c>
      <c r="P200" s="825">
        <v>149.71</v>
      </c>
      <c r="Q200" s="827">
        <v>1</v>
      </c>
      <c r="R200" s="822">
        <v>1</v>
      </c>
      <c r="S200" s="827">
        <v>1</v>
      </c>
      <c r="T200" s="826">
        <v>0.5</v>
      </c>
      <c r="U200" s="828">
        <v>1</v>
      </c>
    </row>
    <row r="201" spans="1:21" ht="14.45" customHeight="1" x14ac:dyDescent="0.2">
      <c r="A201" s="821">
        <v>30</v>
      </c>
      <c r="B201" s="822" t="s">
        <v>2138</v>
      </c>
      <c r="C201" s="822" t="s">
        <v>2144</v>
      </c>
      <c r="D201" s="823" t="s">
        <v>2891</v>
      </c>
      <c r="E201" s="824" t="s">
        <v>2152</v>
      </c>
      <c r="F201" s="822" t="s">
        <v>2139</v>
      </c>
      <c r="G201" s="822" t="s">
        <v>2488</v>
      </c>
      <c r="H201" s="822" t="s">
        <v>605</v>
      </c>
      <c r="I201" s="822" t="s">
        <v>2544</v>
      </c>
      <c r="J201" s="822" t="s">
        <v>2545</v>
      </c>
      <c r="K201" s="822" t="s">
        <v>1129</v>
      </c>
      <c r="L201" s="825">
        <v>149.71</v>
      </c>
      <c r="M201" s="825">
        <v>2694.7799999999997</v>
      </c>
      <c r="N201" s="822">
        <v>18</v>
      </c>
      <c r="O201" s="826">
        <v>1.5</v>
      </c>
      <c r="P201" s="825">
        <v>2694.7799999999997</v>
      </c>
      <c r="Q201" s="827">
        <v>1</v>
      </c>
      <c r="R201" s="822">
        <v>18</v>
      </c>
      <c r="S201" s="827">
        <v>1</v>
      </c>
      <c r="T201" s="826">
        <v>1.5</v>
      </c>
      <c r="U201" s="828">
        <v>1</v>
      </c>
    </row>
    <row r="202" spans="1:21" ht="14.45" customHeight="1" x14ac:dyDescent="0.2">
      <c r="A202" s="821">
        <v>30</v>
      </c>
      <c r="B202" s="822" t="s">
        <v>2138</v>
      </c>
      <c r="C202" s="822" t="s">
        <v>2144</v>
      </c>
      <c r="D202" s="823" t="s">
        <v>2891</v>
      </c>
      <c r="E202" s="824" t="s">
        <v>2152</v>
      </c>
      <c r="F202" s="822" t="s">
        <v>2139</v>
      </c>
      <c r="G202" s="822" t="s">
        <v>2488</v>
      </c>
      <c r="H202" s="822" t="s">
        <v>605</v>
      </c>
      <c r="I202" s="822" t="s">
        <v>2546</v>
      </c>
      <c r="J202" s="822" t="s">
        <v>2547</v>
      </c>
      <c r="K202" s="822" t="s">
        <v>1123</v>
      </c>
      <c r="L202" s="825">
        <v>233.17</v>
      </c>
      <c r="M202" s="825">
        <v>1165.8499999999999</v>
      </c>
      <c r="N202" s="822">
        <v>5</v>
      </c>
      <c r="O202" s="826">
        <v>1.5</v>
      </c>
      <c r="P202" s="825">
        <v>1165.8499999999999</v>
      </c>
      <c r="Q202" s="827">
        <v>1</v>
      </c>
      <c r="R202" s="822">
        <v>5</v>
      </c>
      <c r="S202" s="827">
        <v>1</v>
      </c>
      <c r="T202" s="826">
        <v>1.5</v>
      </c>
      <c r="U202" s="828">
        <v>1</v>
      </c>
    </row>
    <row r="203" spans="1:21" ht="14.45" customHeight="1" x14ac:dyDescent="0.2">
      <c r="A203" s="821">
        <v>30</v>
      </c>
      <c r="B203" s="822" t="s">
        <v>2138</v>
      </c>
      <c r="C203" s="822" t="s">
        <v>2144</v>
      </c>
      <c r="D203" s="823" t="s">
        <v>2891</v>
      </c>
      <c r="E203" s="824" t="s">
        <v>2152</v>
      </c>
      <c r="F203" s="822" t="s">
        <v>2139</v>
      </c>
      <c r="G203" s="822" t="s">
        <v>2488</v>
      </c>
      <c r="H203" s="822" t="s">
        <v>329</v>
      </c>
      <c r="I203" s="822" t="s">
        <v>2548</v>
      </c>
      <c r="J203" s="822" t="s">
        <v>2549</v>
      </c>
      <c r="K203" s="822" t="s">
        <v>946</v>
      </c>
      <c r="L203" s="825">
        <v>42.9</v>
      </c>
      <c r="M203" s="825">
        <v>171.6</v>
      </c>
      <c r="N203" s="822">
        <v>4</v>
      </c>
      <c r="O203" s="826">
        <v>0.5</v>
      </c>
      <c r="P203" s="825">
        <v>171.6</v>
      </c>
      <c r="Q203" s="827">
        <v>1</v>
      </c>
      <c r="R203" s="822">
        <v>4</v>
      </c>
      <c r="S203" s="827">
        <v>1</v>
      </c>
      <c r="T203" s="826">
        <v>0.5</v>
      </c>
      <c r="U203" s="828">
        <v>1</v>
      </c>
    </row>
    <row r="204" spans="1:21" ht="14.45" customHeight="1" x14ac:dyDescent="0.2">
      <c r="A204" s="821">
        <v>30</v>
      </c>
      <c r="B204" s="822" t="s">
        <v>2138</v>
      </c>
      <c r="C204" s="822" t="s">
        <v>2144</v>
      </c>
      <c r="D204" s="823" t="s">
        <v>2891</v>
      </c>
      <c r="E204" s="824" t="s">
        <v>2152</v>
      </c>
      <c r="F204" s="822" t="s">
        <v>2139</v>
      </c>
      <c r="G204" s="822" t="s">
        <v>2488</v>
      </c>
      <c r="H204" s="822" t="s">
        <v>605</v>
      </c>
      <c r="I204" s="822" t="s">
        <v>2550</v>
      </c>
      <c r="J204" s="822" t="s">
        <v>2551</v>
      </c>
      <c r="K204" s="822" t="s">
        <v>1123</v>
      </c>
      <c r="L204" s="825">
        <v>149.71</v>
      </c>
      <c r="M204" s="825">
        <v>149.71</v>
      </c>
      <c r="N204" s="822">
        <v>1</v>
      </c>
      <c r="O204" s="826">
        <v>1</v>
      </c>
      <c r="P204" s="825">
        <v>149.71</v>
      </c>
      <c r="Q204" s="827">
        <v>1</v>
      </c>
      <c r="R204" s="822">
        <v>1</v>
      </c>
      <c r="S204" s="827">
        <v>1</v>
      </c>
      <c r="T204" s="826">
        <v>1</v>
      </c>
      <c r="U204" s="828">
        <v>1</v>
      </c>
    </row>
    <row r="205" spans="1:21" ht="14.45" customHeight="1" x14ac:dyDescent="0.2">
      <c r="A205" s="821">
        <v>30</v>
      </c>
      <c r="B205" s="822" t="s">
        <v>2138</v>
      </c>
      <c r="C205" s="822" t="s">
        <v>2144</v>
      </c>
      <c r="D205" s="823" t="s">
        <v>2891</v>
      </c>
      <c r="E205" s="824" t="s">
        <v>2152</v>
      </c>
      <c r="F205" s="822" t="s">
        <v>2139</v>
      </c>
      <c r="G205" s="822" t="s">
        <v>2448</v>
      </c>
      <c r="H205" s="822" t="s">
        <v>329</v>
      </c>
      <c r="I205" s="822" t="s">
        <v>2449</v>
      </c>
      <c r="J205" s="822" t="s">
        <v>929</v>
      </c>
      <c r="K205" s="822" t="s">
        <v>930</v>
      </c>
      <c r="L205" s="825">
        <v>121.92</v>
      </c>
      <c r="M205" s="825">
        <v>243.84</v>
      </c>
      <c r="N205" s="822">
        <v>2</v>
      </c>
      <c r="O205" s="826">
        <v>1</v>
      </c>
      <c r="P205" s="825">
        <v>243.84</v>
      </c>
      <c r="Q205" s="827">
        <v>1</v>
      </c>
      <c r="R205" s="822">
        <v>2</v>
      </c>
      <c r="S205" s="827">
        <v>1</v>
      </c>
      <c r="T205" s="826">
        <v>1</v>
      </c>
      <c r="U205" s="828">
        <v>1</v>
      </c>
    </row>
    <row r="206" spans="1:21" ht="14.45" customHeight="1" x14ac:dyDescent="0.2">
      <c r="A206" s="821">
        <v>30</v>
      </c>
      <c r="B206" s="822" t="s">
        <v>2138</v>
      </c>
      <c r="C206" s="822" t="s">
        <v>2144</v>
      </c>
      <c r="D206" s="823" t="s">
        <v>2891</v>
      </c>
      <c r="E206" s="824" t="s">
        <v>2153</v>
      </c>
      <c r="F206" s="822" t="s">
        <v>2139</v>
      </c>
      <c r="G206" s="822" t="s">
        <v>2552</v>
      </c>
      <c r="H206" s="822" t="s">
        <v>329</v>
      </c>
      <c r="I206" s="822" t="s">
        <v>2553</v>
      </c>
      <c r="J206" s="822" t="s">
        <v>2554</v>
      </c>
      <c r="K206" s="822" t="s">
        <v>2062</v>
      </c>
      <c r="L206" s="825">
        <v>247.17</v>
      </c>
      <c r="M206" s="825">
        <v>247.17</v>
      </c>
      <c r="N206" s="822">
        <v>1</v>
      </c>
      <c r="O206" s="826">
        <v>0.5</v>
      </c>
      <c r="P206" s="825"/>
      <c r="Q206" s="827">
        <v>0</v>
      </c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30</v>
      </c>
      <c r="B207" s="822" t="s">
        <v>2138</v>
      </c>
      <c r="C207" s="822" t="s">
        <v>2144</v>
      </c>
      <c r="D207" s="823" t="s">
        <v>2891</v>
      </c>
      <c r="E207" s="824" t="s">
        <v>2153</v>
      </c>
      <c r="F207" s="822" t="s">
        <v>2139</v>
      </c>
      <c r="G207" s="822" t="s">
        <v>2161</v>
      </c>
      <c r="H207" s="822" t="s">
        <v>605</v>
      </c>
      <c r="I207" s="822" t="s">
        <v>2162</v>
      </c>
      <c r="J207" s="822" t="s">
        <v>618</v>
      </c>
      <c r="K207" s="822" t="s">
        <v>1272</v>
      </c>
      <c r="L207" s="825">
        <v>21.76</v>
      </c>
      <c r="M207" s="825">
        <v>43.52</v>
      </c>
      <c r="N207" s="822">
        <v>2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30</v>
      </c>
      <c r="B208" s="822" t="s">
        <v>2138</v>
      </c>
      <c r="C208" s="822" t="s">
        <v>2144</v>
      </c>
      <c r="D208" s="823" t="s">
        <v>2891</v>
      </c>
      <c r="E208" s="824" t="s">
        <v>2153</v>
      </c>
      <c r="F208" s="822" t="s">
        <v>2139</v>
      </c>
      <c r="G208" s="822" t="s">
        <v>2161</v>
      </c>
      <c r="H208" s="822" t="s">
        <v>605</v>
      </c>
      <c r="I208" s="822" t="s">
        <v>1883</v>
      </c>
      <c r="J208" s="822" t="s">
        <v>618</v>
      </c>
      <c r="K208" s="822" t="s">
        <v>620</v>
      </c>
      <c r="L208" s="825">
        <v>65.28</v>
      </c>
      <c r="M208" s="825">
        <v>65.28</v>
      </c>
      <c r="N208" s="822">
        <v>1</v>
      </c>
      <c r="O208" s="826">
        <v>0.5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30</v>
      </c>
      <c r="B209" s="822" t="s">
        <v>2138</v>
      </c>
      <c r="C209" s="822" t="s">
        <v>2144</v>
      </c>
      <c r="D209" s="823" t="s">
        <v>2891</v>
      </c>
      <c r="E209" s="824" t="s">
        <v>2153</v>
      </c>
      <c r="F209" s="822" t="s">
        <v>2139</v>
      </c>
      <c r="G209" s="822" t="s">
        <v>2555</v>
      </c>
      <c r="H209" s="822" t="s">
        <v>605</v>
      </c>
      <c r="I209" s="822" t="s">
        <v>1742</v>
      </c>
      <c r="J209" s="822" t="s">
        <v>721</v>
      </c>
      <c r="K209" s="822" t="s">
        <v>1743</v>
      </c>
      <c r="L209" s="825">
        <v>80.010000000000005</v>
      </c>
      <c r="M209" s="825">
        <v>240.03000000000003</v>
      </c>
      <c r="N209" s="822">
        <v>3</v>
      </c>
      <c r="O209" s="826">
        <v>1.5</v>
      </c>
      <c r="P209" s="825"/>
      <c r="Q209" s="827">
        <v>0</v>
      </c>
      <c r="R209" s="822"/>
      <c r="S209" s="827">
        <v>0</v>
      </c>
      <c r="T209" s="826"/>
      <c r="U209" s="828">
        <v>0</v>
      </c>
    </row>
    <row r="210" spans="1:21" ht="14.45" customHeight="1" x14ac:dyDescent="0.2">
      <c r="A210" s="821">
        <v>30</v>
      </c>
      <c r="B210" s="822" t="s">
        <v>2138</v>
      </c>
      <c r="C210" s="822" t="s">
        <v>2144</v>
      </c>
      <c r="D210" s="823" t="s">
        <v>2891</v>
      </c>
      <c r="E210" s="824" t="s">
        <v>2153</v>
      </c>
      <c r="F210" s="822" t="s">
        <v>2139</v>
      </c>
      <c r="G210" s="822" t="s">
        <v>2464</v>
      </c>
      <c r="H210" s="822" t="s">
        <v>605</v>
      </c>
      <c r="I210" s="822" t="s">
        <v>1765</v>
      </c>
      <c r="J210" s="822" t="s">
        <v>1766</v>
      </c>
      <c r="K210" s="822" t="s">
        <v>1767</v>
      </c>
      <c r="L210" s="825">
        <v>31.09</v>
      </c>
      <c r="M210" s="825">
        <v>62.18</v>
      </c>
      <c r="N210" s="822">
        <v>2</v>
      </c>
      <c r="O210" s="826">
        <v>1</v>
      </c>
      <c r="P210" s="825">
        <v>31.09</v>
      </c>
      <c r="Q210" s="827">
        <v>0.5</v>
      </c>
      <c r="R210" s="822">
        <v>1</v>
      </c>
      <c r="S210" s="827">
        <v>0.5</v>
      </c>
      <c r="T210" s="826">
        <v>0.5</v>
      </c>
      <c r="U210" s="828">
        <v>0.5</v>
      </c>
    </row>
    <row r="211" spans="1:21" ht="14.45" customHeight="1" x14ac:dyDescent="0.2">
      <c r="A211" s="821">
        <v>30</v>
      </c>
      <c r="B211" s="822" t="s">
        <v>2138</v>
      </c>
      <c r="C211" s="822" t="s">
        <v>2144</v>
      </c>
      <c r="D211" s="823" t="s">
        <v>2891</v>
      </c>
      <c r="E211" s="824" t="s">
        <v>2153</v>
      </c>
      <c r="F211" s="822" t="s">
        <v>2139</v>
      </c>
      <c r="G211" s="822" t="s">
        <v>2464</v>
      </c>
      <c r="H211" s="822" t="s">
        <v>605</v>
      </c>
      <c r="I211" s="822" t="s">
        <v>2465</v>
      </c>
      <c r="J211" s="822" t="s">
        <v>1766</v>
      </c>
      <c r="K211" s="822" t="s">
        <v>2009</v>
      </c>
      <c r="L211" s="825">
        <v>62.18</v>
      </c>
      <c r="M211" s="825">
        <v>62.18</v>
      </c>
      <c r="N211" s="822">
        <v>1</v>
      </c>
      <c r="O211" s="826">
        <v>0.5</v>
      </c>
      <c r="P211" s="825"/>
      <c r="Q211" s="827">
        <v>0</v>
      </c>
      <c r="R211" s="822"/>
      <c r="S211" s="827">
        <v>0</v>
      </c>
      <c r="T211" s="826"/>
      <c r="U211" s="828">
        <v>0</v>
      </c>
    </row>
    <row r="212" spans="1:21" ht="14.45" customHeight="1" x14ac:dyDescent="0.2">
      <c r="A212" s="821">
        <v>30</v>
      </c>
      <c r="B212" s="822" t="s">
        <v>2138</v>
      </c>
      <c r="C212" s="822" t="s">
        <v>2144</v>
      </c>
      <c r="D212" s="823" t="s">
        <v>2891</v>
      </c>
      <c r="E212" s="824" t="s">
        <v>2153</v>
      </c>
      <c r="F212" s="822" t="s">
        <v>2139</v>
      </c>
      <c r="G212" s="822" t="s">
        <v>2168</v>
      </c>
      <c r="H212" s="822" t="s">
        <v>605</v>
      </c>
      <c r="I212" s="822" t="s">
        <v>2043</v>
      </c>
      <c r="J212" s="822" t="s">
        <v>2041</v>
      </c>
      <c r="K212" s="822" t="s">
        <v>2044</v>
      </c>
      <c r="L212" s="825">
        <v>55.14</v>
      </c>
      <c r="M212" s="825">
        <v>220.56</v>
      </c>
      <c r="N212" s="822">
        <v>4</v>
      </c>
      <c r="O212" s="826">
        <v>2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30</v>
      </c>
      <c r="B213" s="822" t="s">
        <v>2138</v>
      </c>
      <c r="C213" s="822" t="s">
        <v>2144</v>
      </c>
      <c r="D213" s="823" t="s">
        <v>2891</v>
      </c>
      <c r="E213" s="824" t="s">
        <v>2153</v>
      </c>
      <c r="F213" s="822" t="s">
        <v>2139</v>
      </c>
      <c r="G213" s="822" t="s">
        <v>2177</v>
      </c>
      <c r="H213" s="822" t="s">
        <v>605</v>
      </c>
      <c r="I213" s="822" t="s">
        <v>2556</v>
      </c>
      <c r="J213" s="822" t="s">
        <v>650</v>
      </c>
      <c r="K213" s="822" t="s">
        <v>2013</v>
      </c>
      <c r="L213" s="825">
        <v>70.23</v>
      </c>
      <c r="M213" s="825">
        <v>70.23</v>
      </c>
      <c r="N213" s="822">
        <v>1</v>
      </c>
      <c r="O213" s="826">
        <v>0.5</v>
      </c>
      <c r="P213" s="825"/>
      <c r="Q213" s="827">
        <v>0</v>
      </c>
      <c r="R213" s="822"/>
      <c r="S213" s="827">
        <v>0</v>
      </c>
      <c r="T213" s="826"/>
      <c r="U213" s="828">
        <v>0</v>
      </c>
    </row>
    <row r="214" spans="1:21" ht="14.45" customHeight="1" x14ac:dyDescent="0.2">
      <c r="A214" s="821">
        <v>30</v>
      </c>
      <c r="B214" s="822" t="s">
        <v>2138</v>
      </c>
      <c r="C214" s="822" t="s">
        <v>2144</v>
      </c>
      <c r="D214" s="823" t="s">
        <v>2891</v>
      </c>
      <c r="E214" s="824" t="s">
        <v>2153</v>
      </c>
      <c r="F214" s="822" t="s">
        <v>2139</v>
      </c>
      <c r="G214" s="822" t="s">
        <v>2178</v>
      </c>
      <c r="H214" s="822" t="s">
        <v>605</v>
      </c>
      <c r="I214" s="822" t="s">
        <v>1761</v>
      </c>
      <c r="J214" s="822" t="s">
        <v>657</v>
      </c>
      <c r="K214" s="822" t="s">
        <v>660</v>
      </c>
      <c r="L214" s="825">
        <v>17.559999999999999</v>
      </c>
      <c r="M214" s="825">
        <v>52.679999999999993</v>
      </c>
      <c r="N214" s="822">
        <v>3</v>
      </c>
      <c r="O214" s="826">
        <v>1.5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30</v>
      </c>
      <c r="B215" s="822" t="s">
        <v>2138</v>
      </c>
      <c r="C215" s="822" t="s">
        <v>2144</v>
      </c>
      <c r="D215" s="823" t="s">
        <v>2891</v>
      </c>
      <c r="E215" s="824" t="s">
        <v>2153</v>
      </c>
      <c r="F215" s="822" t="s">
        <v>2139</v>
      </c>
      <c r="G215" s="822" t="s">
        <v>2557</v>
      </c>
      <c r="H215" s="822" t="s">
        <v>329</v>
      </c>
      <c r="I215" s="822" t="s">
        <v>2558</v>
      </c>
      <c r="J215" s="822" t="s">
        <v>2559</v>
      </c>
      <c r="K215" s="822" t="s">
        <v>2560</v>
      </c>
      <c r="L215" s="825">
        <v>0</v>
      </c>
      <c r="M215" s="825">
        <v>0</v>
      </c>
      <c r="N215" s="822">
        <v>1</v>
      </c>
      <c r="O215" s="826">
        <v>0.5</v>
      </c>
      <c r="P215" s="825">
        <v>0</v>
      </c>
      <c r="Q215" s="827"/>
      <c r="R215" s="822">
        <v>1</v>
      </c>
      <c r="S215" s="827">
        <v>1</v>
      </c>
      <c r="T215" s="826">
        <v>0.5</v>
      </c>
      <c r="U215" s="828">
        <v>1</v>
      </c>
    </row>
    <row r="216" spans="1:21" ht="14.45" customHeight="1" x14ac:dyDescent="0.2">
      <c r="A216" s="821">
        <v>30</v>
      </c>
      <c r="B216" s="822" t="s">
        <v>2138</v>
      </c>
      <c r="C216" s="822" t="s">
        <v>2144</v>
      </c>
      <c r="D216" s="823" t="s">
        <v>2891</v>
      </c>
      <c r="E216" s="824" t="s">
        <v>2153</v>
      </c>
      <c r="F216" s="822" t="s">
        <v>2139</v>
      </c>
      <c r="G216" s="822" t="s">
        <v>2561</v>
      </c>
      <c r="H216" s="822" t="s">
        <v>605</v>
      </c>
      <c r="I216" s="822" t="s">
        <v>2562</v>
      </c>
      <c r="J216" s="822" t="s">
        <v>1274</v>
      </c>
      <c r="K216" s="822" t="s">
        <v>1277</v>
      </c>
      <c r="L216" s="825">
        <v>132</v>
      </c>
      <c r="M216" s="825">
        <v>132</v>
      </c>
      <c r="N216" s="822">
        <v>1</v>
      </c>
      <c r="O216" s="826">
        <v>0.5</v>
      </c>
      <c r="P216" s="825"/>
      <c r="Q216" s="827">
        <v>0</v>
      </c>
      <c r="R216" s="822"/>
      <c r="S216" s="827">
        <v>0</v>
      </c>
      <c r="T216" s="826"/>
      <c r="U216" s="828">
        <v>0</v>
      </c>
    </row>
    <row r="217" spans="1:21" ht="14.45" customHeight="1" x14ac:dyDescent="0.2">
      <c r="A217" s="821">
        <v>30</v>
      </c>
      <c r="B217" s="822" t="s">
        <v>2138</v>
      </c>
      <c r="C217" s="822" t="s">
        <v>2144</v>
      </c>
      <c r="D217" s="823" t="s">
        <v>2891</v>
      </c>
      <c r="E217" s="824" t="s">
        <v>2153</v>
      </c>
      <c r="F217" s="822" t="s">
        <v>2139</v>
      </c>
      <c r="G217" s="822" t="s">
        <v>2561</v>
      </c>
      <c r="H217" s="822" t="s">
        <v>329</v>
      </c>
      <c r="I217" s="822" t="s">
        <v>2563</v>
      </c>
      <c r="J217" s="822" t="s">
        <v>1274</v>
      </c>
      <c r="K217" s="822" t="s">
        <v>658</v>
      </c>
      <c r="L217" s="825">
        <v>65.989999999999995</v>
      </c>
      <c r="M217" s="825">
        <v>131.97999999999999</v>
      </c>
      <c r="N217" s="822">
        <v>2</v>
      </c>
      <c r="O217" s="826">
        <v>1</v>
      </c>
      <c r="P217" s="825">
        <v>65.989999999999995</v>
      </c>
      <c r="Q217" s="827">
        <v>0.5</v>
      </c>
      <c r="R217" s="822">
        <v>1</v>
      </c>
      <c r="S217" s="827">
        <v>0.5</v>
      </c>
      <c r="T217" s="826">
        <v>0.5</v>
      </c>
      <c r="U217" s="828">
        <v>0.5</v>
      </c>
    </row>
    <row r="218" spans="1:21" ht="14.45" customHeight="1" x14ac:dyDescent="0.2">
      <c r="A218" s="821">
        <v>30</v>
      </c>
      <c r="B218" s="822" t="s">
        <v>2138</v>
      </c>
      <c r="C218" s="822" t="s">
        <v>2144</v>
      </c>
      <c r="D218" s="823" t="s">
        <v>2891</v>
      </c>
      <c r="E218" s="824" t="s">
        <v>2153</v>
      </c>
      <c r="F218" s="822" t="s">
        <v>2139</v>
      </c>
      <c r="G218" s="822" t="s">
        <v>2193</v>
      </c>
      <c r="H218" s="822" t="s">
        <v>329</v>
      </c>
      <c r="I218" s="822" t="s">
        <v>2194</v>
      </c>
      <c r="J218" s="822" t="s">
        <v>1429</v>
      </c>
      <c r="K218" s="822" t="s">
        <v>638</v>
      </c>
      <c r="L218" s="825">
        <v>52.78</v>
      </c>
      <c r="M218" s="825">
        <v>52.78</v>
      </c>
      <c r="N218" s="822">
        <v>1</v>
      </c>
      <c r="O218" s="826">
        <v>1</v>
      </c>
      <c r="P218" s="825">
        <v>52.78</v>
      </c>
      <c r="Q218" s="827">
        <v>1</v>
      </c>
      <c r="R218" s="822">
        <v>1</v>
      </c>
      <c r="S218" s="827">
        <v>1</v>
      </c>
      <c r="T218" s="826">
        <v>1</v>
      </c>
      <c r="U218" s="828">
        <v>1</v>
      </c>
    </row>
    <row r="219" spans="1:21" ht="14.45" customHeight="1" x14ac:dyDescent="0.2">
      <c r="A219" s="821">
        <v>30</v>
      </c>
      <c r="B219" s="822" t="s">
        <v>2138</v>
      </c>
      <c r="C219" s="822" t="s">
        <v>2144</v>
      </c>
      <c r="D219" s="823" t="s">
        <v>2891</v>
      </c>
      <c r="E219" s="824" t="s">
        <v>2153</v>
      </c>
      <c r="F219" s="822" t="s">
        <v>2139</v>
      </c>
      <c r="G219" s="822" t="s">
        <v>2195</v>
      </c>
      <c r="H219" s="822" t="s">
        <v>329</v>
      </c>
      <c r="I219" s="822" t="s">
        <v>2196</v>
      </c>
      <c r="J219" s="822" t="s">
        <v>2197</v>
      </c>
      <c r="K219" s="822" t="s">
        <v>2198</v>
      </c>
      <c r="L219" s="825">
        <v>23.72</v>
      </c>
      <c r="M219" s="825">
        <v>71.16</v>
      </c>
      <c r="N219" s="822">
        <v>3</v>
      </c>
      <c r="O219" s="826">
        <v>1.5</v>
      </c>
      <c r="P219" s="825">
        <v>47.44</v>
      </c>
      <c r="Q219" s="827">
        <v>0.66666666666666663</v>
      </c>
      <c r="R219" s="822">
        <v>2</v>
      </c>
      <c r="S219" s="827">
        <v>0.66666666666666663</v>
      </c>
      <c r="T219" s="826">
        <v>1</v>
      </c>
      <c r="U219" s="828">
        <v>0.66666666666666663</v>
      </c>
    </row>
    <row r="220" spans="1:21" ht="14.45" customHeight="1" x14ac:dyDescent="0.2">
      <c r="A220" s="821">
        <v>30</v>
      </c>
      <c r="B220" s="822" t="s">
        <v>2138</v>
      </c>
      <c r="C220" s="822" t="s">
        <v>2144</v>
      </c>
      <c r="D220" s="823" t="s">
        <v>2891</v>
      </c>
      <c r="E220" s="824" t="s">
        <v>2153</v>
      </c>
      <c r="F220" s="822" t="s">
        <v>2139</v>
      </c>
      <c r="G220" s="822" t="s">
        <v>2209</v>
      </c>
      <c r="H220" s="822" t="s">
        <v>329</v>
      </c>
      <c r="I220" s="822" t="s">
        <v>2210</v>
      </c>
      <c r="J220" s="822" t="s">
        <v>732</v>
      </c>
      <c r="K220" s="822" t="s">
        <v>2211</v>
      </c>
      <c r="L220" s="825">
        <v>91.11</v>
      </c>
      <c r="M220" s="825">
        <v>91.11</v>
      </c>
      <c r="N220" s="822">
        <v>1</v>
      </c>
      <c r="O220" s="826">
        <v>0.5</v>
      </c>
      <c r="P220" s="825"/>
      <c r="Q220" s="827">
        <v>0</v>
      </c>
      <c r="R220" s="822"/>
      <c r="S220" s="827">
        <v>0</v>
      </c>
      <c r="T220" s="826"/>
      <c r="U220" s="828">
        <v>0</v>
      </c>
    </row>
    <row r="221" spans="1:21" ht="14.45" customHeight="1" x14ac:dyDescent="0.2">
      <c r="A221" s="821">
        <v>30</v>
      </c>
      <c r="B221" s="822" t="s">
        <v>2138</v>
      </c>
      <c r="C221" s="822" t="s">
        <v>2144</v>
      </c>
      <c r="D221" s="823" t="s">
        <v>2891</v>
      </c>
      <c r="E221" s="824" t="s">
        <v>2153</v>
      </c>
      <c r="F221" s="822" t="s">
        <v>2139</v>
      </c>
      <c r="G221" s="822" t="s">
        <v>2213</v>
      </c>
      <c r="H221" s="822" t="s">
        <v>605</v>
      </c>
      <c r="I221" s="822" t="s">
        <v>2214</v>
      </c>
      <c r="J221" s="822" t="s">
        <v>1301</v>
      </c>
      <c r="K221" s="822" t="s">
        <v>836</v>
      </c>
      <c r="L221" s="825">
        <v>264.22000000000003</v>
      </c>
      <c r="M221" s="825">
        <v>264.22000000000003</v>
      </c>
      <c r="N221" s="822">
        <v>1</v>
      </c>
      <c r="O221" s="826">
        <v>0.5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30</v>
      </c>
      <c r="B222" s="822" t="s">
        <v>2138</v>
      </c>
      <c r="C222" s="822" t="s">
        <v>2144</v>
      </c>
      <c r="D222" s="823" t="s">
        <v>2891</v>
      </c>
      <c r="E222" s="824" t="s">
        <v>2153</v>
      </c>
      <c r="F222" s="822" t="s">
        <v>2139</v>
      </c>
      <c r="G222" s="822" t="s">
        <v>2564</v>
      </c>
      <c r="H222" s="822" t="s">
        <v>329</v>
      </c>
      <c r="I222" s="822" t="s">
        <v>2565</v>
      </c>
      <c r="J222" s="822" t="s">
        <v>2100</v>
      </c>
      <c r="K222" s="822" t="s">
        <v>1277</v>
      </c>
      <c r="L222" s="825">
        <v>264</v>
      </c>
      <c r="M222" s="825">
        <v>264</v>
      </c>
      <c r="N222" s="822">
        <v>1</v>
      </c>
      <c r="O222" s="826">
        <v>0.5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30</v>
      </c>
      <c r="B223" s="822" t="s">
        <v>2138</v>
      </c>
      <c r="C223" s="822" t="s">
        <v>2144</v>
      </c>
      <c r="D223" s="823" t="s">
        <v>2891</v>
      </c>
      <c r="E223" s="824" t="s">
        <v>2153</v>
      </c>
      <c r="F223" s="822" t="s">
        <v>2139</v>
      </c>
      <c r="G223" s="822" t="s">
        <v>2223</v>
      </c>
      <c r="H223" s="822" t="s">
        <v>605</v>
      </c>
      <c r="I223" s="822" t="s">
        <v>2224</v>
      </c>
      <c r="J223" s="822" t="s">
        <v>907</v>
      </c>
      <c r="K223" s="822" t="s">
        <v>908</v>
      </c>
      <c r="L223" s="825">
        <v>139.72999999999999</v>
      </c>
      <c r="M223" s="825">
        <v>279.45999999999998</v>
      </c>
      <c r="N223" s="822">
        <v>2</v>
      </c>
      <c r="O223" s="826">
        <v>1</v>
      </c>
      <c r="P223" s="825"/>
      <c r="Q223" s="827">
        <v>0</v>
      </c>
      <c r="R223" s="822"/>
      <c r="S223" s="827">
        <v>0</v>
      </c>
      <c r="T223" s="826"/>
      <c r="U223" s="828">
        <v>0</v>
      </c>
    </row>
    <row r="224" spans="1:21" ht="14.45" customHeight="1" x14ac:dyDescent="0.2">
      <c r="A224" s="821">
        <v>30</v>
      </c>
      <c r="B224" s="822" t="s">
        <v>2138</v>
      </c>
      <c r="C224" s="822" t="s">
        <v>2144</v>
      </c>
      <c r="D224" s="823" t="s">
        <v>2891</v>
      </c>
      <c r="E224" s="824" t="s">
        <v>2153</v>
      </c>
      <c r="F224" s="822" t="s">
        <v>2139</v>
      </c>
      <c r="G224" s="822" t="s">
        <v>2566</v>
      </c>
      <c r="H224" s="822" t="s">
        <v>605</v>
      </c>
      <c r="I224" s="822" t="s">
        <v>1749</v>
      </c>
      <c r="J224" s="822" t="s">
        <v>1750</v>
      </c>
      <c r="K224" s="822" t="s">
        <v>1751</v>
      </c>
      <c r="L224" s="825">
        <v>42.51</v>
      </c>
      <c r="M224" s="825">
        <v>212.55</v>
      </c>
      <c r="N224" s="822">
        <v>5</v>
      </c>
      <c r="O224" s="826">
        <v>2.5</v>
      </c>
      <c r="P224" s="825">
        <v>85.02</v>
      </c>
      <c r="Q224" s="827">
        <v>0.39999999999999997</v>
      </c>
      <c r="R224" s="822">
        <v>2</v>
      </c>
      <c r="S224" s="827">
        <v>0.4</v>
      </c>
      <c r="T224" s="826">
        <v>1</v>
      </c>
      <c r="U224" s="828">
        <v>0.4</v>
      </c>
    </row>
    <row r="225" spans="1:21" ht="14.45" customHeight="1" x14ac:dyDescent="0.2">
      <c r="A225" s="821">
        <v>30</v>
      </c>
      <c r="B225" s="822" t="s">
        <v>2138</v>
      </c>
      <c r="C225" s="822" t="s">
        <v>2144</v>
      </c>
      <c r="D225" s="823" t="s">
        <v>2891</v>
      </c>
      <c r="E225" s="824" t="s">
        <v>2153</v>
      </c>
      <c r="F225" s="822" t="s">
        <v>2139</v>
      </c>
      <c r="G225" s="822" t="s">
        <v>2567</v>
      </c>
      <c r="H225" s="822" t="s">
        <v>605</v>
      </c>
      <c r="I225" s="822" t="s">
        <v>1904</v>
      </c>
      <c r="J225" s="822" t="s">
        <v>1905</v>
      </c>
      <c r="K225" s="822" t="s">
        <v>1906</v>
      </c>
      <c r="L225" s="825">
        <v>169.73</v>
      </c>
      <c r="M225" s="825">
        <v>169.73</v>
      </c>
      <c r="N225" s="822">
        <v>1</v>
      </c>
      <c r="O225" s="826">
        <v>0.5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30</v>
      </c>
      <c r="B226" s="822" t="s">
        <v>2138</v>
      </c>
      <c r="C226" s="822" t="s">
        <v>2144</v>
      </c>
      <c r="D226" s="823" t="s">
        <v>2891</v>
      </c>
      <c r="E226" s="824" t="s">
        <v>2153</v>
      </c>
      <c r="F226" s="822" t="s">
        <v>2139</v>
      </c>
      <c r="G226" s="822" t="s">
        <v>2568</v>
      </c>
      <c r="H226" s="822" t="s">
        <v>605</v>
      </c>
      <c r="I226" s="822" t="s">
        <v>1976</v>
      </c>
      <c r="J226" s="822" t="s">
        <v>1977</v>
      </c>
      <c r="K226" s="822" t="s">
        <v>1978</v>
      </c>
      <c r="L226" s="825">
        <v>20.83</v>
      </c>
      <c r="M226" s="825">
        <v>20.83</v>
      </c>
      <c r="N226" s="822">
        <v>1</v>
      </c>
      <c r="O226" s="826">
        <v>0.5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30</v>
      </c>
      <c r="B227" s="822" t="s">
        <v>2138</v>
      </c>
      <c r="C227" s="822" t="s">
        <v>2144</v>
      </c>
      <c r="D227" s="823" t="s">
        <v>2891</v>
      </c>
      <c r="E227" s="824" t="s">
        <v>2153</v>
      </c>
      <c r="F227" s="822" t="s">
        <v>2139</v>
      </c>
      <c r="G227" s="822" t="s">
        <v>1356</v>
      </c>
      <c r="H227" s="822" t="s">
        <v>329</v>
      </c>
      <c r="I227" s="822" t="s">
        <v>2569</v>
      </c>
      <c r="J227" s="822" t="s">
        <v>2570</v>
      </c>
      <c r="K227" s="822" t="s">
        <v>2571</v>
      </c>
      <c r="L227" s="825">
        <v>51.51</v>
      </c>
      <c r="M227" s="825">
        <v>206.04</v>
      </c>
      <c r="N227" s="822">
        <v>4</v>
      </c>
      <c r="O227" s="826">
        <v>1</v>
      </c>
      <c r="P227" s="825">
        <v>51.51</v>
      </c>
      <c r="Q227" s="827">
        <v>0.25</v>
      </c>
      <c r="R227" s="822">
        <v>1</v>
      </c>
      <c r="S227" s="827">
        <v>0.25</v>
      </c>
      <c r="T227" s="826">
        <v>0.5</v>
      </c>
      <c r="U227" s="828">
        <v>0.5</v>
      </c>
    </row>
    <row r="228" spans="1:21" ht="14.45" customHeight="1" x14ac:dyDescent="0.2">
      <c r="A228" s="821">
        <v>30</v>
      </c>
      <c r="B228" s="822" t="s">
        <v>2138</v>
      </c>
      <c r="C228" s="822" t="s">
        <v>2144</v>
      </c>
      <c r="D228" s="823" t="s">
        <v>2891</v>
      </c>
      <c r="E228" s="824" t="s">
        <v>2153</v>
      </c>
      <c r="F228" s="822" t="s">
        <v>2139</v>
      </c>
      <c r="G228" s="822" t="s">
        <v>2572</v>
      </c>
      <c r="H228" s="822" t="s">
        <v>329</v>
      </c>
      <c r="I228" s="822" t="s">
        <v>2573</v>
      </c>
      <c r="J228" s="822" t="s">
        <v>2574</v>
      </c>
      <c r="K228" s="822" t="s">
        <v>2575</v>
      </c>
      <c r="L228" s="825">
        <v>98.89</v>
      </c>
      <c r="M228" s="825">
        <v>98.89</v>
      </c>
      <c r="N228" s="822">
        <v>1</v>
      </c>
      <c r="O228" s="826">
        <v>0.5</v>
      </c>
      <c r="P228" s="825">
        <v>98.89</v>
      </c>
      <c r="Q228" s="827">
        <v>1</v>
      </c>
      <c r="R228" s="822">
        <v>1</v>
      </c>
      <c r="S228" s="827">
        <v>1</v>
      </c>
      <c r="T228" s="826">
        <v>0.5</v>
      </c>
      <c r="U228" s="828">
        <v>1</v>
      </c>
    </row>
    <row r="229" spans="1:21" ht="14.45" customHeight="1" x14ac:dyDescent="0.2">
      <c r="A229" s="821">
        <v>30</v>
      </c>
      <c r="B229" s="822" t="s">
        <v>2138</v>
      </c>
      <c r="C229" s="822" t="s">
        <v>2144</v>
      </c>
      <c r="D229" s="823" t="s">
        <v>2891</v>
      </c>
      <c r="E229" s="824" t="s">
        <v>2153</v>
      </c>
      <c r="F229" s="822" t="s">
        <v>2139</v>
      </c>
      <c r="G229" s="822" t="s">
        <v>2572</v>
      </c>
      <c r="H229" s="822" t="s">
        <v>329</v>
      </c>
      <c r="I229" s="822" t="s">
        <v>2576</v>
      </c>
      <c r="J229" s="822" t="s">
        <v>862</v>
      </c>
      <c r="K229" s="822" t="s">
        <v>2577</v>
      </c>
      <c r="L229" s="825">
        <v>59.33</v>
      </c>
      <c r="M229" s="825">
        <v>59.33</v>
      </c>
      <c r="N229" s="822">
        <v>1</v>
      </c>
      <c r="O229" s="826">
        <v>0.5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30</v>
      </c>
      <c r="B230" s="822" t="s">
        <v>2138</v>
      </c>
      <c r="C230" s="822" t="s">
        <v>2144</v>
      </c>
      <c r="D230" s="823" t="s">
        <v>2891</v>
      </c>
      <c r="E230" s="824" t="s">
        <v>2153</v>
      </c>
      <c r="F230" s="822" t="s">
        <v>2139</v>
      </c>
      <c r="G230" s="822" t="s">
        <v>2236</v>
      </c>
      <c r="H230" s="822" t="s">
        <v>329</v>
      </c>
      <c r="I230" s="822" t="s">
        <v>2578</v>
      </c>
      <c r="J230" s="822" t="s">
        <v>789</v>
      </c>
      <c r="K230" s="822" t="s">
        <v>790</v>
      </c>
      <c r="L230" s="825">
        <v>0</v>
      </c>
      <c r="M230" s="825">
        <v>0</v>
      </c>
      <c r="N230" s="822">
        <v>9</v>
      </c>
      <c r="O230" s="826">
        <v>4.5</v>
      </c>
      <c r="P230" s="825">
        <v>0</v>
      </c>
      <c r="Q230" s="827"/>
      <c r="R230" s="822">
        <v>2</v>
      </c>
      <c r="S230" s="827">
        <v>0.22222222222222221</v>
      </c>
      <c r="T230" s="826">
        <v>1</v>
      </c>
      <c r="U230" s="828">
        <v>0.22222222222222221</v>
      </c>
    </row>
    <row r="231" spans="1:21" ht="14.45" customHeight="1" x14ac:dyDescent="0.2">
      <c r="A231" s="821">
        <v>30</v>
      </c>
      <c r="B231" s="822" t="s">
        <v>2138</v>
      </c>
      <c r="C231" s="822" t="s">
        <v>2144</v>
      </c>
      <c r="D231" s="823" t="s">
        <v>2891</v>
      </c>
      <c r="E231" s="824" t="s">
        <v>2153</v>
      </c>
      <c r="F231" s="822" t="s">
        <v>2139</v>
      </c>
      <c r="G231" s="822" t="s">
        <v>2240</v>
      </c>
      <c r="H231" s="822" t="s">
        <v>329</v>
      </c>
      <c r="I231" s="822" t="s">
        <v>2241</v>
      </c>
      <c r="J231" s="822" t="s">
        <v>833</v>
      </c>
      <c r="K231" s="822" t="s">
        <v>2242</v>
      </c>
      <c r="L231" s="825">
        <v>49.2</v>
      </c>
      <c r="M231" s="825">
        <v>49.2</v>
      </c>
      <c r="N231" s="822">
        <v>1</v>
      </c>
      <c r="O231" s="826">
        <v>0.5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30</v>
      </c>
      <c r="B232" s="822" t="s">
        <v>2138</v>
      </c>
      <c r="C232" s="822" t="s">
        <v>2144</v>
      </c>
      <c r="D232" s="823" t="s">
        <v>2891</v>
      </c>
      <c r="E232" s="824" t="s">
        <v>2153</v>
      </c>
      <c r="F232" s="822" t="s">
        <v>2139</v>
      </c>
      <c r="G232" s="822" t="s">
        <v>2240</v>
      </c>
      <c r="H232" s="822" t="s">
        <v>329</v>
      </c>
      <c r="I232" s="822" t="s">
        <v>2579</v>
      </c>
      <c r="J232" s="822" t="s">
        <v>2580</v>
      </c>
      <c r="K232" s="822" t="s">
        <v>2581</v>
      </c>
      <c r="L232" s="825">
        <v>49.2</v>
      </c>
      <c r="M232" s="825">
        <v>49.2</v>
      </c>
      <c r="N232" s="822">
        <v>1</v>
      </c>
      <c r="O232" s="826">
        <v>1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30</v>
      </c>
      <c r="B233" s="822" t="s">
        <v>2138</v>
      </c>
      <c r="C233" s="822" t="s">
        <v>2144</v>
      </c>
      <c r="D233" s="823" t="s">
        <v>2891</v>
      </c>
      <c r="E233" s="824" t="s">
        <v>2153</v>
      </c>
      <c r="F233" s="822" t="s">
        <v>2139</v>
      </c>
      <c r="G233" s="822" t="s">
        <v>2582</v>
      </c>
      <c r="H233" s="822" t="s">
        <v>329</v>
      </c>
      <c r="I233" s="822" t="s">
        <v>2583</v>
      </c>
      <c r="J233" s="822" t="s">
        <v>2584</v>
      </c>
      <c r="K233" s="822" t="s">
        <v>2585</v>
      </c>
      <c r="L233" s="825">
        <v>86.08</v>
      </c>
      <c r="M233" s="825">
        <v>86.08</v>
      </c>
      <c r="N233" s="822">
        <v>1</v>
      </c>
      <c r="O233" s="826">
        <v>0.5</v>
      </c>
      <c r="P233" s="825"/>
      <c r="Q233" s="827">
        <v>0</v>
      </c>
      <c r="R233" s="822"/>
      <c r="S233" s="827">
        <v>0</v>
      </c>
      <c r="T233" s="826"/>
      <c r="U233" s="828">
        <v>0</v>
      </c>
    </row>
    <row r="234" spans="1:21" ht="14.45" customHeight="1" x14ac:dyDescent="0.2">
      <c r="A234" s="821">
        <v>30</v>
      </c>
      <c r="B234" s="822" t="s">
        <v>2138</v>
      </c>
      <c r="C234" s="822" t="s">
        <v>2144</v>
      </c>
      <c r="D234" s="823" t="s">
        <v>2891</v>
      </c>
      <c r="E234" s="824" t="s">
        <v>2153</v>
      </c>
      <c r="F234" s="822" t="s">
        <v>2139</v>
      </c>
      <c r="G234" s="822" t="s">
        <v>2265</v>
      </c>
      <c r="H234" s="822" t="s">
        <v>605</v>
      </c>
      <c r="I234" s="822" t="s">
        <v>1732</v>
      </c>
      <c r="J234" s="822" t="s">
        <v>1733</v>
      </c>
      <c r="K234" s="822" t="s">
        <v>1734</v>
      </c>
      <c r="L234" s="825">
        <v>93.43</v>
      </c>
      <c r="M234" s="825">
        <v>186.86</v>
      </c>
      <c r="N234" s="822">
        <v>2</v>
      </c>
      <c r="O234" s="826">
        <v>1</v>
      </c>
      <c r="P234" s="825"/>
      <c r="Q234" s="827">
        <v>0</v>
      </c>
      <c r="R234" s="822"/>
      <c r="S234" s="827">
        <v>0</v>
      </c>
      <c r="T234" s="826"/>
      <c r="U234" s="828">
        <v>0</v>
      </c>
    </row>
    <row r="235" spans="1:21" ht="14.45" customHeight="1" x14ac:dyDescent="0.2">
      <c r="A235" s="821">
        <v>30</v>
      </c>
      <c r="B235" s="822" t="s">
        <v>2138</v>
      </c>
      <c r="C235" s="822" t="s">
        <v>2144</v>
      </c>
      <c r="D235" s="823" t="s">
        <v>2891</v>
      </c>
      <c r="E235" s="824" t="s">
        <v>2153</v>
      </c>
      <c r="F235" s="822" t="s">
        <v>2139</v>
      </c>
      <c r="G235" s="822" t="s">
        <v>2271</v>
      </c>
      <c r="H235" s="822" t="s">
        <v>329</v>
      </c>
      <c r="I235" s="822" t="s">
        <v>2272</v>
      </c>
      <c r="J235" s="822" t="s">
        <v>1427</v>
      </c>
      <c r="K235" s="822" t="s">
        <v>2273</v>
      </c>
      <c r="L235" s="825">
        <v>73.09</v>
      </c>
      <c r="M235" s="825">
        <v>73.09</v>
      </c>
      <c r="N235" s="822">
        <v>1</v>
      </c>
      <c r="O235" s="826">
        <v>0.5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30</v>
      </c>
      <c r="B236" s="822" t="s">
        <v>2138</v>
      </c>
      <c r="C236" s="822" t="s">
        <v>2144</v>
      </c>
      <c r="D236" s="823" t="s">
        <v>2891</v>
      </c>
      <c r="E236" s="824" t="s">
        <v>2153</v>
      </c>
      <c r="F236" s="822" t="s">
        <v>2139</v>
      </c>
      <c r="G236" s="822" t="s">
        <v>2274</v>
      </c>
      <c r="H236" s="822" t="s">
        <v>329</v>
      </c>
      <c r="I236" s="822" t="s">
        <v>2284</v>
      </c>
      <c r="J236" s="822" t="s">
        <v>1230</v>
      </c>
      <c r="K236" s="822" t="s">
        <v>2285</v>
      </c>
      <c r="L236" s="825">
        <v>31.65</v>
      </c>
      <c r="M236" s="825">
        <v>31.65</v>
      </c>
      <c r="N236" s="822">
        <v>1</v>
      </c>
      <c r="O236" s="826">
        <v>0.5</v>
      </c>
      <c r="P236" s="825"/>
      <c r="Q236" s="827">
        <v>0</v>
      </c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30</v>
      </c>
      <c r="B237" s="822" t="s">
        <v>2138</v>
      </c>
      <c r="C237" s="822" t="s">
        <v>2144</v>
      </c>
      <c r="D237" s="823" t="s">
        <v>2891</v>
      </c>
      <c r="E237" s="824" t="s">
        <v>2153</v>
      </c>
      <c r="F237" s="822" t="s">
        <v>2139</v>
      </c>
      <c r="G237" s="822" t="s">
        <v>2586</v>
      </c>
      <c r="H237" s="822" t="s">
        <v>329</v>
      </c>
      <c r="I237" s="822" t="s">
        <v>2587</v>
      </c>
      <c r="J237" s="822" t="s">
        <v>2588</v>
      </c>
      <c r="K237" s="822" t="s">
        <v>2589</v>
      </c>
      <c r="L237" s="825">
        <v>0</v>
      </c>
      <c r="M237" s="825">
        <v>0</v>
      </c>
      <c r="N237" s="822">
        <v>1</v>
      </c>
      <c r="O237" s="826">
        <v>0.5</v>
      </c>
      <c r="P237" s="825">
        <v>0</v>
      </c>
      <c r="Q237" s="827"/>
      <c r="R237" s="822">
        <v>1</v>
      </c>
      <c r="S237" s="827">
        <v>1</v>
      </c>
      <c r="T237" s="826">
        <v>0.5</v>
      </c>
      <c r="U237" s="828">
        <v>1</v>
      </c>
    </row>
    <row r="238" spans="1:21" ht="14.45" customHeight="1" x14ac:dyDescent="0.2">
      <c r="A238" s="821">
        <v>30</v>
      </c>
      <c r="B238" s="822" t="s">
        <v>2138</v>
      </c>
      <c r="C238" s="822" t="s">
        <v>2144</v>
      </c>
      <c r="D238" s="823" t="s">
        <v>2891</v>
      </c>
      <c r="E238" s="824" t="s">
        <v>2153</v>
      </c>
      <c r="F238" s="822" t="s">
        <v>2139</v>
      </c>
      <c r="G238" s="822" t="s">
        <v>2590</v>
      </c>
      <c r="H238" s="822" t="s">
        <v>329</v>
      </c>
      <c r="I238" s="822" t="s">
        <v>2591</v>
      </c>
      <c r="J238" s="822" t="s">
        <v>1218</v>
      </c>
      <c r="K238" s="822" t="s">
        <v>2592</v>
      </c>
      <c r="L238" s="825">
        <v>73.150000000000006</v>
      </c>
      <c r="M238" s="825">
        <v>146.30000000000001</v>
      </c>
      <c r="N238" s="822">
        <v>2</v>
      </c>
      <c r="O238" s="826">
        <v>1</v>
      </c>
      <c r="P238" s="825">
        <v>73.150000000000006</v>
      </c>
      <c r="Q238" s="827">
        <v>0.5</v>
      </c>
      <c r="R238" s="822">
        <v>1</v>
      </c>
      <c r="S238" s="827">
        <v>0.5</v>
      </c>
      <c r="T238" s="826">
        <v>0.5</v>
      </c>
      <c r="U238" s="828">
        <v>0.5</v>
      </c>
    </row>
    <row r="239" spans="1:21" ht="14.45" customHeight="1" x14ac:dyDescent="0.2">
      <c r="A239" s="821">
        <v>30</v>
      </c>
      <c r="B239" s="822" t="s">
        <v>2138</v>
      </c>
      <c r="C239" s="822" t="s">
        <v>2144</v>
      </c>
      <c r="D239" s="823" t="s">
        <v>2891</v>
      </c>
      <c r="E239" s="824" t="s">
        <v>2153</v>
      </c>
      <c r="F239" s="822" t="s">
        <v>2139</v>
      </c>
      <c r="G239" s="822" t="s">
        <v>2593</v>
      </c>
      <c r="H239" s="822" t="s">
        <v>329</v>
      </c>
      <c r="I239" s="822" t="s">
        <v>2594</v>
      </c>
      <c r="J239" s="822" t="s">
        <v>2595</v>
      </c>
      <c r="K239" s="822" t="s">
        <v>2596</v>
      </c>
      <c r="L239" s="825">
        <v>653.66999999999996</v>
      </c>
      <c r="M239" s="825">
        <v>653.66999999999996</v>
      </c>
      <c r="N239" s="822">
        <v>1</v>
      </c>
      <c r="O239" s="826">
        <v>0.5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30</v>
      </c>
      <c r="B240" s="822" t="s">
        <v>2138</v>
      </c>
      <c r="C240" s="822" t="s">
        <v>2144</v>
      </c>
      <c r="D240" s="823" t="s">
        <v>2891</v>
      </c>
      <c r="E240" s="824" t="s">
        <v>2153</v>
      </c>
      <c r="F240" s="822" t="s">
        <v>2139</v>
      </c>
      <c r="G240" s="822" t="s">
        <v>2597</v>
      </c>
      <c r="H240" s="822" t="s">
        <v>605</v>
      </c>
      <c r="I240" s="822" t="s">
        <v>1789</v>
      </c>
      <c r="J240" s="822" t="s">
        <v>1790</v>
      </c>
      <c r="K240" s="822" t="s">
        <v>1791</v>
      </c>
      <c r="L240" s="825">
        <v>39.549999999999997</v>
      </c>
      <c r="M240" s="825">
        <v>79.099999999999994</v>
      </c>
      <c r="N240" s="822">
        <v>2</v>
      </c>
      <c r="O240" s="826">
        <v>1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30</v>
      </c>
      <c r="B241" s="822" t="s">
        <v>2138</v>
      </c>
      <c r="C241" s="822" t="s">
        <v>2144</v>
      </c>
      <c r="D241" s="823" t="s">
        <v>2891</v>
      </c>
      <c r="E241" s="824" t="s">
        <v>2153</v>
      </c>
      <c r="F241" s="822" t="s">
        <v>2139</v>
      </c>
      <c r="G241" s="822" t="s">
        <v>2597</v>
      </c>
      <c r="H241" s="822" t="s">
        <v>605</v>
      </c>
      <c r="I241" s="822" t="s">
        <v>2598</v>
      </c>
      <c r="J241" s="822" t="s">
        <v>1790</v>
      </c>
      <c r="K241" s="822" t="s">
        <v>2599</v>
      </c>
      <c r="L241" s="825">
        <v>118.65</v>
      </c>
      <c r="M241" s="825">
        <v>118.65</v>
      </c>
      <c r="N241" s="822">
        <v>1</v>
      </c>
      <c r="O241" s="826">
        <v>0.5</v>
      </c>
      <c r="P241" s="825"/>
      <c r="Q241" s="827">
        <v>0</v>
      </c>
      <c r="R241" s="822"/>
      <c r="S241" s="827">
        <v>0</v>
      </c>
      <c r="T241" s="826"/>
      <c r="U241" s="828">
        <v>0</v>
      </c>
    </row>
    <row r="242" spans="1:21" ht="14.45" customHeight="1" x14ac:dyDescent="0.2">
      <c r="A242" s="821">
        <v>30</v>
      </c>
      <c r="B242" s="822" t="s">
        <v>2138</v>
      </c>
      <c r="C242" s="822" t="s">
        <v>2144</v>
      </c>
      <c r="D242" s="823" t="s">
        <v>2891</v>
      </c>
      <c r="E242" s="824" t="s">
        <v>2153</v>
      </c>
      <c r="F242" s="822" t="s">
        <v>2139</v>
      </c>
      <c r="G242" s="822" t="s">
        <v>2600</v>
      </c>
      <c r="H242" s="822" t="s">
        <v>329</v>
      </c>
      <c r="I242" s="822" t="s">
        <v>2601</v>
      </c>
      <c r="J242" s="822" t="s">
        <v>924</v>
      </c>
      <c r="K242" s="822" t="s">
        <v>2602</v>
      </c>
      <c r="L242" s="825">
        <v>0</v>
      </c>
      <c r="M242" s="825">
        <v>0</v>
      </c>
      <c r="N242" s="822">
        <v>2</v>
      </c>
      <c r="O242" s="826">
        <v>1</v>
      </c>
      <c r="P242" s="825"/>
      <c r="Q242" s="827"/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30</v>
      </c>
      <c r="B243" s="822" t="s">
        <v>2138</v>
      </c>
      <c r="C243" s="822" t="s">
        <v>2144</v>
      </c>
      <c r="D243" s="823" t="s">
        <v>2891</v>
      </c>
      <c r="E243" s="824" t="s">
        <v>2153</v>
      </c>
      <c r="F243" s="822" t="s">
        <v>2139</v>
      </c>
      <c r="G243" s="822" t="s">
        <v>2600</v>
      </c>
      <c r="H243" s="822" t="s">
        <v>329</v>
      </c>
      <c r="I243" s="822" t="s">
        <v>2603</v>
      </c>
      <c r="J243" s="822" t="s">
        <v>924</v>
      </c>
      <c r="K243" s="822" t="s">
        <v>680</v>
      </c>
      <c r="L243" s="825">
        <v>0</v>
      </c>
      <c r="M243" s="825">
        <v>0</v>
      </c>
      <c r="N243" s="822">
        <v>1</v>
      </c>
      <c r="O243" s="826">
        <v>0.5</v>
      </c>
      <c r="P243" s="825">
        <v>0</v>
      </c>
      <c r="Q243" s="827"/>
      <c r="R243" s="822">
        <v>1</v>
      </c>
      <c r="S243" s="827">
        <v>1</v>
      </c>
      <c r="T243" s="826">
        <v>0.5</v>
      </c>
      <c r="U243" s="828">
        <v>1</v>
      </c>
    </row>
    <row r="244" spans="1:21" ht="14.45" customHeight="1" x14ac:dyDescent="0.2">
      <c r="A244" s="821">
        <v>30</v>
      </c>
      <c r="B244" s="822" t="s">
        <v>2138</v>
      </c>
      <c r="C244" s="822" t="s">
        <v>2144</v>
      </c>
      <c r="D244" s="823" t="s">
        <v>2891</v>
      </c>
      <c r="E244" s="824" t="s">
        <v>2153</v>
      </c>
      <c r="F244" s="822" t="s">
        <v>2139</v>
      </c>
      <c r="G244" s="822" t="s">
        <v>2294</v>
      </c>
      <c r="H244" s="822" t="s">
        <v>329</v>
      </c>
      <c r="I244" s="822" t="s">
        <v>2295</v>
      </c>
      <c r="J244" s="822" t="s">
        <v>2296</v>
      </c>
      <c r="K244" s="822" t="s">
        <v>2297</v>
      </c>
      <c r="L244" s="825">
        <v>137.88</v>
      </c>
      <c r="M244" s="825">
        <v>413.64</v>
      </c>
      <c r="N244" s="822">
        <v>3</v>
      </c>
      <c r="O244" s="826">
        <v>1</v>
      </c>
      <c r="P244" s="825"/>
      <c r="Q244" s="827">
        <v>0</v>
      </c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30</v>
      </c>
      <c r="B245" s="822" t="s">
        <v>2138</v>
      </c>
      <c r="C245" s="822" t="s">
        <v>2144</v>
      </c>
      <c r="D245" s="823" t="s">
        <v>2891</v>
      </c>
      <c r="E245" s="824" t="s">
        <v>2153</v>
      </c>
      <c r="F245" s="822" t="s">
        <v>2139</v>
      </c>
      <c r="G245" s="822" t="s">
        <v>2302</v>
      </c>
      <c r="H245" s="822" t="s">
        <v>605</v>
      </c>
      <c r="I245" s="822" t="s">
        <v>1968</v>
      </c>
      <c r="J245" s="822" t="s">
        <v>1969</v>
      </c>
      <c r="K245" s="822" t="s">
        <v>1970</v>
      </c>
      <c r="L245" s="825">
        <v>86.41</v>
      </c>
      <c r="M245" s="825">
        <v>86.41</v>
      </c>
      <c r="N245" s="822">
        <v>1</v>
      </c>
      <c r="O245" s="826">
        <v>0.5</v>
      </c>
      <c r="P245" s="825"/>
      <c r="Q245" s="827">
        <v>0</v>
      </c>
      <c r="R245" s="822"/>
      <c r="S245" s="827">
        <v>0</v>
      </c>
      <c r="T245" s="826"/>
      <c r="U245" s="828">
        <v>0</v>
      </c>
    </row>
    <row r="246" spans="1:21" ht="14.45" customHeight="1" x14ac:dyDescent="0.2">
      <c r="A246" s="821">
        <v>30</v>
      </c>
      <c r="B246" s="822" t="s">
        <v>2138</v>
      </c>
      <c r="C246" s="822" t="s">
        <v>2144</v>
      </c>
      <c r="D246" s="823" t="s">
        <v>2891</v>
      </c>
      <c r="E246" s="824" t="s">
        <v>2153</v>
      </c>
      <c r="F246" s="822" t="s">
        <v>2139</v>
      </c>
      <c r="G246" s="822" t="s">
        <v>2302</v>
      </c>
      <c r="H246" s="822" t="s">
        <v>605</v>
      </c>
      <c r="I246" s="822" t="s">
        <v>1971</v>
      </c>
      <c r="J246" s="822" t="s">
        <v>1969</v>
      </c>
      <c r="K246" s="822" t="s">
        <v>1972</v>
      </c>
      <c r="L246" s="825">
        <v>43.21</v>
      </c>
      <c r="M246" s="825">
        <v>86.42</v>
      </c>
      <c r="N246" s="822">
        <v>2</v>
      </c>
      <c r="O246" s="826">
        <v>1</v>
      </c>
      <c r="P246" s="825"/>
      <c r="Q246" s="827">
        <v>0</v>
      </c>
      <c r="R246" s="822"/>
      <c r="S246" s="827">
        <v>0</v>
      </c>
      <c r="T246" s="826"/>
      <c r="U246" s="828">
        <v>0</v>
      </c>
    </row>
    <row r="247" spans="1:21" ht="14.45" customHeight="1" x14ac:dyDescent="0.2">
      <c r="A247" s="821">
        <v>30</v>
      </c>
      <c r="B247" s="822" t="s">
        <v>2138</v>
      </c>
      <c r="C247" s="822" t="s">
        <v>2144</v>
      </c>
      <c r="D247" s="823" t="s">
        <v>2891</v>
      </c>
      <c r="E247" s="824" t="s">
        <v>2153</v>
      </c>
      <c r="F247" s="822" t="s">
        <v>2139</v>
      </c>
      <c r="G247" s="822" t="s">
        <v>2604</v>
      </c>
      <c r="H247" s="822" t="s">
        <v>329</v>
      </c>
      <c r="I247" s="822" t="s">
        <v>2605</v>
      </c>
      <c r="J247" s="822" t="s">
        <v>729</v>
      </c>
      <c r="K247" s="822" t="s">
        <v>2606</v>
      </c>
      <c r="L247" s="825">
        <v>53.57</v>
      </c>
      <c r="M247" s="825">
        <v>53.57</v>
      </c>
      <c r="N247" s="822">
        <v>1</v>
      </c>
      <c r="O247" s="826">
        <v>0.5</v>
      </c>
      <c r="P247" s="825"/>
      <c r="Q247" s="827">
        <v>0</v>
      </c>
      <c r="R247" s="822"/>
      <c r="S247" s="827">
        <v>0</v>
      </c>
      <c r="T247" s="826"/>
      <c r="U247" s="828">
        <v>0</v>
      </c>
    </row>
    <row r="248" spans="1:21" ht="14.45" customHeight="1" x14ac:dyDescent="0.2">
      <c r="A248" s="821">
        <v>30</v>
      </c>
      <c r="B248" s="822" t="s">
        <v>2138</v>
      </c>
      <c r="C248" s="822" t="s">
        <v>2144</v>
      </c>
      <c r="D248" s="823" t="s">
        <v>2891</v>
      </c>
      <c r="E248" s="824" t="s">
        <v>2153</v>
      </c>
      <c r="F248" s="822" t="s">
        <v>2139</v>
      </c>
      <c r="G248" s="822" t="s">
        <v>2316</v>
      </c>
      <c r="H248" s="822" t="s">
        <v>605</v>
      </c>
      <c r="I248" s="822" t="s">
        <v>1757</v>
      </c>
      <c r="J248" s="822" t="s">
        <v>645</v>
      </c>
      <c r="K248" s="822" t="s">
        <v>647</v>
      </c>
      <c r="L248" s="825">
        <v>38.04</v>
      </c>
      <c r="M248" s="825">
        <v>38.04</v>
      </c>
      <c r="N248" s="822">
        <v>1</v>
      </c>
      <c r="O248" s="826">
        <v>0.5</v>
      </c>
      <c r="P248" s="825">
        <v>38.04</v>
      </c>
      <c r="Q248" s="827">
        <v>1</v>
      </c>
      <c r="R248" s="822">
        <v>1</v>
      </c>
      <c r="S248" s="827">
        <v>1</v>
      </c>
      <c r="T248" s="826">
        <v>0.5</v>
      </c>
      <c r="U248" s="828">
        <v>1</v>
      </c>
    </row>
    <row r="249" spans="1:21" ht="14.45" customHeight="1" x14ac:dyDescent="0.2">
      <c r="A249" s="821">
        <v>30</v>
      </c>
      <c r="B249" s="822" t="s">
        <v>2138</v>
      </c>
      <c r="C249" s="822" t="s">
        <v>2144</v>
      </c>
      <c r="D249" s="823" t="s">
        <v>2891</v>
      </c>
      <c r="E249" s="824" t="s">
        <v>2153</v>
      </c>
      <c r="F249" s="822" t="s">
        <v>2139</v>
      </c>
      <c r="G249" s="822" t="s">
        <v>2316</v>
      </c>
      <c r="H249" s="822" t="s">
        <v>605</v>
      </c>
      <c r="I249" s="822" t="s">
        <v>2607</v>
      </c>
      <c r="J249" s="822" t="s">
        <v>645</v>
      </c>
      <c r="K249" s="822" t="s">
        <v>2608</v>
      </c>
      <c r="L249" s="825">
        <v>10.65</v>
      </c>
      <c r="M249" s="825">
        <v>21.3</v>
      </c>
      <c r="N249" s="822">
        <v>2</v>
      </c>
      <c r="O249" s="826">
        <v>1</v>
      </c>
      <c r="P249" s="825"/>
      <c r="Q249" s="827">
        <v>0</v>
      </c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30</v>
      </c>
      <c r="B250" s="822" t="s">
        <v>2138</v>
      </c>
      <c r="C250" s="822" t="s">
        <v>2144</v>
      </c>
      <c r="D250" s="823" t="s">
        <v>2891</v>
      </c>
      <c r="E250" s="824" t="s">
        <v>2153</v>
      </c>
      <c r="F250" s="822" t="s">
        <v>2139</v>
      </c>
      <c r="G250" s="822" t="s">
        <v>2316</v>
      </c>
      <c r="H250" s="822" t="s">
        <v>605</v>
      </c>
      <c r="I250" s="822" t="s">
        <v>2473</v>
      </c>
      <c r="J250" s="822" t="s">
        <v>645</v>
      </c>
      <c r="K250" s="822" t="s">
        <v>2474</v>
      </c>
      <c r="L250" s="825">
        <v>35.11</v>
      </c>
      <c r="M250" s="825">
        <v>35.11</v>
      </c>
      <c r="N250" s="822">
        <v>1</v>
      </c>
      <c r="O250" s="826">
        <v>0.5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30</v>
      </c>
      <c r="B251" s="822" t="s">
        <v>2138</v>
      </c>
      <c r="C251" s="822" t="s">
        <v>2144</v>
      </c>
      <c r="D251" s="823" t="s">
        <v>2891</v>
      </c>
      <c r="E251" s="824" t="s">
        <v>2153</v>
      </c>
      <c r="F251" s="822" t="s">
        <v>2139</v>
      </c>
      <c r="G251" s="822" t="s">
        <v>2325</v>
      </c>
      <c r="H251" s="822" t="s">
        <v>329</v>
      </c>
      <c r="I251" s="822" t="s">
        <v>2609</v>
      </c>
      <c r="J251" s="822" t="s">
        <v>1440</v>
      </c>
      <c r="K251" s="822" t="s">
        <v>1431</v>
      </c>
      <c r="L251" s="825">
        <v>80.53</v>
      </c>
      <c r="M251" s="825">
        <v>161.06</v>
      </c>
      <c r="N251" s="822">
        <v>2</v>
      </c>
      <c r="O251" s="826">
        <v>1</v>
      </c>
      <c r="P251" s="825">
        <v>80.53</v>
      </c>
      <c r="Q251" s="827">
        <v>0.5</v>
      </c>
      <c r="R251" s="822">
        <v>1</v>
      </c>
      <c r="S251" s="827">
        <v>0.5</v>
      </c>
      <c r="T251" s="826">
        <v>0.5</v>
      </c>
      <c r="U251" s="828">
        <v>0.5</v>
      </c>
    </row>
    <row r="252" spans="1:21" ht="14.45" customHeight="1" x14ac:dyDescent="0.2">
      <c r="A252" s="821">
        <v>30</v>
      </c>
      <c r="B252" s="822" t="s">
        <v>2138</v>
      </c>
      <c r="C252" s="822" t="s">
        <v>2144</v>
      </c>
      <c r="D252" s="823" t="s">
        <v>2891</v>
      </c>
      <c r="E252" s="824" t="s">
        <v>2153</v>
      </c>
      <c r="F252" s="822" t="s">
        <v>2139</v>
      </c>
      <c r="G252" s="822" t="s">
        <v>2325</v>
      </c>
      <c r="H252" s="822" t="s">
        <v>329</v>
      </c>
      <c r="I252" s="822" t="s">
        <v>2610</v>
      </c>
      <c r="J252" s="822" t="s">
        <v>2327</v>
      </c>
      <c r="K252" s="822" t="s">
        <v>2107</v>
      </c>
      <c r="L252" s="825">
        <v>161.06</v>
      </c>
      <c r="M252" s="825">
        <v>161.06</v>
      </c>
      <c r="N252" s="822">
        <v>1</v>
      </c>
      <c r="O252" s="826">
        <v>0.5</v>
      </c>
      <c r="P252" s="825"/>
      <c r="Q252" s="827">
        <v>0</v>
      </c>
      <c r="R252" s="822"/>
      <c r="S252" s="827">
        <v>0</v>
      </c>
      <c r="T252" s="826"/>
      <c r="U252" s="828">
        <v>0</v>
      </c>
    </row>
    <row r="253" spans="1:21" ht="14.45" customHeight="1" x14ac:dyDescent="0.2">
      <c r="A253" s="821">
        <v>30</v>
      </c>
      <c r="B253" s="822" t="s">
        <v>2138</v>
      </c>
      <c r="C253" s="822" t="s">
        <v>2144</v>
      </c>
      <c r="D253" s="823" t="s">
        <v>2891</v>
      </c>
      <c r="E253" s="824" t="s">
        <v>2153</v>
      </c>
      <c r="F253" s="822" t="s">
        <v>2139</v>
      </c>
      <c r="G253" s="822" t="s">
        <v>2325</v>
      </c>
      <c r="H253" s="822" t="s">
        <v>329</v>
      </c>
      <c r="I253" s="822" t="s">
        <v>2326</v>
      </c>
      <c r="J253" s="822" t="s">
        <v>2327</v>
      </c>
      <c r="K253" s="822" t="s">
        <v>2328</v>
      </c>
      <c r="L253" s="825">
        <v>80.53</v>
      </c>
      <c r="M253" s="825">
        <v>241.59</v>
      </c>
      <c r="N253" s="822">
        <v>3</v>
      </c>
      <c r="O253" s="826">
        <v>1.5</v>
      </c>
      <c r="P253" s="825">
        <v>80.53</v>
      </c>
      <c r="Q253" s="827">
        <v>0.33333333333333331</v>
      </c>
      <c r="R253" s="822">
        <v>1</v>
      </c>
      <c r="S253" s="827">
        <v>0.33333333333333331</v>
      </c>
      <c r="T253" s="826">
        <v>0.5</v>
      </c>
      <c r="U253" s="828">
        <v>0.33333333333333331</v>
      </c>
    </row>
    <row r="254" spans="1:21" ht="14.45" customHeight="1" x14ac:dyDescent="0.2">
      <c r="A254" s="821">
        <v>30</v>
      </c>
      <c r="B254" s="822" t="s">
        <v>2138</v>
      </c>
      <c r="C254" s="822" t="s">
        <v>2144</v>
      </c>
      <c r="D254" s="823" t="s">
        <v>2891</v>
      </c>
      <c r="E254" s="824" t="s">
        <v>2153</v>
      </c>
      <c r="F254" s="822" t="s">
        <v>2139</v>
      </c>
      <c r="G254" s="822" t="s">
        <v>2611</v>
      </c>
      <c r="H254" s="822" t="s">
        <v>329</v>
      </c>
      <c r="I254" s="822" t="s">
        <v>2612</v>
      </c>
      <c r="J254" s="822" t="s">
        <v>1285</v>
      </c>
      <c r="K254" s="822" t="s">
        <v>778</v>
      </c>
      <c r="L254" s="825">
        <v>38.729999999999997</v>
      </c>
      <c r="M254" s="825">
        <v>38.729999999999997</v>
      </c>
      <c r="N254" s="822">
        <v>1</v>
      </c>
      <c r="O254" s="826">
        <v>0.5</v>
      </c>
      <c r="P254" s="825"/>
      <c r="Q254" s="827">
        <v>0</v>
      </c>
      <c r="R254" s="822"/>
      <c r="S254" s="827">
        <v>0</v>
      </c>
      <c r="T254" s="826"/>
      <c r="U254" s="828">
        <v>0</v>
      </c>
    </row>
    <row r="255" spans="1:21" ht="14.45" customHeight="1" x14ac:dyDescent="0.2">
      <c r="A255" s="821">
        <v>30</v>
      </c>
      <c r="B255" s="822" t="s">
        <v>2138</v>
      </c>
      <c r="C255" s="822" t="s">
        <v>2144</v>
      </c>
      <c r="D255" s="823" t="s">
        <v>2891</v>
      </c>
      <c r="E255" s="824" t="s">
        <v>2153</v>
      </c>
      <c r="F255" s="822" t="s">
        <v>2139</v>
      </c>
      <c r="G255" s="822" t="s">
        <v>2475</v>
      </c>
      <c r="H255" s="822" t="s">
        <v>605</v>
      </c>
      <c r="I255" s="822" t="s">
        <v>1717</v>
      </c>
      <c r="J255" s="822" t="s">
        <v>786</v>
      </c>
      <c r="K255" s="822" t="s">
        <v>1718</v>
      </c>
      <c r="L255" s="825">
        <v>1385.62</v>
      </c>
      <c r="M255" s="825">
        <v>2771.24</v>
      </c>
      <c r="N255" s="822">
        <v>2</v>
      </c>
      <c r="O255" s="826">
        <v>0.5</v>
      </c>
      <c r="P255" s="825"/>
      <c r="Q255" s="827">
        <v>0</v>
      </c>
      <c r="R255" s="822"/>
      <c r="S255" s="827">
        <v>0</v>
      </c>
      <c r="T255" s="826"/>
      <c r="U255" s="828">
        <v>0</v>
      </c>
    </row>
    <row r="256" spans="1:21" ht="14.45" customHeight="1" x14ac:dyDescent="0.2">
      <c r="A256" s="821">
        <v>30</v>
      </c>
      <c r="B256" s="822" t="s">
        <v>2138</v>
      </c>
      <c r="C256" s="822" t="s">
        <v>2144</v>
      </c>
      <c r="D256" s="823" t="s">
        <v>2891</v>
      </c>
      <c r="E256" s="824" t="s">
        <v>2153</v>
      </c>
      <c r="F256" s="822" t="s">
        <v>2139</v>
      </c>
      <c r="G256" s="822" t="s">
        <v>2338</v>
      </c>
      <c r="H256" s="822" t="s">
        <v>329</v>
      </c>
      <c r="I256" s="822" t="s">
        <v>2339</v>
      </c>
      <c r="J256" s="822" t="s">
        <v>2340</v>
      </c>
      <c r="K256" s="822" t="s">
        <v>1272</v>
      </c>
      <c r="L256" s="825">
        <v>174.59</v>
      </c>
      <c r="M256" s="825">
        <v>174.59</v>
      </c>
      <c r="N256" s="822">
        <v>1</v>
      </c>
      <c r="O256" s="826">
        <v>1</v>
      </c>
      <c r="P256" s="825"/>
      <c r="Q256" s="827">
        <v>0</v>
      </c>
      <c r="R256" s="822"/>
      <c r="S256" s="827">
        <v>0</v>
      </c>
      <c r="T256" s="826"/>
      <c r="U256" s="828">
        <v>0</v>
      </c>
    </row>
    <row r="257" spans="1:21" ht="14.45" customHeight="1" x14ac:dyDescent="0.2">
      <c r="A257" s="821">
        <v>30</v>
      </c>
      <c r="B257" s="822" t="s">
        <v>2138</v>
      </c>
      <c r="C257" s="822" t="s">
        <v>2144</v>
      </c>
      <c r="D257" s="823" t="s">
        <v>2891</v>
      </c>
      <c r="E257" s="824" t="s">
        <v>2153</v>
      </c>
      <c r="F257" s="822" t="s">
        <v>2139</v>
      </c>
      <c r="G257" s="822" t="s">
        <v>2341</v>
      </c>
      <c r="H257" s="822" t="s">
        <v>329</v>
      </c>
      <c r="I257" s="822" t="s">
        <v>2613</v>
      </c>
      <c r="J257" s="822" t="s">
        <v>2343</v>
      </c>
      <c r="K257" s="822" t="s">
        <v>2614</v>
      </c>
      <c r="L257" s="825">
        <v>27.37</v>
      </c>
      <c r="M257" s="825">
        <v>27.37</v>
      </c>
      <c r="N257" s="822">
        <v>1</v>
      </c>
      <c r="O257" s="826">
        <v>0.5</v>
      </c>
      <c r="P257" s="825"/>
      <c r="Q257" s="827">
        <v>0</v>
      </c>
      <c r="R257" s="822"/>
      <c r="S257" s="827">
        <v>0</v>
      </c>
      <c r="T257" s="826"/>
      <c r="U257" s="828">
        <v>0</v>
      </c>
    </row>
    <row r="258" spans="1:21" ht="14.45" customHeight="1" x14ac:dyDescent="0.2">
      <c r="A258" s="821">
        <v>30</v>
      </c>
      <c r="B258" s="822" t="s">
        <v>2138</v>
      </c>
      <c r="C258" s="822" t="s">
        <v>2144</v>
      </c>
      <c r="D258" s="823" t="s">
        <v>2891</v>
      </c>
      <c r="E258" s="824" t="s">
        <v>2153</v>
      </c>
      <c r="F258" s="822" t="s">
        <v>2139</v>
      </c>
      <c r="G258" s="822" t="s">
        <v>2350</v>
      </c>
      <c r="H258" s="822" t="s">
        <v>329</v>
      </c>
      <c r="I258" s="822" t="s">
        <v>2615</v>
      </c>
      <c r="J258" s="822" t="s">
        <v>713</v>
      </c>
      <c r="K258" s="822" t="s">
        <v>2616</v>
      </c>
      <c r="L258" s="825">
        <v>27.37</v>
      </c>
      <c r="M258" s="825">
        <v>54.74</v>
      </c>
      <c r="N258" s="822">
        <v>2</v>
      </c>
      <c r="O258" s="826">
        <v>1</v>
      </c>
      <c r="P258" s="825"/>
      <c r="Q258" s="827">
        <v>0</v>
      </c>
      <c r="R258" s="822"/>
      <c r="S258" s="827">
        <v>0</v>
      </c>
      <c r="T258" s="826"/>
      <c r="U258" s="828">
        <v>0</v>
      </c>
    </row>
    <row r="259" spans="1:21" ht="14.45" customHeight="1" x14ac:dyDescent="0.2">
      <c r="A259" s="821">
        <v>30</v>
      </c>
      <c r="B259" s="822" t="s">
        <v>2138</v>
      </c>
      <c r="C259" s="822" t="s">
        <v>2144</v>
      </c>
      <c r="D259" s="823" t="s">
        <v>2891</v>
      </c>
      <c r="E259" s="824" t="s">
        <v>2153</v>
      </c>
      <c r="F259" s="822" t="s">
        <v>2139</v>
      </c>
      <c r="G259" s="822" t="s">
        <v>2350</v>
      </c>
      <c r="H259" s="822" t="s">
        <v>329</v>
      </c>
      <c r="I259" s="822" t="s">
        <v>2617</v>
      </c>
      <c r="J259" s="822" t="s">
        <v>713</v>
      </c>
      <c r="K259" s="822" t="s">
        <v>714</v>
      </c>
      <c r="L259" s="825">
        <v>97.76</v>
      </c>
      <c r="M259" s="825">
        <v>97.76</v>
      </c>
      <c r="N259" s="822">
        <v>1</v>
      </c>
      <c r="O259" s="826">
        <v>0.5</v>
      </c>
      <c r="P259" s="825"/>
      <c r="Q259" s="827">
        <v>0</v>
      </c>
      <c r="R259" s="822"/>
      <c r="S259" s="827">
        <v>0</v>
      </c>
      <c r="T259" s="826"/>
      <c r="U259" s="828">
        <v>0</v>
      </c>
    </row>
    <row r="260" spans="1:21" ht="14.45" customHeight="1" x14ac:dyDescent="0.2">
      <c r="A260" s="821">
        <v>30</v>
      </c>
      <c r="B260" s="822" t="s">
        <v>2138</v>
      </c>
      <c r="C260" s="822" t="s">
        <v>2144</v>
      </c>
      <c r="D260" s="823" t="s">
        <v>2891</v>
      </c>
      <c r="E260" s="824" t="s">
        <v>2153</v>
      </c>
      <c r="F260" s="822" t="s">
        <v>2139</v>
      </c>
      <c r="G260" s="822" t="s">
        <v>2350</v>
      </c>
      <c r="H260" s="822" t="s">
        <v>605</v>
      </c>
      <c r="I260" s="822" t="s">
        <v>1956</v>
      </c>
      <c r="J260" s="822" t="s">
        <v>713</v>
      </c>
      <c r="K260" s="822" t="s">
        <v>1957</v>
      </c>
      <c r="L260" s="825">
        <v>13.68</v>
      </c>
      <c r="M260" s="825">
        <v>82.080000000000013</v>
      </c>
      <c r="N260" s="822">
        <v>6</v>
      </c>
      <c r="O260" s="826">
        <v>3</v>
      </c>
      <c r="P260" s="825">
        <v>13.68</v>
      </c>
      <c r="Q260" s="827">
        <v>0.16666666666666663</v>
      </c>
      <c r="R260" s="822">
        <v>1</v>
      </c>
      <c r="S260" s="827">
        <v>0.16666666666666666</v>
      </c>
      <c r="T260" s="826">
        <v>0.5</v>
      </c>
      <c r="U260" s="828">
        <v>0.16666666666666666</v>
      </c>
    </row>
    <row r="261" spans="1:21" ht="14.45" customHeight="1" x14ac:dyDescent="0.2">
      <c r="A261" s="821">
        <v>30</v>
      </c>
      <c r="B261" s="822" t="s">
        <v>2138</v>
      </c>
      <c r="C261" s="822" t="s">
        <v>2144</v>
      </c>
      <c r="D261" s="823" t="s">
        <v>2891</v>
      </c>
      <c r="E261" s="824" t="s">
        <v>2153</v>
      </c>
      <c r="F261" s="822" t="s">
        <v>2139</v>
      </c>
      <c r="G261" s="822" t="s">
        <v>2354</v>
      </c>
      <c r="H261" s="822" t="s">
        <v>329</v>
      </c>
      <c r="I261" s="822" t="s">
        <v>2618</v>
      </c>
      <c r="J261" s="822" t="s">
        <v>1222</v>
      </c>
      <c r="K261" s="822" t="s">
        <v>1223</v>
      </c>
      <c r="L261" s="825">
        <v>173.31</v>
      </c>
      <c r="M261" s="825">
        <v>173.31</v>
      </c>
      <c r="N261" s="822">
        <v>1</v>
      </c>
      <c r="O261" s="826">
        <v>0.5</v>
      </c>
      <c r="P261" s="825"/>
      <c r="Q261" s="827">
        <v>0</v>
      </c>
      <c r="R261" s="822"/>
      <c r="S261" s="827">
        <v>0</v>
      </c>
      <c r="T261" s="826"/>
      <c r="U261" s="828">
        <v>0</v>
      </c>
    </row>
    <row r="262" spans="1:21" ht="14.45" customHeight="1" x14ac:dyDescent="0.2">
      <c r="A262" s="821">
        <v>30</v>
      </c>
      <c r="B262" s="822" t="s">
        <v>2138</v>
      </c>
      <c r="C262" s="822" t="s">
        <v>2144</v>
      </c>
      <c r="D262" s="823" t="s">
        <v>2891</v>
      </c>
      <c r="E262" s="824" t="s">
        <v>2153</v>
      </c>
      <c r="F262" s="822" t="s">
        <v>2139</v>
      </c>
      <c r="G262" s="822" t="s">
        <v>2619</v>
      </c>
      <c r="H262" s="822" t="s">
        <v>605</v>
      </c>
      <c r="I262" s="822" t="s">
        <v>1773</v>
      </c>
      <c r="J262" s="822" t="s">
        <v>993</v>
      </c>
      <c r="K262" s="822" t="s">
        <v>662</v>
      </c>
      <c r="L262" s="825">
        <v>34.47</v>
      </c>
      <c r="M262" s="825">
        <v>34.47</v>
      </c>
      <c r="N262" s="822">
        <v>1</v>
      </c>
      <c r="O262" s="826">
        <v>0.5</v>
      </c>
      <c r="P262" s="825"/>
      <c r="Q262" s="827">
        <v>0</v>
      </c>
      <c r="R262" s="822"/>
      <c r="S262" s="827">
        <v>0</v>
      </c>
      <c r="T262" s="826"/>
      <c r="U262" s="828">
        <v>0</v>
      </c>
    </row>
    <row r="263" spans="1:21" ht="14.45" customHeight="1" x14ac:dyDescent="0.2">
      <c r="A263" s="821">
        <v>30</v>
      </c>
      <c r="B263" s="822" t="s">
        <v>2138</v>
      </c>
      <c r="C263" s="822" t="s">
        <v>2144</v>
      </c>
      <c r="D263" s="823" t="s">
        <v>2891</v>
      </c>
      <c r="E263" s="824" t="s">
        <v>2153</v>
      </c>
      <c r="F263" s="822" t="s">
        <v>2139</v>
      </c>
      <c r="G263" s="822" t="s">
        <v>2357</v>
      </c>
      <c r="H263" s="822" t="s">
        <v>605</v>
      </c>
      <c r="I263" s="822" t="s">
        <v>2032</v>
      </c>
      <c r="J263" s="822" t="s">
        <v>2026</v>
      </c>
      <c r="K263" s="822" t="s">
        <v>2033</v>
      </c>
      <c r="L263" s="825">
        <v>181.94</v>
      </c>
      <c r="M263" s="825">
        <v>181.94</v>
      </c>
      <c r="N263" s="822">
        <v>1</v>
      </c>
      <c r="O263" s="826">
        <v>0.5</v>
      </c>
      <c r="P263" s="825"/>
      <c r="Q263" s="827">
        <v>0</v>
      </c>
      <c r="R263" s="822"/>
      <c r="S263" s="827">
        <v>0</v>
      </c>
      <c r="T263" s="826"/>
      <c r="U263" s="828">
        <v>0</v>
      </c>
    </row>
    <row r="264" spans="1:21" ht="14.45" customHeight="1" x14ac:dyDescent="0.2">
      <c r="A264" s="821">
        <v>30</v>
      </c>
      <c r="B264" s="822" t="s">
        <v>2138</v>
      </c>
      <c r="C264" s="822" t="s">
        <v>2144</v>
      </c>
      <c r="D264" s="823" t="s">
        <v>2891</v>
      </c>
      <c r="E264" s="824" t="s">
        <v>2153</v>
      </c>
      <c r="F264" s="822" t="s">
        <v>2139</v>
      </c>
      <c r="G264" s="822" t="s">
        <v>2360</v>
      </c>
      <c r="H264" s="822" t="s">
        <v>329</v>
      </c>
      <c r="I264" s="822" t="s">
        <v>2620</v>
      </c>
      <c r="J264" s="822" t="s">
        <v>2362</v>
      </c>
      <c r="K264" s="822" t="s">
        <v>2621</v>
      </c>
      <c r="L264" s="825">
        <v>72.88</v>
      </c>
      <c r="M264" s="825">
        <v>72.88</v>
      </c>
      <c r="N264" s="822">
        <v>1</v>
      </c>
      <c r="O264" s="826">
        <v>0.5</v>
      </c>
      <c r="P264" s="825"/>
      <c r="Q264" s="827">
        <v>0</v>
      </c>
      <c r="R264" s="822"/>
      <c r="S264" s="827">
        <v>0</v>
      </c>
      <c r="T264" s="826"/>
      <c r="U264" s="828">
        <v>0</v>
      </c>
    </row>
    <row r="265" spans="1:21" ht="14.45" customHeight="1" x14ac:dyDescent="0.2">
      <c r="A265" s="821">
        <v>30</v>
      </c>
      <c r="B265" s="822" t="s">
        <v>2138</v>
      </c>
      <c r="C265" s="822" t="s">
        <v>2144</v>
      </c>
      <c r="D265" s="823" t="s">
        <v>2891</v>
      </c>
      <c r="E265" s="824" t="s">
        <v>2153</v>
      </c>
      <c r="F265" s="822" t="s">
        <v>2139</v>
      </c>
      <c r="G265" s="822" t="s">
        <v>2360</v>
      </c>
      <c r="H265" s="822" t="s">
        <v>329</v>
      </c>
      <c r="I265" s="822" t="s">
        <v>2622</v>
      </c>
      <c r="J265" s="822" t="s">
        <v>2362</v>
      </c>
      <c r="K265" s="822" t="s">
        <v>2623</v>
      </c>
      <c r="L265" s="825">
        <v>145.72999999999999</v>
      </c>
      <c r="M265" s="825">
        <v>145.72999999999999</v>
      </c>
      <c r="N265" s="822">
        <v>1</v>
      </c>
      <c r="O265" s="826">
        <v>0.5</v>
      </c>
      <c r="P265" s="825"/>
      <c r="Q265" s="827">
        <v>0</v>
      </c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30</v>
      </c>
      <c r="B266" s="822" t="s">
        <v>2138</v>
      </c>
      <c r="C266" s="822" t="s">
        <v>2144</v>
      </c>
      <c r="D266" s="823" t="s">
        <v>2891</v>
      </c>
      <c r="E266" s="824" t="s">
        <v>2153</v>
      </c>
      <c r="F266" s="822" t="s">
        <v>2139</v>
      </c>
      <c r="G266" s="822" t="s">
        <v>2624</v>
      </c>
      <c r="H266" s="822" t="s">
        <v>329</v>
      </c>
      <c r="I266" s="822" t="s">
        <v>2625</v>
      </c>
      <c r="J266" s="822" t="s">
        <v>1430</v>
      </c>
      <c r="K266" s="822" t="s">
        <v>2626</v>
      </c>
      <c r="L266" s="825">
        <v>89.88</v>
      </c>
      <c r="M266" s="825">
        <v>179.76</v>
      </c>
      <c r="N266" s="822">
        <v>2</v>
      </c>
      <c r="O266" s="826">
        <v>0.5</v>
      </c>
      <c r="P266" s="825">
        <v>179.76</v>
      </c>
      <c r="Q266" s="827">
        <v>1</v>
      </c>
      <c r="R266" s="822">
        <v>2</v>
      </c>
      <c r="S266" s="827">
        <v>1</v>
      </c>
      <c r="T266" s="826">
        <v>0.5</v>
      </c>
      <c r="U266" s="828">
        <v>1</v>
      </c>
    </row>
    <row r="267" spans="1:21" ht="14.45" customHeight="1" x14ac:dyDescent="0.2">
      <c r="A267" s="821">
        <v>30</v>
      </c>
      <c r="B267" s="822" t="s">
        <v>2138</v>
      </c>
      <c r="C267" s="822" t="s">
        <v>2144</v>
      </c>
      <c r="D267" s="823" t="s">
        <v>2891</v>
      </c>
      <c r="E267" s="824" t="s">
        <v>2153</v>
      </c>
      <c r="F267" s="822" t="s">
        <v>2139</v>
      </c>
      <c r="G267" s="822" t="s">
        <v>2370</v>
      </c>
      <c r="H267" s="822" t="s">
        <v>605</v>
      </c>
      <c r="I267" s="822" t="s">
        <v>1777</v>
      </c>
      <c r="J267" s="822" t="s">
        <v>1778</v>
      </c>
      <c r="K267" s="822" t="s">
        <v>1779</v>
      </c>
      <c r="L267" s="825">
        <v>7.47</v>
      </c>
      <c r="M267" s="825">
        <v>14.94</v>
      </c>
      <c r="N267" s="822">
        <v>2</v>
      </c>
      <c r="O267" s="826">
        <v>0.5</v>
      </c>
      <c r="P267" s="825">
        <v>14.94</v>
      </c>
      <c r="Q267" s="827">
        <v>1</v>
      </c>
      <c r="R267" s="822">
        <v>2</v>
      </c>
      <c r="S267" s="827">
        <v>1</v>
      </c>
      <c r="T267" s="826">
        <v>0.5</v>
      </c>
      <c r="U267" s="828">
        <v>1</v>
      </c>
    </row>
    <row r="268" spans="1:21" ht="14.45" customHeight="1" x14ac:dyDescent="0.2">
      <c r="A268" s="821">
        <v>30</v>
      </c>
      <c r="B268" s="822" t="s">
        <v>2138</v>
      </c>
      <c r="C268" s="822" t="s">
        <v>2144</v>
      </c>
      <c r="D268" s="823" t="s">
        <v>2891</v>
      </c>
      <c r="E268" s="824" t="s">
        <v>2153</v>
      </c>
      <c r="F268" s="822" t="s">
        <v>2139</v>
      </c>
      <c r="G268" s="822" t="s">
        <v>2370</v>
      </c>
      <c r="H268" s="822" t="s">
        <v>605</v>
      </c>
      <c r="I268" s="822" t="s">
        <v>2018</v>
      </c>
      <c r="J268" s="822" t="s">
        <v>1778</v>
      </c>
      <c r="K268" s="822" t="s">
        <v>1767</v>
      </c>
      <c r="L268" s="825">
        <v>34.47</v>
      </c>
      <c r="M268" s="825">
        <v>34.47</v>
      </c>
      <c r="N268" s="822">
        <v>1</v>
      </c>
      <c r="O268" s="826">
        <v>0.5</v>
      </c>
      <c r="P268" s="825"/>
      <c r="Q268" s="827">
        <v>0</v>
      </c>
      <c r="R268" s="822"/>
      <c r="S268" s="827">
        <v>0</v>
      </c>
      <c r="T268" s="826"/>
      <c r="U268" s="828">
        <v>0</v>
      </c>
    </row>
    <row r="269" spans="1:21" ht="14.45" customHeight="1" x14ac:dyDescent="0.2">
      <c r="A269" s="821">
        <v>30</v>
      </c>
      <c r="B269" s="822" t="s">
        <v>2138</v>
      </c>
      <c r="C269" s="822" t="s">
        <v>2144</v>
      </c>
      <c r="D269" s="823" t="s">
        <v>2891</v>
      </c>
      <c r="E269" s="824" t="s">
        <v>2153</v>
      </c>
      <c r="F269" s="822" t="s">
        <v>2139</v>
      </c>
      <c r="G269" s="822" t="s">
        <v>2476</v>
      </c>
      <c r="H269" s="822" t="s">
        <v>329</v>
      </c>
      <c r="I269" s="822" t="s">
        <v>2627</v>
      </c>
      <c r="J269" s="822" t="s">
        <v>1520</v>
      </c>
      <c r="K269" s="822" t="s">
        <v>2628</v>
      </c>
      <c r="L269" s="825">
        <v>316.33</v>
      </c>
      <c r="M269" s="825">
        <v>632.66</v>
      </c>
      <c r="N269" s="822">
        <v>2</v>
      </c>
      <c r="O269" s="826">
        <v>1</v>
      </c>
      <c r="P269" s="825">
        <v>316.33</v>
      </c>
      <c r="Q269" s="827">
        <v>0.5</v>
      </c>
      <c r="R269" s="822">
        <v>1</v>
      </c>
      <c r="S269" s="827">
        <v>0.5</v>
      </c>
      <c r="T269" s="826">
        <v>0.5</v>
      </c>
      <c r="U269" s="828">
        <v>0.5</v>
      </c>
    </row>
    <row r="270" spans="1:21" ht="14.45" customHeight="1" x14ac:dyDescent="0.2">
      <c r="A270" s="821">
        <v>30</v>
      </c>
      <c r="B270" s="822" t="s">
        <v>2138</v>
      </c>
      <c r="C270" s="822" t="s">
        <v>2144</v>
      </c>
      <c r="D270" s="823" t="s">
        <v>2891</v>
      </c>
      <c r="E270" s="824" t="s">
        <v>2153</v>
      </c>
      <c r="F270" s="822" t="s">
        <v>2139</v>
      </c>
      <c r="G270" s="822" t="s">
        <v>2476</v>
      </c>
      <c r="H270" s="822" t="s">
        <v>329</v>
      </c>
      <c r="I270" s="822" t="s">
        <v>2477</v>
      </c>
      <c r="J270" s="822" t="s">
        <v>1520</v>
      </c>
      <c r="K270" s="822" t="s">
        <v>2092</v>
      </c>
      <c r="L270" s="825">
        <v>105.44</v>
      </c>
      <c r="M270" s="825">
        <v>105.44</v>
      </c>
      <c r="N270" s="822">
        <v>1</v>
      </c>
      <c r="O270" s="826">
        <v>0.5</v>
      </c>
      <c r="P270" s="825"/>
      <c r="Q270" s="827">
        <v>0</v>
      </c>
      <c r="R270" s="822"/>
      <c r="S270" s="827">
        <v>0</v>
      </c>
      <c r="T270" s="826"/>
      <c r="U270" s="828">
        <v>0</v>
      </c>
    </row>
    <row r="271" spans="1:21" ht="14.45" customHeight="1" x14ac:dyDescent="0.2">
      <c r="A271" s="821">
        <v>30</v>
      </c>
      <c r="B271" s="822" t="s">
        <v>2138</v>
      </c>
      <c r="C271" s="822" t="s">
        <v>2144</v>
      </c>
      <c r="D271" s="823" t="s">
        <v>2891</v>
      </c>
      <c r="E271" s="824" t="s">
        <v>2153</v>
      </c>
      <c r="F271" s="822" t="s">
        <v>2139</v>
      </c>
      <c r="G271" s="822" t="s">
        <v>2383</v>
      </c>
      <c r="H271" s="822" t="s">
        <v>329</v>
      </c>
      <c r="I271" s="822" t="s">
        <v>2629</v>
      </c>
      <c r="J271" s="822" t="s">
        <v>2630</v>
      </c>
      <c r="K271" s="822" t="s">
        <v>1277</v>
      </c>
      <c r="L271" s="825">
        <v>84.83</v>
      </c>
      <c r="M271" s="825">
        <v>84.83</v>
      </c>
      <c r="N271" s="822">
        <v>1</v>
      </c>
      <c r="O271" s="826">
        <v>0.5</v>
      </c>
      <c r="P271" s="825"/>
      <c r="Q271" s="827">
        <v>0</v>
      </c>
      <c r="R271" s="822"/>
      <c r="S271" s="827">
        <v>0</v>
      </c>
      <c r="T271" s="826"/>
      <c r="U271" s="828">
        <v>0</v>
      </c>
    </row>
    <row r="272" spans="1:21" ht="14.45" customHeight="1" x14ac:dyDescent="0.2">
      <c r="A272" s="821">
        <v>30</v>
      </c>
      <c r="B272" s="822" t="s">
        <v>2138</v>
      </c>
      <c r="C272" s="822" t="s">
        <v>2144</v>
      </c>
      <c r="D272" s="823" t="s">
        <v>2891</v>
      </c>
      <c r="E272" s="824" t="s">
        <v>2153</v>
      </c>
      <c r="F272" s="822" t="s">
        <v>2139</v>
      </c>
      <c r="G272" s="822" t="s">
        <v>2383</v>
      </c>
      <c r="H272" s="822" t="s">
        <v>329</v>
      </c>
      <c r="I272" s="822" t="s">
        <v>2631</v>
      </c>
      <c r="J272" s="822" t="s">
        <v>2630</v>
      </c>
      <c r="K272" s="822" t="s">
        <v>658</v>
      </c>
      <c r="L272" s="825">
        <v>55.14</v>
      </c>
      <c r="M272" s="825">
        <v>55.14</v>
      </c>
      <c r="N272" s="822">
        <v>1</v>
      </c>
      <c r="O272" s="826">
        <v>0.5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30</v>
      </c>
      <c r="B273" s="822" t="s">
        <v>2138</v>
      </c>
      <c r="C273" s="822" t="s">
        <v>2144</v>
      </c>
      <c r="D273" s="823" t="s">
        <v>2891</v>
      </c>
      <c r="E273" s="824" t="s">
        <v>2153</v>
      </c>
      <c r="F273" s="822" t="s">
        <v>2139</v>
      </c>
      <c r="G273" s="822" t="s">
        <v>2632</v>
      </c>
      <c r="H273" s="822" t="s">
        <v>605</v>
      </c>
      <c r="I273" s="822" t="s">
        <v>1923</v>
      </c>
      <c r="J273" s="822" t="s">
        <v>1924</v>
      </c>
      <c r="K273" s="822" t="s">
        <v>1925</v>
      </c>
      <c r="L273" s="825">
        <v>122.96</v>
      </c>
      <c r="M273" s="825">
        <v>491.84</v>
      </c>
      <c r="N273" s="822">
        <v>4</v>
      </c>
      <c r="O273" s="826">
        <v>2</v>
      </c>
      <c r="P273" s="825">
        <v>122.96</v>
      </c>
      <c r="Q273" s="827">
        <v>0.25</v>
      </c>
      <c r="R273" s="822">
        <v>1</v>
      </c>
      <c r="S273" s="827">
        <v>0.25</v>
      </c>
      <c r="T273" s="826">
        <v>0.5</v>
      </c>
      <c r="U273" s="828">
        <v>0.25</v>
      </c>
    </row>
    <row r="274" spans="1:21" ht="14.45" customHeight="1" x14ac:dyDescent="0.2">
      <c r="A274" s="821">
        <v>30</v>
      </c>
      <c r="B274" s="822" t="s">
        <v>2138</v>
      </c>
      <c r="C274" s="822" t="s">
        <v>2144</v>
      </c>
      <c r="D274" s="823" t="s">
        <v>2891</v>
      </c>
      <c r="E274" s="824" t="s">
        <v>2153</v>
      </c>
      <c r="F274" s="822" t="s">
        <v>2139</v>
      </c>
      <c r="G274" s="822" t="s">
        <v>2390</v>
      </c>
      <c r="H274" s="822" t="s">
        <v>605</v>
      </c>
      <c r="I274" s="822" t="s">
        <v>1890</v>
      </c>
      <c r="J274" s="822" t="s">
        <v>956</v>
      </c>
      <c r="K274" s="822" t="s">
        <v>959</v>
      </c>
      <c r="L274" s="825">
        <v>0</v>
      </c>
      <c r="M274" s="825">
        <v>0</v>
      </c>
      <c r="N274" s="822">
        <v>23</v>
      </c>
      <c r="O274" s="826">
        <v>5.5</v>
      </c>
      <c r="P274" s="825">
        <v>0</v>
      </c>
      <c r="Q274" s="827"/>
      <c r="R274" s="822">
        <v>2</v>
      </c>
      <c r="S274" s="827">
        <v>8.6956521739130432E-2</v>
      </c>
      <c r="T274" s="826">
        <v>0.5</v>
      </c>
      <c r="U274" s="828">
        <v>9.0909090909090912E-2</v>
      </c>
    </row>
    <row r="275" spans="1:21" ht="14.45" customHeight="1" x14ac:dyDescent="0.2">
      <c r="A275" s="821">
        <v>30</v>
      </c>
      <c r="B275" s="822" t="s">
        <v>2138</v>
      </c>
      <c r="C275" s="822" t="s">
        <v>2144</v>
      </c>
      <c r="D275" s="823" t="s">
        <v>2891</v>
      </c>
      <c r="E275" s="824" t="s">
        <v>2153</v>
      </c>
      <c r="F275" s="822" t="s">
        <v>2139</v>
      </c>
      <c r="G275" s="822" t="s">
        <v>2633</v>
      </c>
      <c r="H275" s="822" t="s">
        <v>329</v>
      </c>
      <c r="I275" s="822" t="s">
        <v>2634</v>
      </c>
      <c r="J275" s="822" t="s">
        <v>2635</v>
      </c>
      <c r="K275" s="822" t="s">
        <v>2005</v>
      </c>
      <c r="L275" s="825">
        <v>1036</v>
      </c>
      <c r="M275" s="825">
        <v>1036</v>
      </c>
      <c r="N275" s="822">
        <v>1</v>
      </c>
      <c r="O275" s="826">
        <v>1</v>
      </c>
      <c r="P275" s="825"/>
      <c r="Q275" s="827">
        <v>0</v>
      </c>
      <c r="R275" s="822"/>
      <c r="S275" s="827">
        <v>0</v>
      </c>
      <c r="T275" s="826"/>
      <c r="U275" s="828">
        <v>0</v>
      </c>
    </row>
    <row r="276" spans="1:21" ht="14.45" customHeight="1" x14ac:dyDescent="0.2">
      <c r="A276" s="821">
        <v>30</v>
      </c>
      <c r="B276" s="822" t="s">
        <v>2138</v>
      </c>
      <c r="C276" s="822" t="s">
        <v>2144</v>
      </c>
      <c r="D276" s="823" t="s">
        <v>2891</v>
      </c>
      <c r="E276" s="824" t="s">
        <v>2153</v>
      </c>
      <c r="F276" s="822" t="s">
        <v>2139</v>
      </c>
      <c r="G276" s="822" t="s">
        <v>2633</v>
      </c>
      <c r="H276" s="822" t="s">
        <v>329</v>
      </c>
      <c r="I276" s="822" t="s">
        <v>2636</v>
      </c>
      <c r="J276" s="822" t="s">
        <v>2635</v>
      </c>
      <c r="K276" s="822" t="s">
        <v>2637</v>
      </c>
      <c r="L276" s="825">
        <v>2071.9899999999998</v>
      </c>
      <c r="M276" s="825">
        <v>2071.9899999999998</v>
      </c>
      <c r="N276" s="822">
        <v>1</v>
      </c>
      <c r="O276" s="826">
        <v>0.5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30</v>
      </c>
      <c r="B277" s="822" t="s">
        <v>2138</v>
      </c>
      <c r="C277" s="822" t="s">
        <v>2144</v>
      </c>
      <c r="D277" s="823" t="s">
        <v>2891</v>
      </c>
      <c r="E277" s="824" t="s">
        <v>2153</v>
      </c>
      <c r="F277" s="822" t="s">
        <v>2139</v>
      </c>
      <c r="G277" s="822" t="s">
        <v>2638</v>
      </c>
      <c r="H277" s="822" t="s">
        <v>329</v>
      </c>
      <c r="I277" s="822" t="s">
        <v>2639</v>
      </c>
      <c r="J277" s="822" t="s">
        <v>1079</v>
      </c>
      <c r="K277" s="822" t="s">
        <v>2640</v>
      </c>
      <c r="L277" s="825">
        <v>130.57</v>
      </c>
      <c r="M277" s="825">
        <v>130.57</v>
      </c>
      <c r="N277" s="822">
        <v>1</v>
      </c>
      <c r="O277" s="826">
        <v>0.5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30</v>
      </c>
      <c r="B278" s="822" t="s">
        <v>2138</v>
      </c>
      <c r="C278" s="822" t="s">
        <v>2144</v>
      </c>
      <c r="D278" s="823" t="s">
        <v>2891</v>
      </c>
      <c r="E278" s="824" t="s">
        <v>2153</v>
      </c>
      <c r="F278" s="822" t="s">
        <v>2139</v>
      </c>
      <c r="G278" s="822" t="s">
        <v>2638</v>
      </c>
      <c r="H278" s="822" t="s">
        <v>329</v>
      </c>
      <c r="I278" s="822" t="s">
        <v>2641</v>
      </c>
      <c r="J278" s="822" t="s">
        <v>1079</v>
      </c>
      <c r="K278" s="822" t="s">
        <v>2642</v>
      </c>
      <c r="L278" s="825">
        <v>26.12</v>
      </c>
      <c r="M278" s="825">
        <v>78.36</v>
      </c>
      <c r="N278" s="822">
        <v>3</v>
      </c>
      <c r="O278" s="826">
        <v>1.5</v>
      </c>
      <c r="P278" s="825">
        <v>52.24</v>
      </c>
      <c r="Q278" s="827">
        <v>0.66666666666666674</v>
      </c>
      <c r="R278" s="822">
        <v>2</v>
      </c>
      <c r="S278" s="827">
        <v>0.66666666666666663</v>
      </c>
      <c r="T278" s="826">
        <v>0.5</v>
      </c>
      <c r="U278" s="828">
        <v>0.33333333333333331</v>
      </c>
    </row>
    <row r="279" spans="1:21" ht="14.45" customHeight="1" x14ac:dyDescent="0.2">
      <c r="A279" s="821">
        <v>30</v>
      </c>
      <c r="B279" s="822" t="s">
        <v>2138</v>
      </c>
      <c r="C279" s="822" t="s">
        <v>2144</v>
      </c>
      <c r="D279" s="823" t="s">
        <v>2891</v>
      </c>
      <c r="E279" s="824" t="s">
        <v>2153</v>
      </c>
      <c r="F279" s="822" t="s">
        <v>2139</v>
      </c>
      <c r="G279" s="822" t="s">
        <v>2395</v>
      </c>
      <c r="H279" s="822" t="s">
        <v>329</v>
      </c>
      <c r="I279" s="822" t="s">
        <v>2643</v>
      </c>
      <c r="J279" s="822" t="s">
        <v>1081</v>
      </c>
      <c r="K279" s="822" t="s">
        <v>2644</v>
      </c>
      <c r="L279" s="825">
        <v>789.2</v>
      </c>
      <c r="M279" s="825">
        <v>789.2</v>
      </c>
      <c r="N279" s="822">
        <v>1</v>
      </c>
      <c r="O279" s="826">
        <v>1</v>
      </c>
      <c r="P279" s="825"/>
      <c r="Q279" s="827">
        <v>0</v>
      </c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30</v>
      </c>
      <c r="B280" s="822" t="s">
        <v>2138</v>
      </c>
      <c r="C280" s="822" t="s">
        <v>2144</v>
      </c>
      <c r="D280" s="823" t="s">
        <v>2891</v>
      </c>
      <c r="E280" s="824" t="s">
        <v>2153</v>
      </c>
      <c r="F280" s="822" t="s">
        <v>2139</v>
      </c>
      <c r="G280" s="822" t="s">
        <v>2645</v>
      </c>
      <c r="H280" s="822" t="s">
        <v>605</v>
      </c>
      <c r="I280" s="822" t="s">
        <v>1800</v>
      </c>
      <c r="J280" s="822" t="s">
        <v>775</v>
      </c>
      <c r="K280" s="822" t="s">
        <v>1801</v>
      </c>
      <c r="L280" s="825">
        <v>44.86</v>
      </c>
      <c r="M280" s="825">
        <v>44.86</v>
      </c>
      <c r="N280" s="822">
        <v>1</v>
      </c>
      <c r="O280" s="826">
        <v>0.5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30</v>
      </c>
      <c r="B281" s="822" t="s">
        <v>2138</v>
      </c>
      <c r="C281" s="822" t="s">
        <v>2144</v>
      </c>
      <c r="D281" s="823" t="s">
        <v>2891</v>
      </c>
      <c r="E281" s="824" t="s">
        <v>2153</v>
      </c>
      <c r="F281" s="822" t="s">
        <v>2139</v>
      </c>
      <c r="G281" s="822" t="s">
        <v>2397</v>
      </c>
      <c r="H281" s="822" t="s">
        <v>329</v>
      </c>
      <c r="I281" s="822" t="s">
        <v>2398</v>
      </c>
      <c r="J281" s="822" t="s">
        <v>1522</v>
      </c>
      <c r="K281" s="822" t="s">
        <v>1523</v>
      </c>
      <c r="L281" s="825">
        <v>118.65</v>
      </c>
      <c r="M281" s="825">
        <v>118.65</v>
      </c>
      <c r="N281" s="822">
        <v>1</v>
      </c>
      <c r="O281" s="826">
        <v>0.5</v>
      </c>
      <c r="P281" s="825"/>
      <c r="Q281" s="827">
        <v>0</v>
      </c>
      <c r="R281" s="822"/>
      <c r="S281" s="827">
        <v>0</v>
      </c>
      <c r="T281" s="826"/>
      <c r="U281" s="828">
        <v>0</v>
      </c>
    </row>
    <row r="282" spans="1:21" ht="14.45" customHeight="1" x14ac:dyDescent="0.2">
      <c r="A282" s="821">
        <v>30</v>
      </c>
      <c r="B282" s="822" t="s">
        <v>2138</v>
      </c>
      <c r="C282" s="822" t="s">
        <v>2144</v>
      </c>
      <c r="D282" s="823" t="s">
        <v>2891</v>
      </c>
      <c r="E282" s="824" t="s">
        <v>2153</v>
      </c>
      <c r="F282" s="822" t="s">
        <v>2139</v>
      </c>
      <c r="G282" s="822" t="s">
        <v>2402</v>
      </c>
      <c r="H282" s="822" t="s">
        <v>329</v>
      </c>
      <c r="I282" s="822" t="s">
        <v>2646</v>
      </c>
      <c r="J282" s="822" t="s">
        <v>2404</v>
      </c>
      <c r="K282" s="822" t="s">
        <v>2647</v>
      </c>
      <c r="L282" s="825">
        <v>65.989999999999995</v>
      </c>
      <c r="M282" s="825">
        <v>65.989999999999995</v>
      </c>
      <c r="N282" s="822">
        <v>1</v>
      </c>
      <c r="O282" s="826">
        <v>0.5</v>
      </c>
      <c r="P282" s="825"/>
      <c r="Q282" s="827">
        <v>0</v>
      </c>
      <c r="R282" s="822"/>
      <c r="S282" s="827">
        <v>0</v>
      </c>
      <c r="T282" s="826"/>
      <c r="U282" s="828">
        <v>0</v>
      </c>
    </row>
    <row r="283" spans="1:21" ht="14.45" customHeight="1" x14ac:dyDescent="0.2">
      <c r="A283" s="821">
        <v>30</v>
      </c>
      <c r="B283" s="822" t="s">
        <v>2138</v>
      </c>
      <c r="C283" s="822" t="s">
        <v>2144</v>
      </c>
      <c r="D283" s="823" t="s">
        <v>2891</v>
      </c>
      <c r="E283" s="824" t="s">
        <v>2153</v>
      </c>
      <c r="F283" s="822" t="s">
        <v>2139</v>
      </c>
      <c r="G283" s="822" t="s">
        <v>2406</v>
      </c>
      <c r="H283" s="822" t="s">
        <v>605</v>
      </c>
      <c r="I283" s="822" t="s">
        <v>2648</v>
      </c>
      <c r="J283" s="822" t="s">
        <v>2649</v>
      </c>
      <c r="K283" s="822" t="s">
        <v>2650</v>
      </c>
      <c r="L283" s="825">
        <v>131.32</v>
      </c>
      <c r="M283" s="825">
        <v>131.32</v>
      </c>
      <c r="N283" s="822">
        <v>1</v>
      </c>
      <c r="O283" s="826">
        <v>0.5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30</v>
      </c>
      <c r="B284" s="822" t="s">
        <v>2138</v>
      </c>
      <c r="C284" s="822" t="s">
        <v>2144</v>
      </c>
      <c r="D284" s="823" t="s">
        <v>2891</v>
      </c>
      <c r="E284" s="824" t="s">
        <v>2153</v>
      </c>
      <c r="F284" s="822" t="s">
        <v>2139</v>
      </c>
      <c r="G284" s="822" t="s">
        <v>2651</v>
      </c>
      <c r="H284" s="822" t="s">
        <v>329</v>
      </c>
      <c r="I284" s="822" t="s">
        <v>2652</v>
      </c>
      <c r="J284" s="822" t="s">
        <v>2653</v>
      </c>
      <c r="K284" s="822" t="s">
        <v>1550</v>
      </c>
      <c r="L284" s="825">
        <v>43.94</v>
      </c>
      <c r="M284" s="825">
        <v>43.94</v>
      </c>
      <c r="N284" s="822">
        <v>1</v>
      </c>
      <c r="O284" s="826">
        <v>0.5</v>
      </c>
      <c r="P284" s="825"/>
      <c r="Q284" s="827">
        <v>0</v>
      </c>
      <c r="R284" s="822"/>
      <c r="S284" s="827">
        <v>0</v>
      </c>
      <c r="T284" s="826"/>
      <c r="U284" s="828">
        <v>0</v>
      </c>
    </row>
    <row r="285" spans="1:21" ht="14.45" customHeight="1" x14ac:dyDescent="0.2">
      <c r="A285" s="821">
        <v>30</v>
      </c>
      <c r="B285" s="822" t="s">
        <v>2138</v>
      </c>
      <c r="C285" s="822" t="s">
        <v>2144</v>
      </c>
      <c r="D285" s="823" t="s">
        <v>2891</v>
      </c>
      <c r="E285" s="824" t="s">
        <v>2153</v>
      </c>
      <c r="F285" s="822" t="s">
        <v>2139</v>
      </c>
      <c r="G285" s="822" t="s">
        <v>2410</v>
      </c>
      <c r="H285" s="822" t="s">
        <v>329</v>
      </c>
      <c r="I285" s="822" t="s">
        <v>2654</v>
      </c>
      <c r="J285" s="822" t="s">
        <v>2412</v>
      </c>
      <c r="K285" s="822" t="s">
        <v>2655</v>
      </c>
      <c r="L285" s="825">
        <v>36.909999999999997</v>
      </c>
      <c r="M285" s="825">
        <v>36.909999999999997</v>
      </c>
      <c r="N285" s="822">
        <v>1</v>
      </c>
      <c r="O285" s="826">
        <v>0.5</v>
      </c>
      <c r="P285" s="825"/>
      <c r="Q285" s="827">
        <v>0</v>
      </c>
      <c r="R285" s="822"/>
      <c r="S285" s="827">
        <v>0</v>
      </c>
      <c r="T285" s="826"/>
      <c r="U285" s="828">
        <v>0</v>
      </c>
    </row>
    <row r="286" spans="1:21" ht="14.45" customHeight="1" x14ac:dyDescent="0.2">
      <c r="A286" s="821">
        <v>30</v>
      </c>
      <c r="B286" s="822" t="s">
        <v>2138</v>
      </c>
      <c r="C286" s="822" t="s">
        <v>2144</v>
      </c>
      <c r="D286" s="823" t="s">
        <v>2891</v>
      </c>
      <c r="E286" s="824" t="s">
        <v>2153</v>
      </c>
      <c r="F286" s="822" t="s">
        <v>2139</v>
      </c>
      <c r="G286" s="822" t="s">
        <v>2414</v>
      </c>
      <c r="H286" s="822" t="s">
        <v>329</v>
      </c>
      <c r="I286" s="822" t="s">
        <v>2656</v>
      </c>
      <c r="J286" s="822" t="s">
        <v>2657</v>
      </c>
      <c r="K286" s="822" t="s">
        <v>2658</v>
      </c>
      <c r="L286" s="825">
        <v>177.92</v>
      </c>
      <c r="M286" s="825">
        <v>177.92</v>
      </c>
      <c r="N286" s="822">
        <v>1</v>
      </c>
      <c r="O286" s="826">
        <v>0.5</v>
      </c>
      <c r="P286" s="825"/>
      <c r="Q286" s="827">
        <v>0</v>
      </c>
      <c r="R286" s="822"/>
      <c r="S286" s="827">
        <v>0</v>
      </c>
      <c r="T286" s="826"/>
      <c r="U286" s="828">
        <v>0</v>
      </c>
    </row>
    <row r="287" spans="1:21" ht="14.45" customHeight="1" x14ac:dyDescent="0.2">
      <c r="A287" s="821">
        <v>30</v>
      </c>
      <c r="B287" s="822" t="s">
        <v>2138</v>
      </c>
      <c r="C287" s="822" t="s">
        <v>2144</v>
      </c>
      <c r="D287" s="823" t="s">
        <v>2891</v>
      </c>
      <c r="E287" s="824" t="s">
        <v>2153</v>
      </c>
      <c r="F287" s="822" t="s">
        <v>2139</v>
      </c>
      <c r="G287" s="822" t="s">
        <v>2419</v>
      </c>
      <c r="H287" s="822" t="s">
        <v>605</v>
      </c>
      <c r="I287" s="822" t="s">
        <v>2110</v>
      </c>
      <c r="J287" s="822" t="s">
        <v>1268</v>
      </c>
      <c r="K287" s="822" t="s">
        <v>1269</v>
      </c>
      <c r="L287" s="825">
        <v>0</v>
      </c>
      <c r="M287" s="825">
        <v>0</v>
      </c>
      <c r="N287" s="822">
        <v>1</v>
      </c>
      <c r="O287" s="826">
        <v>0.5</v>
      </c>
      <c r="P287" s="825"/>
      <c r="Q287" s="827"/>
      <c r="R287" s="822"/>
      <c r="S287" s="827">
        <v>0</v>
      </c>
      <c r="T287" s="826"/>
      <c r="U287" s="828">
        <v>0</v>
      </c>
    </row>
    <row r="288" spans="1:21" ht="14.45" customHeight="1" x14ac:dyDescent="0.2">
      <c r="A288" s="821">
        <v>30</v>
      </c>
      <c r="B288" s="822" t="s">
        <v>2138</v>
      </c>
      <c r="C288" s="822" t="s">
        <v>2144</v>
      </c>
      <c r="D288" s="823" t="s">
        <v>2891</v>
      </c>
      <c r="E288" s="824" t="s">
        <v>2153</v>
      </c>
      <c r="F288" s="822" t="s">
        <v>2139</v>
      </c>
      <c r="G288" s="822" t="s">
        <v>2659</v>
      </c>
      <c r="H288" s="822" t="s">
        <v>329</v>
      </c>
      <c r="I288" s="822" t="s">
        <v>2660</v>
      </c>
      <c r="J288" s="822" t="s">
        <v>1432</v>
      </c>
      <c r="K288" s="822" t="s">
        <v>2661</v>
      </c>
      <c r="L288" s="825">
        <v>0</v>
      </c>
      <c r="M288" s="825">
        <v>0</v>
      </c>
      <c r="N288" s="822">
        <v>1</v>
      </c>
      <c r="O288" s="826">
        <v>0.5</v>
      </c>
      <c r="P288" s="825"/>
      <c r="Q288" s="827"/>
      <c r="R288" s="822"/>
      <c r="S288" s="827">
        <v>0</v>
      </c>
      <c r="T288" s="826"/>
      <c r="U288" s="828">
        <v>0</v>
      </c>
    </row>
    <row r="289" spans="1:21" ht="14.45" customHeight="1" x14ac:dyDescent="0.2">
      <c r="A289" s="821">
        <v>30</v>
      </c>
      <c r="B289" s="822" t="s">
        <v>2138</v>
      </c>
      <c r="C289" s="822" t="s">
        <v>2144</v>
      </c>
      <c r="D289" s="823" t="s">
        <v>2891</v>
      </c>
      <c r="E289" s="824" t="s">
        <v>2153</v>
      </c>
      <c r="F289" s="822" t="s">
        <v>2139</v>
      </c>
      <c r="G289" s="822" t="s">
        <v>2420</v>
      </c>
      <c r="H289" s="822" t="s">
        <v>605</v>
      </c>
      <c r="I289" s="822" t="s">
        <v>1919</v>
      </c>
      <c r="J289" s="822" t="s">
        <v>1109</v>
      </c>
      <c r="K289" s="822" t="s">
        <v>1920</v>
      </c>
      <c r="L289" s="825">
        <v>0</v>
      </c>
      <c r="M289" s="825">
        <v>0</v>
      </c>
      <c r="N289" s="822">
        <v>4</v>
      </c>
      <c r="O289" s="826">
        <v>2</v>
      </c>
      <c r="P289" s="825">
        <v>0</v>
      </c>
      <c r="Q289" s="827"/>
      <c r="R289" s="822">
        <v>1</v>
      </c>
      <c r="S289" s="827">
        <v>0.25</v>
      </c>
      <c r="T289" s="826">
        <v>0.5</v>
      </c>
      <c r="U289" s="828">
        <v>0.25</v>
      </c>
    </row>
    <row r="290" spans="1:21" ht="14.45" customHeight="1" x14ac:dyDescent="0.2">
      <c r="A290" s="821">
        <v>30</v>
      </c>
      <c r="B290" s="822" t="s">
        <v>2138</v>
      </c>
      <c r="C290" s="822" t="s">
        <v>2144</v>
      </c>
      <c r="D290" s="823" t="s">
        <v>2891</v>
      </c>
      <c r="E290" s="824" t="s">
        <v>2153</v>
      </c>
      <c r="F290" s="822" t="s">
        <v>2139</v>
      </c>
      <c r="G290" s="822" t="s">
        <v>2421</v>
      </c>
      <c r="H290" s="822" t="s">
        <v>605</v>
      </c>
      <c r="I290" s="822" t="s">
        <v>1739</v>
      </c>
      <c r="J290" s="822" t="s">
        <v>1737</v>
      </c>
      <c r="K290" s="822" t="s">
        <v>1740</v>
      </c>
      <c r="L290" s="825">
        <v>1369.26</v>
      </c>
      <c r="M290" s="825">
        <v>1369.26</v>
      </c>
      <c r="N290" s="822">
        <v>1</v>
      </c>
      <c r="O290" s="826">
        <v>0.5</v>
      </c>
      <c r="P290" s="825"/>
      <c r="Q290" s="827">
        <v>0</v>
      </c>
      <c r="R290" s="822"/>
      <c r="S290" s="827">
        <v>0</v>
      </c>
      <c r="T290" s="826"/>
      <c r="U290" s="828">
        <v>0</v>
      </c>
    </row>
    <row r="291" spans="1:21" ht="14.45" customHeight="1" x14ac:dyDescent="0.2">
      <c r="A291" s="821">
        <v>30</v>
      </c>
      <c r="B291" s="822" t="s">
        <v>2138</v>
      </c>
      <c r="C291" s="822" t="s">
        <v>2144</v>
      </c>
      <c r="D291" s="823" t="s">
        <v>2891</v>
      </c>
      <c r="E291" s="824" t="s">
        <v>2153</v>
      </c>
      <c r="F291" s="822" t="s">
        <v>2139</v>
      </c>
      <c r="G291" s="822" t="s">
        <v>2421</v>
      </c>
      <c r="H291" s="822" t="s">
        <v>605</v>
      </c>
      <c r="I291" s="822" t="s">
        <v>2422</v>
      </c>
      <c r="J291" s="822" t="s">
        <v>1737</v>
      </c>
      <c r="K291" s="822" t="s">
        <v>2423</v>
      </c>
      <c r="L291" s="825">
        <v>1544.99</v>
      </c>
      <c r="M291" s="825">
        <v>1544.99</v>
      </c>
      <c r="N291" s="822">
        <v>1</v>
      </c>
      <c r="O291" s="826">
        <v>1</v>
      </c>
      <c r="P291" s="825">
        <v>1544.99</v>
      </c>
      <c r="Q291" s="827">
        <v>1</v>
      </c>
      <c r="R291" s="822">
        <v>1</v>
      </c>
      <c r="S291" s="827">
        <v>1</v>
      </c>
      <c r="T291" s="826">
        <v>1</v>
      </c>
      <c r="U291" s="828">
        <v>1</v>
      </c>
    </row>
    <row r="292" spans="1:21" ht="14.45" customHeight="1" x14ac:dyDescent="0.2">
      <c r="A292" s="821">
        <v>30</v>
      </c>
      <c r="B292" s="822" t="s">
        <v>2138</v>
      </c>
      <c r="C292" s="822" t="s">
        <v>2144</v>
      </c>
      <c r="D292" s="823" t="s">
        <v>2891</v>
      </c>
      <c r="E292" s="824" t="s">
        <v>2153</v>
      </c>
      <c r="F292" s="822" t="s">
        <v>2139</v>
      </c>
      <c r="G292" s="822" t="s">
        <v>2421</v>
      </c>
      <c r="H292" s="822" t="s">
        <v>605</v>
      </c>
      <c r="I292" s="822" t="s">
        <v>1984</v>
      </c>
      <c r="J292" s="822" t="s">
        <v>1737</v>
      </c>
      <c r="K292" s="822" t="s">
        <v>1985</v>
      </c>
      <c r="L292" s="825">
        <v>2669.75</v>
      </c>
      <c r="M292" s="825">
        <v>10679</v>
      </c>
      <c r="N292" s="822">
        <v>4</v>
      </c>
      <c r="O292" s="826">
        <v>2</v>
      </c>
      <c r="P292" s="825">
        <v>5339.5</v>
      </c>
      <c r="Q292" s="827">
        <v>0.5</v>
      </c>
      <c r="R292" s="822">
        <v>2</v>
      </c>
      <c r="S292" s="827">
        <v>0.5</v>
      </c>
      <c r="T292" s="826">
        <v>1</v>
      </c>
      <c r="U292" s="828">
        <v>0.5</v>
      </c>
    </row>
    <row r="293" spans="1:21" ht="14.45" customHeight="1" x14ac:dyDescent="0.2">
      <c r="A293" s="821">
        <v>30</v>
      </c>
      <c r="B293" s="822" t="s">
        <v>2138</v>
      </c>
      <c r="C293" s="822" t="s">
        <v>2144</v>
      </c>
      <c r="D293" s="823" t="s">
        <v>2891</v>
      </c>
      <c r="E293" s="824" t="s">
        <v>2153</v>
      </c>
      <c r="F293" s="822" t="s">
        <v>2139</v>
      </c>
      <c r="G293" s="822" t="s">
        <v>2424</v>
      </c>
      <c r="H293" s="822" t="s">
        <v>329</v>
      </c>
      <c r="I293" s="822" t="s">
        <v>2662</v>
      </c>
      <c r="J293" s="822" t="s">
        <v>2426</v>
      </c>
      <c r="K293" s="822" t="s">
        <v>2663</v>
      </c>
      <c r="L293" s="825">
        <v>181.45</v>
      </c>
      <c r="M293" s="825">
        <v>181.45</v>
      </c>
      <c r="N293" s="822">
        <v>1</v>
      </c>
      <c r="O293" s="826">
        <v>0.5</v>
      </c>
      <c r="P293" s="825">
        <v>181.45</v>
      </c>
      <c r="Q293" s="827">
        <v>1</v>
      </c>
      <c r="R293" s="822">
        <v>1</v>
      </c>
      <c r="S293" s="827">
        <v>1</v>
      </c>
      <c r="T293" s="826">
        <v>0.5</v>
      </c>
      <c r="U293" s="828">
        <v>1</v>
      </c>
    </row>
    <row r="294" spans="1:21" ht="14.45" customHeight="1" x14ac:dyDescent="0.2">
      <c r="A294" s="821">
        <v>30</v>
      </c>
      <c r="B294" s="822" t="s">
        <v>2138</v>
      </c>
      <c r="C294" s="822" t="s">
        <v>2144</v>
      </c>
      <c r="D294" s="823" t="s">
        <v>2891</v>
      </c>
      <c r="E294" s="824" t="s">
        <v>2153</v>
      </c>
      <c r="F294" s="822" t="s">
        <v>2139</v>
      </c>
      <c r="G294" s="822" t="s">
        <v>2424</v>
      </c>
      <c r="H294" s="822" t="s">
        <v>329</v>
      </c>
      <c r="I294" s="822" t="s">
        <v>2664</v>
      </c>
      <c r="J294" s="822" t="s">
        <v>2426</v>
      </c>
      <c r="K294" s="822" t="s">
        <v>2665</v>
      </c>
      <c r="L294" s="825">
        <v>218.32</v>
      </c>
      <c r="M294" s="825">
        <v>436.64</v>
      </c>
      <c r="N294" s="822">
        <v>2</v>
      </c>
      <c r="O294" s="826">
        <v>1</v>
      </c>
      <c r="P294" s="825"/>
      <c r="Q294" s="827">
        <v>0</v>
      </c>
      <c r="R294" s="822"/>
      <c r="S294" s="827">
        <v>0</v>
      </c>
      <c r="T294" s="826"/>
      <c r="U294" s="828">
        <v>0</v>
      </c>
    </row>
    <row r="295" spans="1:21" ht="14.45" customHeight="1" x14ac:dyDescent="0.2">
      <c r="A295" s="821">
        <v>30</v>
      </c>
      <c r="B295" s="822" t="s">
        <v>2138</v>
      </c>
      <c r="C295" s="822" t="s">
        <v>2144</v>
      </c>
      <c r="D295" s="823" t="s">
        <v>2891</v>
      </c>
      <c r="E295" s="824" t="s">
        <v>2153</v>
      </c>
      <c r="F295" s="822" t="s">
        <v>2139</v>
      </c>
      <c r="G295" s="822" t="s">
        <v>2666</v>
      </c>
      <c r="H295" s="822" t="s">
        <v>329</v>
      </c>
      <c r="I295" s="822" t="s">
        <v>2667</v>
      </c>
      <c r="J295" s="822" t="s">
        <v>2668</v>
      </c>
      <c r="K295" s="822" t="s">
        <v>2669</v>
      </c>
      <c r="L295" s="825">
        <v>0</v>
      </c>
      <c r="M295" s="825">
        <v>0</v>
      </c>
      <c r="N295" s="822">
        <v>1</v>
      </c>
      <c r="O295" s="826">
        <v>0.5</v>
      </c>
      <c r="P295" s="825"/>
      <c r="Q295" s="827"/>
      <c r="R295" s="822"/>
      <c r="S295" s="827">
        <v>0</v>
      </c>
      <c r="T295" s="826"/>
      <c r="U295" s="828">
        <v>0</v>
      </c>
    </row>
    <row r="296" spans="1:21" ht="14.45" customHeight="1" x14ac:dyDescent="0.2">
      <c r="A296" s="821">
        <v>30</v>
      </c>
      <c r="B296" s="822" t="s">
        <v>2138</v>
      </c>
      <c r="C296" s="822" t="s">
        <v>2144</v>
      </c>
      <c r="D296" s="823" t="s">
        <v>2891</v>
      </c>
      <c r="E296" s="824" t="s">
        <v>2153</v>
      </c>
      <c r="F296" s="822" t="s">
        <v>2139</v>
      </c>
      <c r="G296" s="822" t="s">
        <v>2431</v>
      </c>
      <c r="H296" s="822" t="s">
        <v>329</v>
      </c>
      <c r="I296" s="822" t="s">
        <v>2432</v>
      </c>
      <c r="J296" s="822" t="s">
        <v>1099</v>
      </c>
      <c r="K296" s="822" t="s">
        <v>1100</v>
      </c>
      <c r="L296" s="825">
        <v>50.32</v>
      </c>
      <c r="M296" s="825">
        <v>251.60000000000002</v>
      </c>
      <c r="N296" s="822">
        <v>5</v>
      </c>
      <c r="O296" s="826">
        <v>3</v>
      </c>
      <c r="P296" s="825">
        <v>100.64</v>
      </c>
      <c r="Q296" s="827">
        <v>0.39999999999999997</v>
      </c>
      <c r="R296" s="822">
        <v>2</v>
      </c>
      <c r="S296" s="827">
        <v>0.4</v>
      </c>
      <c r="T296" s="826">
        <v>1.5</v>
      </c>
      <c r="U296" s="828">
        <v>0.5</v>
      </c>
    </row>
    <row r="297" spans="1:21" ht="14.45" customHeight="1" x14ac:dyDescent="0.2">
      <c r="A297" s="821">
        <v>30</v>
      </c>
      <c r="B297" s="822" t="s">
        <v>2138</v>
      </c>
      <c r="C297" s="822" t="s">
        <v>2144</v>
      </c>
      <c r="D297" s="823" t="s">
        <v>2891</v>
      </c>
      <c r="E297" s="824" t="s">
        <v>2153</v>
      </c>
      <c r="F297" s="822" t="s">
        <v>2139</v>
      </c>
      <c r="G297" s="822" t="s">
        <v>2670</v>
      </c>
      <c r="H297" s="822" t="s">
        <v>329</v>
      </c>
      <c r="I297" s="822" t="s">
        <v>2671</v>
      </c>
      <c r="J297" s="822" t="s">
        <v>747</v>
      </c>
      <c r="K297" s="822" t="s">
        <v>748</v>
      </c>
      <c r="L297" s="825">
        <v>0</v>
      </c>
      <c r="M297" s="825">
        <v>0</v>
      </c>
      <c r="N297" s="822">
        <v>3</v>
      </c>
      <c r="O297" s="826">
        <v>2</v>
      </c>
      <c r="P297" s="825">
        <v>0</v>
      </c>
      <c r="Q297" s="827"/>
      <c r="R297" s="822">
        <v>2</v>
      </c>
      <c r="S297" s="827">
        <v>0.66666666666666663</v>
      </c>
      <c r="T297" s="826">
        <v>1</v>
      </c>
      <c r="U297" s="828">
        <v>0.5</v>
      </c>
    </row>
    <row r="298" spans="1:21" ht="14.45" customHeight="1" x14ac:dyDescent="0.2">
      <c r="A298" s="821">
        <v>30</v>
      </c>
      <c r="B298" s="822" t="s">
        <v>2138</v>
      </c>
      <c r="C298" s="822" t="s">
        <v>2144</v>
      </c>
      <c r="D298" s="823" t="s">
        <v>2891</v>
      </c>
      <c r="E298" s="824" t="s">
        <v>2153</v>
      </c>
      <c r="F298" s="822" t="s">
        <v>2139</v>
      </c>
      <c r="G298" s="822" t="s">
        <v>2672</v>
      </c>
      <c r="H298" s="822" t="s">
        <v>605</v>
      </c>
      <c r="I298" s="822" t="s">
        <v>2673</v>
      </c>
      <c r="J298" s="822" t="s">
        <v>2674</v>
      </c>
      <c r="K298" s="822" t="s">
        <v>2675</v>
      </c>
      <c r="L298" s="825">
        <v>212.45</v>
      </c>
      <c r="M298" s="825">
        <v>212.45</v>
      </c>
      <c r="N298" s="822">
        <v>1</v>
      </c>
      <c r="O298" s="826">
        <v>0.5</v>
      </c>
      <c r="P298" s="825"/>
      <c r="Q298" s="827">
        <v>0</v>
      </c>
      <c r="R298" s="822"/>
      <c r="S298" s="827">
        <v>0</v>
      </c>
      <c r="T298" s="826"/>
      <c r="U298" s="828">
        <v>0</v>
      </c>
    </row>
    <row r="299" spans="1:21" ht="14.45" customHeight="1" x14ac:dyDescent="0.2">
      <c r="A299" s="821">
        <v>30</v>
      </c>
      <c r="B299" s="822" t="s">
        <v>2138</v>
      </c>
      <c r="C299" s="822" t="s">
        <v>2144</v>
      </c>
      <c r="D299" s="823" t="s">
        <v>2891</v>
      </c>
      <c r="E299" s="824" t="s">
        <v>2153</v>
      </c>
      <c r="F299" s="822" t="s">
        <v>2139</v>
      </c>
      <c r="G299" s="822" t="s">
        <v>2441</v>
      </c>
      <c r="H299" s="822" t="s">
        <v>605</v>
      </c>
      <c r="I299" s="822" t="s">
        <v>2054</v>
      </c>
      <c r="J299" s="822" t="s">
        <v>1804</v>
      </c>
      <c r="K299" s="822" t="s">
        <v>2055</v>
      </c>
      <c r="L299" s="825">
        <v>49.08</v>
      </c>
      <c r="M299" s="825">
        <v>147.24</v>
      </c>
      <c r="N299" s="822">
        <v>3</v>
      </c>
      <c r="O299" s="826">
        <v>1.5</v>
      </c>
      <c r="P299" s="825">
        <v>49.08</v>
      </c>
      <c r="Q299" s="827">
        <v>0.33333333333333331</v>
      </c>
      <c r="R299" s="822">
        <v>1</v>
      </c>
      <c r="S299" s="827">
        <v>0.33333333333333331</v>
      </c>
      <c r="T299" s="826">
        <v>0.5</v>
      </c>
      <c r="U299" s="828">
        <v>0.33333333333333331</v>
      </c>
    </row>
    <row r="300" spans="1:21" ht="14.45" customHeight="1" x14ac:dyDescent="0.2">
      <c r="A300" s="821">
        <v>30</v>
      </c>
      <c r="B300" s="822" t="s">
        <v>2138</v>
      </c>
      <c r="C300" s="822" t="s">
        <v>2144</v>
      </c>
      <c r="D300" s="823" t="s">
        <v>2891</v>
      </c>
      <c r="E300" s="824" t="s">
        <v>2153</v>
      </c>
      <c r="F300" s="822" t="s">
        <v>2139</v>
      </c>
      <c r="G300" s="822" t="s">
        <v>2441</v>
      </c>
      <c r="H300" s="822" t="s">
        <v>605</v>
      </c>
      <c r="I300" s="822" t="s">
        <v>2056</v>
      </c>
      <c r="J300" s="822" t="s">
        <v>770</v>
      </c>
      <c r="K300" s="822" t="s">
        <v>1329</v>
      </c>
      <c r="L300" s="825">
        <v>84.18</v>
      </c>
      <c r="M300" s="825">
        <v>84.18</v>
      </c>
      <c r="N300" s="822">
        <v>1</v>
      </c>
      <c r="O300" s="826">
        <v>0.5</v>
      </c>
      <c r="P300" s="825">
        <v>84.18</v>
      </c>
      <c r="Q300" s="827">
        <v>1</v>
      </c>
      <c r="R300" s="822">
        <v>1</v>
      </c>
      <c r="S300" s="827">
        <v>1</v>
      </c>
      <c r="T300" s="826">
        <v>0.5</v>
      </c>
      <c r="U300" s="828">
        <v>1</v>
      </c>
    </row>
    <row r="301" spans="1:21" ht="14.45" customHeight="1" x14ac:dyDescent="0.2">
      <c r="A301" s="821">
        <v>30</v>
      </c>
      <c r="B301" s="822" t="s">
        <v>2138</v>
      </c>
      <c r="C301" s="822" t="s">
        <v>2144</v>
      </c>
      <c r="D301" s="823" t="s">
        <v>2891</v>
      </c>
      <c r="E301" s="824" t="s">
        <v>2153</v>
      </c>
      <c r="F301" s="822" t="s">
        <v>2139</v>
      </c>
      <c r="G301" s="822" t="s">
        <v>2441</v>
      </c>
      <c r="H301" s="822" t="s">
        <v>605</v>
      </c>
      <c r="I301" s="822" t="s">
        <v>2057</v>
      </c>
      <c r="J301" s="822" t="s">
        <v>770</v>
      </c>
      <c r="K301" s="822" t="s">
        <v>2058</v>
      </c>
      <c r="L301" s="825">
        <v>105.23</v>
      </c>
      <c r="M301" s="825">
        <v>105.23</v>
      </c>
      <c r="N301" s="822">
        <v>1</v>
      </c>
      <c r="O301" s="826">
        <v>0.5</v>
      </c>
      <c r="P301" s="825">
        <v>105.23</v>
      </c>
      <c r="Q301" s="827">
        <v>1</v>
      </c>
      <c r="R301" s="822">
        <v>1</v>
      </c>
      <c r="S301" s="827">
        <v>1</v>
      </c>
      <c r="T301" s="826">
        <v>0.5</v>
      </c>
      <c r="U301" s="828">
        <v>1</v>
      </c>
    </row>
    <row r="302" spans="1:21" ht="14.45" customHeight="1" x14ac:dyDescent="0.2">
      <c r="A302" s="821">
        <v>30</v>
      </c>
      <c r="B302" s="822" t="s">
        <v>2138</v>
      </c>
      <c r="C302" s="822" t="s">
        <v>2144</v>
      </c>
      <c r="D302" s="823" t="s">
        <v>2891</v>
      </c>
      <c r="E302" s="824" t="s">
        <v>2153</v>
      </c>
      <c r="F302" s="822" t="s">
        <v>2139</v>
      </c>
      <c r="G302" s="822" t="s">
        <v>2441</v>
      </c>
      <c r="H302" s="822" t="s">
        <v>605</v>
      </c>
      <c r="I302" s="822" t="s">
        <v>1810</v>
      </c>
      <c r="J302" s="822" t="s">
        <v>770</v>
      </c>
      <c r="K302" s="822" t="s">
        <v>1811</v>
      </c>
      <c r="L302" s="825">
        <v>49.08</v>
      </c>
      <c r="M302" s="825">
        <v>49.08</v>
      </c>
      <c r="N302" s="822">
        <v>1</v>
      </c>
      <c r="O302" s="826">
        <v>0.5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30</v>
      </c>
      <c r="B303" s="822" t="s">
        <v>2138</v>
      </c>
      <c r="C303" s="822" t="s">
        <v>2144</v>
      </c>
      <c r="D303" s="823" t="s">
        <v>2891</v>
      </c>
      <c r="E303" s="824" t="s">
        <v>2153</v>
      </c>
      <c r="F303" s="822" t="s">
        <v>2139</v>
      </c>
      <c r="G303" s="822" t="s">
        <v>2441</v>
      </c>
      <c r="H303" s="822" t="s">
        <v>605</v>
      </c>
      <c r="I303" s="822" t="s">
        <v>2676</v>
      </c>
      <c r="J303" s="822" t="s">
        <v>770</v>
      </c>
      <c r="K303" s="822" t="s">
        <v>2446</v>
      </c>
      <c r="L303" s="825">
        <v>126.27</v>
      </c>
      <c r="M303" s="825">
        <v>126.27</v>
      </c>
      <c r="N303" s="822">
        <v>1</v>
      </c>
      <c r="O303" s="826">
        <v>0.5</v>
      </c>
      <c r="P303" s="825"/>
      <c r="Q303" s="827">
        <v>0</v>
      </c>
      <c r="R303" s="822"/>
      <c r="S303" s="827">
        <v>0</v>
      </c>
      <c r="T303" s="826"/>
      <c r="U303" s="828">
        <v>0</v>
      </c>
    </row>
    <row r="304" spans="1:21" ht="14.45" customHeight="1" x14ac:dyDescent="0.2">
      <c r="A304" s="821">
        <v>30</v>
      </c>
      <c r="B304" s="822" t="s">
        <v>2138</v>
      </c>
      <c r="C304" s="822" t="s">
        <v>2144</v>
      </c>
      <c r="D304" s="823" t="s">
        <v>2891</v>
      </c>
      <c r="E304" s="824" t="s">
        <v>2153</v>
      </c>
      <c r="F304" s="822" t="s">
        <v>2140</v>
      </c>
      <c r="G304" s="822" t="s">
        <v>2450</v>
      </c>
      <c r="H304" s="822" t="s">
        <v>329</v>
      </c>
      <c r="I304" s="822" t="s">
        <v>2607</v>
      </c>
      <c r="J304" s="822" t="s">
        <v>2677</v>
      </c>
      <c r="K304" s="822"/>
      <c r="L304" s="825">
        <v>10.65</v>
      </c>
      <c r="M304" s="825">
        <v>10.65</v>
      </c>
      <c r="N304" s="822">
        <v>1</v>
      </c>
      <c r="O304" s="826">
        <v>0.5</v>
      </c>
      <c r="P304" s="825"/>
      <c r="Q304" s="827">
        <v>0</v>
      </c>
      <c r="R304" s="822"/>
      <c r="S304" s="827">
        <v>0</v>
      </c>
      <c r="T304" s="826"/>
      <c r="U304" s="828">
        <v>0</v>
      </c>
    </row>
    <row r="305" spans="1:21" ht="14.45" customHeight="1" x14ac:dyDescent="0.2">
      <c r="A305" s="821">
        <v>30</v>
      </c>
      <c r="B305" s="822" t="s">
        <v>2138</v>
      </c>
      <c r="C305" s="822" t="s">
        <v>2144</v>
      </c>
      <c r="D305" s="823" t="s">
        <v>2891</v>
      </c>
      <c r="E305" s="824" t="s">
        <v>2153</v>
      </c>
      <c r="F305" s="822" t="s">
        <v>2141</v>
      </c>
      <c r="G305" s="822" t="s">
        <v>2450</v>
      </c>
      <c r="H305" s="822" t="s">
        <v>329</v>
      </c>
      <c r="I305" s="822" t="s">
        <v>2678</v>
      </c>
      <c r="J305" s="822" t="s">
        <v>2679</v>
      </c>
      <c r="K305" s="822" t="s">
        <v>2680</v>
      </c>
      <c r="L305" s="825">
        <v>3500</v>
      </c>
      <c r="M305" s="825">
        <v>14000</v>
      </c>
      <c r="N305" s="822">
        <v>4</v>
      </c>
      <c r="O305" s="826">
        <v>4</v>
      </c>
      <c r="P305" s="825"/>
      <c r="Q305" s="827">
        <v>0</v>
      </c>
      <c r="R305" s="822"/>
      <c r="S305" s="827">
        <v>0</v>
      </c>
      <c r="T305" s="826"/>
      <c r="U305" s="828">
        <v>0</v>
      </c>
    </row>
    <row r="306" spans="1:21" ht="14.45" customHeight="1" x14ac:dyDescent="0.2">
      <c r="A306" s="821">
        <v>30</v>
      </c>
      <c r="B306" s="822" t="s">
        <v>2138</v>
      </c>
      <c r="C306" s="822" t="s">
        <v>2144</v>
      </c>
      <c r="D306" s="823" t="s">
        <v>2891</v>
      </c>
      <c r="E306" s="824" t="s">
        <v>2153</v>
      </c>
      <c r="F306" s="822" t="s">
        <v>2141</v>
      </c>
      <c r="G306" s="822" t="s">
        <v>2450</v>
      </c>
      <c r="H306" s="822" t="s">
        <v>329</v>
      </c>
      <c r="I306" s="822" t="s">
        <v>2681</v>
      </c>
      <c r="J306" s="822" t="s">
        <v>2682</v>
      </c>
      <c r="K306" s="822" t="s">
        <v>2683</v>
      </c>
      <c r="L306" s="825">
        <v>5200.3</v>
      </c>
      <c r="M306" s="825">
        <v>26001.5</v>
      </c>
      <c r="N306" s="822">
        <v>5</v>
      </c>
      <c r="O306" s="826">
        <v>5</v>
      </c>
      <c r="P306" s="825">
        <v>5200.3</v>
      </c>
      <c r="Q306" s="827">
        <v>0.2</v>
      </c>
      <c r="R306" s="822">
        <v>1</v>
      </c>
      <c r="S306" s="827">
        <v>0.2</v>
      </c>
      <c r="T306" s="826">
        <v>1</v>
      </c>
      <c r="U306" s="828">
        <v>0.2</v>
      </c>
    </row>
    <row r="307" spans="1:21" ht="14.45" customHeight="1" x14ac:dyDescent="0.2">
      <c r="A307" s="821">
        <v>30</v>
      </c>
      <c r="B307" s="822" t="s">
        <v>2138</v>
      </c>
      <c r="C307" s="822" t="s">
        <v>2144</v>
      </c>
      <c r="D307" s="823" t="s">
        <v>2891</v>
      </c>
      <c r="E307" s="824" t="s">
        <v>2153</v>
      </c>
      <c r="F307" s="822" t="s">
        <v>2141</v>
      </c>
      <c r="G307" s="822" t="s">
        <v>2450</v>
      </c>
      <c r="H307" s="822" t="s">
        <v>329</v>
      </c>
      <c r="I307" s="822" t="s">
        <v>2684</v>
      </c>
      <c r="J307" s="822" t="s">
        <v>2685</v>
      </c>
      <c r="K307" s="822" t="s">
        <v>2686</v>
      </c>
      <c r="L307" s="825">
        <v>4690</v>
      </c>
      <c r="M307" s="825">
        <v>4690</v>
      </c>
      <c r="N307" s="822">
        <v>1</v>
      </c>
      <c r="O307" s="826">
        <v>1</v>
      </c>
      <c r="P307" s="825"/>
      <c r="Q307" s="827">
        <v>0</v>
      </c>
      <c r="R307" s="822"/>
      <c r="S307" s="827">
        <v>0</v>
      </c>
      <c r="T307" s="826"/>
      <c r="U307" s="828">
        <v>0</v>
      </c>
    </row>
    <row r="308" spans="1:21" ht="14.45" customHeight="1" x14ac:dyDescent="0.2">
      <c r="A308" s="821">
        <v>30</v>
      </c>
      <c r="B308" s="822" t="s">
        <v>2138</v>
      </c>
      <c r="C308" s="822" t="s">
        <v>2144</v>
      </c>
      <c r="D308" s="823" t="s">
        <v>2891</v>
      </c>
      <c r="E308" s="824" t="s">
        <v>2156</v>
      </c>
      <c r="F308" s="822" t="s">
        <v>2139</v>
      </c>
      <c r="G308" s="822" t="s">
        <v>2161</v>
      </c>
      <c r="H308" s="822" t="s">
        <v>605</v>
      </c>
      <c r="I308" s="822" t="s">
        <v>2162</v>
      </c>
      <c r="J308" s="822" t="s">
        <v>618</v>
      </c>
      <c r="K308" s="822" t="s">
        <v>1272</v>
      </c>
      <c r="L308" s="825">
        <v>21.76</v>
      </c>
      <c r="M308" s="825">
        <v>65.28</v>
      </c>
      <c r="N308" s="822">
        <v>3</v>
      </c>
      <c r="O308" s="826">
        <v>1</v>
      </c>
      <c r="P308" s="825"/>
      <c r="Q308" s="827">
        <v>0</v>
      </c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30</v>
      </c>
      <c r="B309" s="822" t="s">
        <v>2138</v>
      </c>
      <c r="C309" s="822" t="s">
        <v>2144</v>
      </c>
      <c r="D309" s="823" t="s">
        <v>2891</v>
      </c>
      <c r="E309" s="824" t="s">
        <v>2156</v>
      </c>
      <c r="F309" s="822" t="s">
        <v>2139</v>
      </c>
      <c r="G309" s="822" t="s">
        <v>2161</v>
      </c>
      <c r="H309" s="822" t="s">
        <v>329</v>
      </c>
      <c r="I309" s="822" t="s">
        <v>2687</v>
      </c>
      <c r="J309" s="822" t="s">
        <v>1225</v>
      </c>
      <c r="K309" s="822" t="s">
        <v>619</v>
      </c>
      <c r="L309" s="825">
        <v>72.55</v>
      </c>
      <c r="M309" s="825">
        <v>72.55</v>
      </c>
      <c r="N309" s="822">
        <v>1</v>
      </c>
      <c r="O309" s="826">
        <v>0.5</v>
      </c>
      <c r="P309" s="825"/>
      <c r="Q309" s="827">
        <v>0</v>
      </c>
      <c r="R309" s="822"/>
      <c r="S309" s="827">
        <v>0</v>
      </c>
      <c r="T309" s="826"/>
      <c r="U309" s="828">
        <v>0</v>
      </c>
    </row>
    <row r="310" spans="1:21" ht="14.45" customHeight="1" x14ac:dyDescent="0.2">
      <c r="A310" s="821">
        <v>30</v>
      </c>
      <c r="B310" s="822" t="s">
        <v>2138</v>
      </c>
      <c r="C310" s="822" t="s">
        <v>2144</v>
      </c>
      <c r="D310" s="823" t="s">
        <v>2891</v>
      </c>
      <c r="E310" s="824" t="s">
        <v>2156</v>
      </c>
      <c r="F310" s="822" t="s">
        <v>2139</v>
      </c>
      <c r="G310" s="822" t="s">
        <v>2688</v>
      </c>
      <c r="H310" s="822" t="s">
        <v>329</v>
      </c>
      <c r="I310" s="822" t="s">
        <v>2689</v>
      </c>
      <c r="J310" s="822" t="s">
        <v>2690</v>
      </c>
      <c r="K310" s="822" t="s">
        <v>2691</v>
      </c>
      <c r="L310" s="825">
        <v>16.489999999999998</v>
      </c>
      <c r="M310" s="825">
        <v>49.47</v>
      </c>
      <c r="N310" s="822">
        <v>3</v>
      </c>
      <c r="O310" s="826">
        <v>1</v>
      </c>
      <c r="P310" s="825">
        <v>49.47</v>
      </c>
      <c r="Q310" s="827">
        <v>1</v>
      </c>
      <c r="R310" s="822">
        <v>3</v>
      </c>
      <c r="S310" s="827">
        <v>1</v>
      </c>
      <c r="T310" s="826">
        <v>1</v>
      </c>
      <c r="U310" s="828">
        <v>1</v>
      </c>
    </row>
    <row r="311" spans="1:21" ht="14.45" customHeight="1" x14ac:dyDescent="0.2">
      <c r="A311" s="821">
        <v>30</v>
      </c>
      <c r="B311" s="822" t="s">
        <v>2138</v>
      </c>
      <c r="C311" s="822" t="s">
        <v>2144</v>
      </c>
      <c r="D311" s="823" t="s">
        <v>2891</v>
      </c>
      <c r="E311" s="824" t="s">
        <v>2156</v>
      </c>
      <c r="F311" s="822" t="s">
        <v>2139</v>
      </c>
      <c r="G311" s="822" t="s">
        <v>2168</v>
      </c>
      <c r="H311" s="822" t="s">
        <v>329</v>
      </c>
      <c r="I311" s="822" t="s">
        <v>2692</v>
      </c>
      <c r="J311" s="822" t="s">
        <v>2693</v>
      </c>
      <c r="K311" s="822" t="s">
        <v>2694</v>
      </c>
      <c r="L311" s="825">
        <v>82.7</v>
      </c>
      <c r="M311" s="825">
        <v>82.7</v>
      </c>
      <c r="N311" s="822">
        <v>1</v>
      </c>
      <c r="O311" s="826">
        <v>0.5</v>
      </c>
      <c r="P311" s="825">
        <v>82.7</v>
      </c>
      <c r="Q311" s="827">
        <v>1</v>
      </c>
      <c r="R311" s="822">
        <v>1</v>
      </c>
      <c r="S311" s="827">
        <v>1</v>
      </c>
      <c r="T311" s="826">
        <v>0.5</v>
      </c>
      <c r="U311" s="828">
        <v>1</v>
      </c>
    </row>
    <row r="312" spans="1:21" ht="14.45" customHeight="1" x14ac:dyDescent="0.2">
      <c r="A312" s="821">
        <v>30</v>
      </c>
      <c r="B312" s="822" t="s">
        <v>2138</v>
      </c>
      <c r="C312" s="822" t="s">
        <v>2144</v>
      </c>
      <c r="D312" s="823" t="s">
        <v>2891</v>
      </c>
      <c r="E312" s="824" t="s">
        <v>2156</v>
      </c>
      <c r="F312" s="822" t="s">
        <v>2139</v>
      </c>
      <c r="G312" s="822" t="s">
        <v>2695</v>
      </c>
      <c r="H312" s="822" t="s">
        <v>329</v>
      </c>
      <c r="I312" s="822" t="s">
        <v>2696</v>
      </c>
      <c r="J312" s="822" t="s">
        <v>1564</v>
      </c>
      <c r="K312" s="822" t="s">
        <v>1565</v>
      </c>
      <c r="L312" s="825">
        <v>235.78</v>
      </c>
      <c r="M312" s="825">
        <v>235.78</v>
      </c>
      <c r="N312" s="822">
        <v>1</v>
      </c>
      <c r="O312" s="826">
        <v>1</v>
      </c>
      <c r="P312" s="825">
        <v>235.78</v>
      </c>
      <c r="Q312" s="827">
        <v>1</v>
      </c>
      <c r="R312" s="822">
        <v>1</v>
      </c>
      <c r="S312" s="827">
        <v>1</v>
      </c>
      <c r="T312" s="826">
        <v>1</v>
      </c>
      <c r="U312" s="828">
        <v>1</v>
      </c>
    </row>
    <row r="313" spans="1:21" ht="14.45" customHeight="1" x14ac:dyDescent="0.2">
      <c r="A313" s="821">
        <v>30</v>
      </c>
      <c r="B313" s="822" t="s">
        <v>2138</v>
      </c>
      <c r="C313" s="822" t="s">
        <v>2144</v>
      </c>
      <c r="D313" s="823" t="s">
        <v>2891</v>
      </c>
      <c r="E313" s="824" t="s">
        <v>2156</v>
      </c>
      <c r="F313" s="822" t="s">
        <v>2139</v>
      </c>
      <c r="G313" s="822" t="s">
        <v>2697</v>
      </c>
      <c r="H313" s="822" t="s">
        <v>605</v>
      </c>
      <c r="I313" s="822" t="s">
        <v>2698</v>
      </c>
      <c r="J313" s="822" t="s">
        <v>1105</v>
      </c>
      <c r="K313" s="822" t="s">
        <v>2694</v>
      </c>
      <c r="L313" s="825">
        <v>176.32</v>
      </c>
      <c r="M313" s="825">
        <v>176.32</v>
      </c>
      <c r="N313" s="822">
        <v>1</v>
      </c>
      <c r="O313" s="826">
        <v>0.5</v>
      </c>
      <c r="P313" s="825">
        <v>176.32</v>
      </c>
      <c r="Q313" s="827">
        <v>1</v>
      </c>
      <c r="R313" s="822">
        <v>1</v>
      </c>
      <c r="S313" s="827">
        <v>1</v>
      </c>
      <c r="T313" s="826">
        <v>0.5</v>
      </c>
      <c r="U313" s="828">
        <v>1</v>
      </c>
    </row>
    <row r="314" spans="1:21" ht="14.45" customHeight="1" x14ac:dyDescent="0.2">
      <c r="A314" s="821">
        <v>30</v>
      </c>
      <c r="B314" s="822" t="s">
        <v>2138</v>
      </c>
      <c r="C314" s="822" t="s">
        <v>2144</v>
      </c>
      <c r="D314" s="823" t="s">
        <v>2891</v>
      </c>
      <c r="E314" s="824" t="s">
        <v>2156</v>
      </c>
      <c r="F314" s="822" t="s">
        <v>2139</v>
      </c>
      <c r="G314" s="822" t="s">
        <v>2561</v>
      </c>
      <c r="H314" s="822" t="s">
        <v>605</v>
      </c>
      <c r="I314" s="822" t="s">
        <v>2562</v>
      </c>
      <c r="J314" s="822" t="s">
        <v>1274</v>
      </c>
      <c r="K314" s="822" t="s">
        <v>1277</v>
      </c>
      <c r="L314" s="825">
        <v>132</v>
      </c>
      <c r="M314" s="825">
        <v>396</v>
      </c>
      <c r="N314" s="822">
        <v>3</v>
      </c>
      <c r="O314" s="826">
        <v>0.5</v>
      </c>
      <c r="P314" s="825">
        <v>396</v>
      </c>
      <c r="Q314" s="827">
        <v>1</v>
      </c>
      <c r="R314" s="822">
        <v>3</v>
      </c>
      <c r="S314" s="827">
        <v>1</v>
      </c>
      <c r="T314" s="826">
        <v>0.5</v>
      </c>
      <c r="U314" s="828">
        <v>1</v>
      </c>
    </row>
    <row r="315" spans="1:21" ht="14.45" customHeight="1" x14ac:dyDescent="0.2">
      <c r="A315" s="821">
        <v>30</v>
      </c>
      <c r="B315" s="822" t="s">
        <v>2138</v>
      </c>
      <c r="C315" s="822" t="s">
        <v>2144</v>
      </c>
      <c r="D315" s="823" t="s">
        <v>2891</v>
      </c>
      <c r="E315" s="824" t="s">
        <v>2156</v>
      </c>
      <c r="F315" s="822" t="s">
        <v>2139</v>
      </c>
      <c r="G315" s="822" t="s">
        <v>2203</v>
      </c>
      <c r="H315" s="822" t="s">
        <v>329</v>
      </c>
      <c r="I315" s="822" t="s">
        <v>2208</v>
      </c>
      <c r="J315" s="822" t="s">
        <v>738</v>
      </c>
      <c r="K315" s="822" t="s">
        <v>739</v>
      </c>
      <c r="L315" s="825">
        <v>52.87</v>
      </c>
      <c r="M315" s="825">
        <v>158.60999999999999</v>
      </c>
      <c r="N315" s="822">
        <v>3</v>
      </c>
      <c r="O315" s="826">
        <v>0.5</v>
      </c>
      <c r="P315" s="825"/>
      <c r="Q315" s="827">
        <v>0</v>
      </c>
      <c r="R315" s="822"/>
      <c r="S315" s="827">
        <v>0</v>
      </c>
      <c r="T315" s="826"/>
      <c r="U315" s="828">
        <v>0</v>
      </c>
    </row>
    <row r="316" spans="1:21" ht="14.45" customHeight="1" x14ac:dyDescent="0.2">
      <c r="A316" s="821">
        <v>30</v>
      </c>
      <c r="B316" s="822" t="s">
        <v>2138</v>
      </c>
      <c r="C316" s="822" t="s">
        <v>2144</v>
      </c>
      <c r="D316" s="823" t="s">
        <v>2891</v>
      </c>
      <c r="E316" s="824" t="s">
        <v>2156</v>
      </c>
      <c r="F316" s="822" t="s">
        <v>2139</v>
      </c>
      <c r="G316" s="822" t="s">
        <v>2209</v>
      </c>
      <c r="H316" s="822" t="s">
        <v>329</v>
      </c>
      <c r="I316" s="822" t="s">
        <v>2212</v>
      </c>
      <c r="J316" s="822" t="s">
        <v>732</v>
      </c>
      <c r="K316" s="822" t="s">
        <v>1290</v>
      </c>
      <c r="L316" s="825">
        <v>273.33</v>
      </c>
      <c r="M316" s="825">
        <v>819.99</v>
      </c>
      <c r="N316" s="822">
        <v>3</v>
      </c>
      <c r="O316" s="826">
        <v>2</v>
      </c>
      <c r="P316" s="825">
        <v>273.33</v>
      </c>
      <c r="Q316" s="827">
        <v>0.33333333333333331</v>
      </c>
      <c r="R316" s="822">
        <v>1</v>
      </c>
      <c r="S316" s="827">
        <v>0.33333333333333331</v>
      </c>
      <c r="T316" s="826">
        <v>0.5</v>
      </c>
      <c r="U316" s="828">
        <v>0.25</v>
      </c>
    </row>
    <row r="317" spans="1:21" ht="14.45" customHeight="1" x14ac:dyDescent="0.2">
      <c r="A317" s="821">
        <v>30</v>
      </c>
      <c r="B317" s="822" t="s">
        <v>2138</v>
      </c>
      <c r="C317" s="822" t="s">
        <v>2144</v>
      </c>
      <c r="D317" s="823" t="s">
        <v>2891</v>
      </c>
      <c r="E317" s="824" t="s">
        <v>2156</v>
      </c>
      <c r="F317" s="822" t="s">
        <v>2139</v>
      </c>
      <c r="G317" s="822" t="s">
        <v>2209</v>
      </c>
      <c r="H317" s="822" t="s">
        <v>329</v>
      </c>
      <c r="I317" s="822" t="s">
        <v>2699</v>
      </c>
      <c r="J317" s="822" t="s">
        <v>732</v>
      </c>
      <c r="K317" s="822" t="s">
        <v>2700</v>
      </c>
      <c r="L317" s="825">
        <v>273.33</v>
      </c>
      <c r="M317" s="825">
        <v>273.33</v>
      </c>
      <c r="N317" s="822">
        <v>1</v>
      </c>
      <c r="O317" s="826">
        <v>0.5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30</v>
      </c>
      <c r="B318" s="822" t="s">
        <v>2138</v>
      </c>
      <c r="C318" s="822" t="s">
        <v>2144</v>
      </c>
      <c r="D318" s="823" t="s">
        <v>2891</v>
      </c>
      <c r="E318" s="824" t="s">
        <v>2156</v>
      </c>
      <c r="F318" s="822" t="s">
        <v>2139</v>
      </c>
      <c r="G318" s="822" t="s">
        <v>2213</v>
      </c>
      <c r="H318" s="822" t="s">
        <v>605</v>
      </c>
      <c r="I318" s="822" t="s">
        <v>2214</v>
      </c>
      <c r="J318" s="822" t="s">
        <v>1301</v>
      </c>
      <c r="K318" s="822" t="s">
        <v>836</v>
      </c>
      <c r="L318" s="825">
        <v>264.22000000000003</v>
      </c>
      <c r="M318" s="825">
        <v>792.66000000000008</v>
      </c>
      <c r="N318" s="822">
        <v>3</v>
      </c>
      <c r="O318" s="826">
        <v>1</v>
      </c>
      <c r="P318" s="825">
        <v>792.66000000000008</v>
      </c>
      <c r="Q318" s="827">
        <v>1</v>
      </c>
      <c r="R318" s="822">
        <v>3</v>
      </c>
      <c r="S318" s="827">
        <v>1</v>
      </c>
      <c r="T318" s="826">
        <v>1</v>
      </c>
      <c r="U318" s="828">
        <v>1</v>
      </c>
    </row>
    <row r="319" spans="1:21" ht="14.45" customHeight="1" x14ac:dyDescent="0.2">
      <c r="A319" s="821">
        <v>30</v>
      </c>
      <c r="B319" s="822" t="s">
        <v>2138</v>
      </c>
      <c r="C319" s="822" t="s">
        <v>2144</v>
      </c>
      <c r="D319" s="823" t="s">
        <v>2891</v>
      </c>
      <c r="E319" s="824" t="s">
        <v>2156</v>
      </c>
      <c r="F319" s="822" t="s">
        <v>2139</v>
      </c>
      <c r="G319" s="822" t="s">
        <v>2213</v>
      </c>
      <c r="H319" s="822" t="s">
        <v>605</v>
      </c>
      <c r="I319" s="822" t="s">
        <v>2215</v>
      </c>
      <c r="J319" s="822" t="s">
        <v>1301</v>
      </c>
      <c r="K319" s="822" t="s">
        <v>2216</v>
      </c>
      <c r="L319" s="825">
        <v>528.42999999999995</v>
      </c>
      <c r="M319" s="825">
        <v>1585.29</v>
      </c>
      <c r="N319" s="822">
        <v>3</v>
      </c>
      <c r="O319" s="826">
        <v>0.5</v>
      </c>
      <c r="P319" s="825">
        <v>1585.29</v>
      </c>
      <c r="Q319" s="827">
        <v>1</v>
      </c>
      <c r="R319" s="822">
        <v>3</v>
      </c>
      <c r="S319" s="827">
        <v>1</v>
      </c>
      <c r="T319" s="826">
        <v>0.5</v>
      </c>
      <c r="U319" s="828">
        <v>1</v>
      </c>
    </row>
    <row r="320" spans="1:21" ht="14.45" customHeight="1" x14ac:dyDescent="0.2">
      <c r="A320" s="821">
        <v>30</v>
      </c>
      <c r="B320" s="822" t="s">
        <v>2138</v>
      </c>
      <c r="C320" s="822" t="s">
        <v>2144</v>
      </c>
      <c r="D320" s="823" t="s">
        <v>2891</v>
      </c>
      <c r="E320" s="824" t="s">
        <v>2156</v>
      </c>
      <c r="F320" s="822" t="s">
        <v>2139</v>
      </c>
      <c r="G320" s="822" t="s">
        <v>2213</v>
      </c>
      <c r="H320" s="822" t="s">
        <v>605</v>
      </c>
      <c r="I320" s="822" t="s">
        <v>2112</v>
      </c>
      <c r="J320" s="822" t="s">
        <v>1301</v>
      </c>
      <c r="K320" s="822" t="s">
        <v>1302</v>
      </c>
      <c r="L320" s="825">
        <v>1585.29</v>
      </c>
      <c r="M320" s="825">
        <v>3170.58</v>
      </c>
      <c r="N320" s="822">
        <v>2</v>
      </c>
      <c r="O320" s="826">
        <v>2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30</v>
      </c>
      <c r="B321" s="822" t="s">
        <v>2138</v>
      </c>
      <c r="C321" s="822" t="s">
        <v>2144</v>
      </c>
      <c r="D321" s="823" t="s">
        <v>2891</v>
      </c>
      <c r="E321" s="824" t="s">
        <v>2156</v>
      </c>
      <c r="F321" s="822" t="s">
        <v>2139</v>
      </c>
      <c r="G321" s="822" t="s">
        <v>2701</v>
      </c>
      <c r="H321" s="822" t="s">
        <v>329</v>
      </c>
      <c r="I321" s="822" t="s">
        <v>2702</v>
      </c>
      <c r="J321" s="822" t="s">
        <v>758</v>
      </c>
      <c r="K321" s="822" t="s">
        <v>2703</v>
      </c>
      <c r="L321" s="825">
        <v>159.16999999999999</v>
      </c>
      <c r="M321" s="825">
        <v>318.33999999999997</v>
      </c>
      <c r="N321" s="822">
        <v>2</v>
      </c>
      <c r="O321" s="826">
        <v>1.5</v>
      </c>
      <c r="P321" s="825">
        <v>159.16999999999999</v>
      </c>
      <c r="Q321" s="827">
        <v>0.5</v>
      </c>
      <c r="R321" s="822">
        <v>1</v>
      </c>
      <c r="S321" s="827">
        <v>0.5</v>
      </c>
      <c r="T321" s="826">
        <v>0.5</v>
      </c>
      <c r="U321" s="828">
        <v>0.33333333333333331</v>
      </c>
    </row>
    <row r="322" spans="1:21" ht="14.45" customHeight="1" x14ac:dyDescent="0.2">
      <c r="A322" s="821">
        <v>30</v>
      </c>
      <c r="B322" s="822" t="s">
        <v>2138</v>
      </c>
      <c r="C322" s="822" t="s">
        <v>2144</v>
      </c>
      <c r="D322" s="823" t="s">
        <v>2891</v>
      </c>
      <c r="E322" s="824" t="s">
        <v>2156</v>
      </c>
      <c r="F322" s="822" t="s">
        <v>2139</v>
      </c>
      <c r="G322" s="822" t="s">
        <v>2236</v>
      </c>
      <c r="H322" s="822" t="s">
        <v>329</v>
      </c>
      <c r="I322" s="822" t="s">
        <v>2237</v>
      </c>
      <c r="J322" s="822" t="s">
        <v>1560</v>
      </c>
      <c r="K322" s="822" t="s">
        <v>1561</v>
      </c>
      <c r="L322" s="825">
        <v>49.04</v>
      </c>
      <c r="M322" s="825">
        <v>931.7600000000001</v>
      </c>
      <c r="N322" s="822">
        <v>19</v>
      </c>
      <c r="O322" s="826">
        <v>5</v>
      </c>
      <c r="P322" s="825">
        <v>833.68000000000006</v>
      </c>
      <c r="Q322" s="827">
        <v>0.89473684210526316</v>
      </c>
      <c r="R322" s="822">
        <v>17</v>
      </c>
      <c r="S322" s="827">
        <v>0.89473684210526316</v>
      </c>
      <c r="T322" s="826">
        <v>4</v>
      </c>
      <c r="U322" s="828">
        <v>0.8</v>
      </c>
    </row>
    <row r="323" spans="1:21" ht="14.45" customHeight="1" x14ac:dyDescent="0.2">
      <c r="A323" s="821">
        <v>30</v>
      </c>
      <c r="B323" s="822" t="s">
        <v>2138</v>
      </c>
      <c r="C323" s="822" t="s">
        <v>2144</v>
      </c>
      <c r="D323" s="823" t="s">
        <v>2891</v>
      </c>
      <c r="E323" s="824" t="s">
        <v>2156</v>
      </c>
      <c r="F323" s="822" t="s">
        <v>2139</v>
      </c>
      <c r="G323" s="822" t="s">
        <v>2704</v>
      </c>
      <c r="H323" s="822" t="s">
        <v>605</v>
      </c>
      <c r="I323" s="822" t="s">
        <v>2705</v>
      </c>
      <c r="J323" s="822" t="s">
        <v>847</v>
      </c>
      <c r="K323" s="822" t="s">
        <v>2706</v>
      </c>
      <c r="L323" s="825">
        <v>773.45</v>
      </c>
      <c r="M323" s="825">
        <v>2320.3500000000004</v>
      </c>
      <c r="N323" s="822">
        <v>3</v>
      </c>
      <c r="O323" s="826">
        <v>2.5</v>
      </c>
      <c r="P323" s="825">
        <v>1546.9</v>
      </c>
      <c r="Q323" s="827">
        <v>0.66666666666666663</v>
      </c>
      <c r="R323" s="822">
        <v>2</v>
      </c>
      <c r="S323" s="827">
        <v>0.66666666666666663</v>
      </c>
      <c r="T323" s="826">
        <v>2</v>
      </c>
      <c r="U323" s="828">
        <v>0.8</v>
      </c>
    </row>
    <row r="324" spans="1:21" ht="14.45" customHeight="1" x14ac:dyDescent="0.2">
      <c r="A324" s="821">
        <v>30</v>
      </c>
      <c r="B324" s="822" t="s">
        <v>2138</v>
      </c>
      <c r="C324" s="822" t="s">
        <v>2144</v>
      </c>
      <c r="D324" s="823" t="s">
        <v>2891</v>
      </c>
      <c r="E324" s="824" t="s">
        <v>2156</v>
      </c>
      <c r="F324" s="822" t="s">
        <v>2139</v>
      </c>
      <c r="G324" s="822" t="s">
        <v>2253</v>
      </c>
      <c r="H324" s="822" t="s">
        <v>329</v>
      </c>
      <c r="I324" s="822" t="s">
        <v>2254</v>
      </c>
      <c r="J324" s="822" t="s">
        <v>1176</v>
      </c>
      <c r="K324" s="822" t="s">
        <v>2255</v>
      </c>
      <c r="L324" s="825">
        <v>42.14</v>
      </c>
      <c r="M324" s="825">
        <v>252.84</v>
      </c>
      <c r="N324" s="822">
        <v>6</v>
      </c>
      <c r="O324" s="826">
        <v>1.5</v>
      </c>
      <c r="P324" s="825">
        <v>126.42</v>
      </c>
      <c r="Q324" s="827">
        <v>0.5</v>
      </c>
      <c r="R324" s="822">
        <v>3</v>
      </c>
      <c r="S324" s="827">
        <v>0.5</v>
      </c>
      <c r="T324" s="826">
        <v>1</v>
      </c>
      <c r="U324" s="828">
        <v>0.66666666666666663</v>
      </c>
    </row>
    <row r="325" spans="1:21" ht="14.45" customHeight="1" x14ac:dyDescent="0.2">
      <c r="A325" s="821">
        <v>30</v>
      </c>
      <c r="B325" s="822" t="s">
        <v>2138</v>
      </c>
      <c r="C325" s="822" t="s">
        <v>2144</v>
      </c>
      <c r="D325" s="823" t="s">
        <v>2891</v>
      </c>
      <c r="E325" s="824" t="s">
        <v>2156</v>
      </c>
      <c r="F325" s="822" t="s">
        <v>2139</v>
      </c>
      <c r="G325" s="822" t="s">
        <v>2707</v>
      </c>
      <c r="H325" s="822" t="s">
        <v>329</v>
      </c>
      <c r="I325" s="822" t="s">
        <v>2708</v>
      </c>
      <c r="J325" s="822" t="s">
        <v>2709</v>
      </c>
      <c r="K325" s="822" t="s">
        <v>2710</v>
      </c>
      <c r="L325" s="825">
        <v>132.97999999999999</v>
      </c>
      <c r="M325" s="825">
        <v>398.93999999999994</v>
      </c>
      <c r="N325" s="822">
        <v>3</v>
      </c>
      <c r="O325" s="826">
        <v>1</v>
      </c>
      <c r="P325" s="825"/>
      <c r="Q325" s="827">
        <v>0</v>
      </c>
      <c r="R325" s="822"/>
      <c r="S325" s="827">
        <v>0</v>
      </c>
      <c r="T325" s="826"/>
      <c r="U325" s="828">
        <v>0</v>
      </c>
    </row>
    <row r="326" spans="1:21" ht="14.45" customHeight="1" x14ac:dyDescent="0.2">
      <c r="A326" s="821">
        <v>30</v>
      </c>
      <c r="B326" s="822" t="s">
        <v>2138</v>
      </c>
      <c r="C326" s="822" t="s">
        <v>2144</v>
      </c>
      <c r="D326" s="823" t="s">
        <v>2891</v>
      </c>
      <c r="E326" s="824" t="s">
        <v>2156</v>
      </c>
      <c r="F326" s="822" t="s">
        <v>2139</v>
      </c>
      <c r="G326" s="822" t="s">
        <v>2711</v>
      </c>
      <c r="H326" s="822" t="s">
        <v>605</v>
      </c>
      <c r="I326" s="822" t="s">
        <v>2015</v>
      </c>
      <c r="J326" s="822" t="s">
        <v>1770</v>
      </c>
      <c r="K326" s="822" t="s">
        <v>2016</v>
      </c>
      <c r="L326" s="825">
        <v>62.18</v>
      </c>
      <c r="M326" s="825">
        <v>373.08</v>
      </c>
      <c r="N326" s="822">
        <v>6</v>
      </c>
      <c r="O326" s="826">
        <v>1</v>
      </c>
      <c r="P326" s="825">
        <v>373.08</v>
      </c>
      <c r="Q326" s="827">
        <v>1</v>
      </c>
      <c r="R326" s="822">
        <v>6</v>
      </c>
      <c r="S326" s="827">
        <v>1</v>
      </c>
      <c r="T326" s="826">
        <v>1</v>
      </c>
      <c r="U326" s="828">
        <v>1</v>
      </c>
    </row>
    <row r="327" spans="1:21" ht="14.45" customHeight="1" x14ac:dyDescent="0.2">
      <c r="A327" s="821">
        <v>30</v>
      </c>
      <c r="B327" s="822" t="s">
        <v>2138</v>
      </c>
      <c r="C327" s="822" t="s">
        <v>2144</v>
      </c>
      <c r="D327" s="823" t="s">
        <v>2891</v>
      </c>
      <c r="E327" s="824" t="s">
        <v>2156</v>
      </c>
      <c r="F327" s="822" t="s">
        <v>2139</v>
      </c>
      <c r="G327" s="822" t="s">
        <v>2593</v>
      </c>
      <c r="H327" s="822" t="s">
        <v>329</v>
      </c>
      <c r="I327" s="822" t="s">
        <v>2712</v>
      </c>
      <c r="J327" s="822" t="s">
        <v>2595</v>
      </c>
      <c r="K327" s="822" t="s">
        <v>2713</v>
      </c>
      <c r="L327" s="825">
        <v>1961.01</v>
      </c>
      <c r="M327" s="825">
        <v>3922.02</v>
      </c>
      <c r="N327" s="822">
        <v>2</v>
      </c>
      <c r="O327" s="826">
        <v>1</v>
      </c>
      <c r="P327" s="825">
        <v>3922.02</v>
      </c>
      <c r="Q327" s="827">
        <v>1</v>
      </c>
      <c r="R327" s="822">
        <v>2</v>
      </c>
      <c r="S327" s="827">
        <v>1</v>
      </c>
      <c r="T327" s="826">
        <v>1</v>
      </c>
      <c r="U327" s="828">
        <v>1</v>
      </c>
    </row>
    <row r="328" spans="1:21" ht="14.45" customHeight="1" x14ac:dyDescent="0.2">
      <c r="A328" s="821">
        <v>30</v>
      </c>
      <c r="B328" s="822" t="s">
        <v>2138</v>
      </c>
      <c r="C328" s="822" t="s">
        <v>2144</v>
      </c>
      <c r="D328" s="823" t="s">
        <v>2891</v>
      </c>
      <c r="E328" s="824" t="s">
        <v>2156</v>
      </c>
      <c r="F328" s="822" t="s">
        <v>2139</v>
      </c>
      <c r="G328" s="822" t="s">
        <v>2714</v>
      </c>
      <c r="H328" s="822" t="s">
        <v>329</v>
      </c>
      <c r="I328" s="822" t="s">
        <v>2715</v>
      </c>
      <c r="J328" s="822" t="s">
        <v>2716</v>
      </c>
      <c r="K328" s="822" t="s">
        <v>2717</v>
      </c>
      <c r="L328" s="825">
        <v>0</v>
      </c>
      <c r="M328" s="825">
        <v>0</v>
      </c>
      <c r="N328" s="822">
        <v>1</v>
      </c>
      <c r="O328" s="826">
        <v>0.5</v>
      </c>
      <c r="P328" s="825">
        <v>0</v>
      </c>
      <c r="Q328" s="827"/>
      <c r="R328" s="822">
        <v>1</v>
      </c>
      <c r="S328" s="827">
        <v>1</v>
      </c>
      <c r="T328" s="826">
        <v>0.5</v>
      </c>
      <c r="U328" s="828">
        <v>1</v>
      </c>
    </row>
    <row r="329" spans="1:21" ht="14.45" customHeight="1" x14ac:dyDescent="0.2">
      <c r="A329" s="821">
        <v>30</v>
      </c>
      <c r="B329" s="822" t="s">
        <v>2138</v>
      </c>
      <c r="C329" s="822" t="s">
        <v>2144</v>
      </c>
      <c r="D329" s="823" t="s">
        <v>2891</v>
      </c>
      <c r="E329" s="824" t="s">
        <v>2156</v>
      </c>
      <c r="F329" s="822" t="s">
        <v>2139</v>
      </c>
      <c r="G329" s="822" t="s">
        <v>2302</v>
      </c>
      <c r="H329" s="822" t="s">
        <v>605</v>
      </c>
      <c r="I329" s="822" t="s">
        <v>1968</v>
      </c>
      <c r="J329" s="822" t="s">
        <v>1969</v>
      </c>
      <c r="K329" s="822" t="s">
        <v>1970</v>
      </c>
      <c r="L329" s="825">
        <v>86.41</v>
      </c>
      <c r="M329" s="825">
        <v>518.46</v>
      </c>
      <c r="N329" s="822">
        <v>6</v>
      </c>
      <c r="O329" s="826">
        <v>1</v>
      </c>
      <c r="P329" s="825">
        <v>518.46</v>
      </c>
      <c r="Q329" s="827">
        <v>1</v>
      </c>
      <c r="R329" s="822">
        <v>6</v>
      </c>
      <c r="S329" s="827">
        <v>1</v>
      </c>
      <c r="T329" s="826">
        <v>1</v>
      </c>
      <c r="U329" s="828">
        <v>1</v>
      </c>
    </row>
    <row r="330" spans="1:21" ht="14.45" customHeight="1" x14ac:dyDescent="0.2">
      <c r="A330" s="821">
        <v>30</v>
      </c>
      <c r="B330" s="822" t="s">
        <v>2138</v>
      </c>
      <c r="C330" s="822" t="s">
        <v>2144</v>
      </c>
      <c r="D330" s="823" t="s">
        <v>2891</v>
      </c>
      <c r="E330" s="824" t="s">
        <v>2156</v>
      </c>
      <c r="F330" s="822" t="s">
        <v>2139</v>
      </c>
      <c r="G330" s="822" t="s">
        <v>2302</v>
      </c>
      <c r="H330" s="822" t="s">
        <v>329</v>
      </c>
      <c r="I330" s="822" t="s">
        <v>2718</v>
      </c>
      <c r="J330" s="822" t="s">
        <v>2719</v>
      </c>
      <c r="K330" s="822" t="s">
        <v>2720</v>
      </c>
      <c r="L330" s="825">
        <v>56.17</v>
      </c>
      <c r="M330" s="825">
        <v>112.34</v>
      </c>
      <c r="N330" s="822">
        <v>2</v>
      </c>
      <c r="O330" s="826">
        <v>0.5</v>
      </c>
      <c r="P330" s="825">
        <v>112.34</v>
      </c>
      <c r="Q330" s="827">
        <v>1</v>
      </c>
      <c r="R330" s="822">
        <v>2</v>
      </c>
      <c r="S330" s="827">
        <v>1</v>
      </c>
      <c r="T330" s="826">
        <v>0.5</v>
      </c>
      <c r="U330" s="828">
        <v>1</v>
      </c>
    </row>
    <row r="331" spans="1:21" ht="14.45" customHeight="1" x14ac:dyDescent="0.2">
      <c r="A331" s="821">
        <v>30</v>
      </c>
      <c r="B331" s="822" t="s">
        <v>2138</v>
      </c>
      <c r="C331" s="822" t="s">
        <v>2144</v>
      </c>
      <c r="D331" s="823" t="s">
        <v>2891</v>
      </c>
      <c r="E331" s="824" t="s">
        <v>2156</v>
      </c>
      <c r="F331" s="822" t="s">
        <v>2139</v>
      </c>
      <c r="G331" s="822" t="s">
        <v>2316</v>
      </c>
      <c r="H331" s="822" t="s">
        <v>605</v>
      </c>
      <c r="I331" s="822" t="s">
        <v>1999</v>
      </c>
      <c r="J331" s="822" t="s">
        <v>645</v>
      </c>
      <c r="K331" s="822" t="s">
        <v>1247</v>
      </c>
      <c r="L331" s="825">
        <v>17.559999999999999</v>
      </c>
      <c r="M331" s="825">
        <v>52.679999999999993</v>
      </c>
      <c r="N331" s="822">
        <v>3</v>
      </c>
      <c r="O331" s="826">
        <v>0.5</v>
      </c>
      <c r="P331" s="825">
        <v>52.679999999999993</v>
      </c>
      <c r="Q331" s="827">
        <v>1</v>
      </c>
      <c r="R331" s="822">
        <v>3</v>
      </c>
      <c r="S331" s="827">
        <v>1</v>
      </c>
      <c r="T331" s="826">
        <v>0.5</v>
      </c>
      <c r="U331" s="828">
        <v>1</v>
      </c>
    </row>
    <row r="332" spans="1:21" ht="14.45" customHeight="1" x14ac:dyDescent="0.2">
      <c r="A332" s="821">
        <v>30</v>
      </c>
      <c r="B332" s="822" t="s">
        <v>2138</v>
      </c>
      <c r="C332" s="822" t="s">
        <v>2144</v>
      </c>
      <c r="D332" s="823" t="s">
        <v>2891</v>
      </c>
      <c r="E332" s="824" t="s">
        <v>2156</v>
      </c>
      <c r="F332" s="822" t="s">
        <v>2139</v>
      </c>
      <c r="G332" s="822" t="s">
        <v>2341</v>
      </c>
      <c r="H332" s="822" t="s">
        <v>329</v>
      </c>
      <c r="I332" s="822" t="s">
        <v>2721</v>
      </c>
      <c r="J332" s="822" t="s">
        <v>2343</v>
      </c>
      <c r="K332" s="822" t="s">
        <v>2344</v>
      </c>
      <c r="L332" s="825">
        <v>87.98</v>
      </c>
      <c r="M332" s="825">
        <v>263.94</v>
      </c>
      <c r="N332" s="822">
        <v>3</v>
      </c>
      <c r="O332" s="826">
        <v>1.5</v>
      </c>
      <c r="P332" s="825">
        <v>263.94</v>
      </c>
      <c r="Q332" s="827">
        <v>1</v>
      </c>
      <c r="R332" s="822">
        <v>3</v>
      </c>
      <c r="S332" s="827">
        <v>1</v>
      </c>
      <c r="T332" s="826">
        <v>1.5</v>
      </c>
      <c r="U332" s="828">
        <v>1</v>
      </c>
    </row>
    <row r="333" spans="1:21" ht="14.45" customHeight="1" x14ac:dyDescent="0.2">
      <c r="A333" s="821">
        <v>30</v>
      </c>
      <c r="B333" s="822" t="s">
        <v>2138</v>
      </c>
      <c r="C333" s="822" t="s">
        <v>2144</v>
      </c>
      <c r="D333" s="823" t="s">
        <v>2891</v>
      </c>
      <c r="E333" s="824" t="s">
        <v>2156</v>
      </c>
      <c r="F333" s="822" t="s">
        <v>2139</v>
      </c>
      <c r="G333" s="822" t="s">
        <v>2360</v>
      </c>
      <c r="H333" s="822" t="s">
        <v>329</v>
      </c>
      <c r="I333" s="822" t="s">
        <v>2361</v>
      </c>
      <c r="J333" s="822" t="s">
        <v>2362</v>
      </c>
      <c r="K333" s="822" t="s">
        <v>2363</v>
      </c>
      <c r="L333" s="825">
        <v>218.62</v>
      </c>
      <c r="M333" s="825">
        <v>218.62</v>
      </c>
      <c r="N333" s="822">
        <v>1</v>
      </c>
      <c r="O333" s="826">
        <v>0.5</v>
      </c>
      <c r="P333" s="825"/>
      <c r="Q333" s="827">
        <v>0</v>
      </c>
      <c r="R333" s="822"/>
      <c r="S333" s="827">
        <v>0</v>
      </c>
      <c r="T333" s="826"/>
      <c r="U333" s="828">
        <v>0</v>
      </c>
    </row>
    <row r="334" spans="1:21" ht="14.45" customHeight="1" x14ac:dyDescent="0.2">
      <c r="A334" s="821">
        <v>30</v>
      </c>
      <c r="B334" s="822" t="s">
        <v>2138</v>
      </c>
      <c r="C334" s="822" t="s">
        <v>2144</v>
      </c>
      <c r="D334" s="823" t="s">
        <v>2891</v>
      </c>
      <c r="E334" s="824" t="s">
        <v>2156</v>
      </c>
      <c r="F334" s="822" t="s">
        <v>2139</v>
      </c>
      <c r="G334" s="822" t="s">
        <v>2722</v>
      </c>
      <c r="H334" s="822" t="s">
        <v>329</v>
      </c>
      <c r="I334" s="822" t="s">
        <v>2723</v>
      </c>
      <c r="J334" s="822" t="s">
        <v>616</v>
      </c>
      <c r="K334" s="822" t="s">
        <v>2724</v>
      </c>
      <c r="L334" s="825">
        <v>127.91</v>
      </c>
      <c r="M334" s="825">
        <v>255.82</v>
      </c>
      <c r="N334" s="822">
        <v>2</v>
      </c>
      <c r="O334" s="826">
        <v>0.5</v>
      </c>
      <c r="P334" s="825">
        <v>255.82</v>
      </c>
      <c r="Q334" s="827">
        <v>1</v>
      </c>
      <c r="R334" s="822">
        <v>2</v>
      </c>
      <c r="S334" s="827">
        <v>1</v>
      </c>
      <c r="T334" s="826">
        <v>0.5</v>
      </c>
      <c r="U334" s="828">
        <v>1</v>
      </c>
    </row>
    <row r="335" spans="1:21" ht="14.45" customHeight="1" x14ac:dyDescent="0.2">
      <c r="A335" s="821">
        <v>30</v>
      </c>
      <c r="B335" s="822" t="s">
        <v>2138</v>
      </c>
      <c r="C335" s="822" t="s">
        <v>2144</v>
      </c>
      <c r="D335" s="823" t="s">
        <v>2891</v>
      </c>
      <c r="E335" s="824" t="s">
        <v>2156</v>
      </c>
      <c r="F335" s="822" t="s">
        <v>2139</v>
      </c>
      <c r="G335" s="822" t="s">
        <v>2370</v>
      </c>
      <c r="H335" s="822" t="s">
        <v>605</v>
      </c>
      <c r="I335" s="822" t="s">
        <v>1777</v>
      </c>
      <c r="J335" s="822" t="s">
        <v>1778</v>
      </c>
      <c r="K335" s="822" t="s">
        <v>1779</v>
      </c>
      <c r="L335" s="825">
        <v>7.47</v>
      </c>
      <c r="M335" s="825">
        <v>59.76</v>
      </c>
      <c r="N335" s="822">
        <v>8</v>
      </c>
      <c r="O335" s="826">
        <v>1</v>
      </c>
      <c r="P335" s="825">
        <v>59.76</v>
      </c>
      <c r="Q335" s="827">
        <v>1</v>
      </c>
      <c r="R335" s="822">
        <v>8</v>
      </c>
      <c r="S335" s="827">
        <v>1</v>
      </c>
      <c r="T335" s="826">
        <v>1</v>
      </c>
      <c r="U335" s="828">
        <v>1</v>
      </c>
    </row>
    <row r="336" spans="1:21" ht="14.45" customHeight="1" x14ac:dyDescent="0.2">
      <c r="A336" s="821">
        <v>30</v>
      </c>
      <c r="B336" s="822" t="s">
        <v>2138</v>
      </c>
      <c r="C336" s="822" t="s">
        <v>2144</v>
      </c>
      <c r="D336" s="823" t="s">
        <v>2891</v>
      </c>
      <c r="E336" s="824" t="s">
        <v>2156</v>
      </c>
      <c r="F336" s="822" t="s">
        <v>2139</v>
      </c>
      <c r="G336" s="822" t="s">
        <v>2375</v>
      </c>
      <c r="H336" s="822" t="s">
        <v>329</v>
      </c>
      <c r="I336" s="822" t="s">
        <v>2376</v>
      </c>
      <c r="J336" s="822" t="s">
        <v>2377</v>
      </c>
      <c r="K336" s="822" t="s">
        <v>2378</v>
      </c>
      <c r="L336" s="825">
        <v>1277.98</v>
      </c>
      <c r="M336" s="825">
        <v>3833.94</v>
      </c>
      <c r="N336" s="822">
        <v>3</v>
      </c>
      <c r="O336" s="826">
        <v>1</v>
      </c>
      <c r="P336" s="825"/>
      <c r="Q336" s="827">
        <v>0</v>
      </c>
      <c r="R336" s="822"/>
      <c r="S336" s="827">
        <v>0</v>
      </c>
      <c r="T336" s="826"/>
      <c r="U336" s="828">
        <v>0</v>
      </c>
    </row>
    <row r="337" spans="1:21" ht="14.45" customHeight="1" x14ac:dyDescent="0.2">
      <c r="A337" s="821">
        <v>30</v>
      </c>
      <c r="B337" s="822" t="s">
        <v>2138</v>
      </c>
      <c r="C337" s="822" t="s">
        <v>2144</v>
      </c>
      <c r="D337" s="823" t="s">
        <v>2891</v>
      </c>
      <c r="E337" s="824" t="s">
        <v>2156</v>
      </c>
      <c r="F337" s="822" t="s">
        <v>2139</v>
      </c>
      <c r="G337" s="822" t="s">
        <v>2379</v>
      </c>
      <c r="H337" s="822" t="s">
        <v>329</v>
      </c>
      <c r="I337" s="822" t="s">
        <v>2725</v>
      </c>
      <c r="J337" s="822" t="s">
        <v>2726</v>
      </c>
      <c r="K337" s="822" t="s">
        <v>2727</v>
      </c>
      <c r="L337" s="825">
        <v>352.3</v>
      </c>
      <c r="M337" s="825">
        <v>2113.8000000000002</v>
      </c>
      <c r="N337" s="822">
        <v>6</v>
      </c>
      <c r="O337" s="826">
        <v>2</v>
      </c>
      <c r="P337" s="825">
        <v>2113.8000000000002</v>
      </c>
      <c r="Q337" s="827">
        <v>1</v>
      </c>
      <c r="R337" s="822">
        <v>6</v>
      </c>
      <c r="S337" s="827">
        <v>1</v>
      </c>
      <c r="T337" s="826">
        <v>2</v>
      </c>
      <c r="U337" s="828">
        <v>1</v>
      </c>
    </row>
    <row r="338" spans="1:21" ht="14.45" customHeight="1" x14ac:dyDescent="0.2">
      <c r="A338" s="821">
        <v>30</v>
      </c>
      <c r="B338" s="822" t="s">
        <v>2138</v>
      </c>
      <c r="C338" s="822" t="s">
        <v>2144</v>
      </c>
      <c r="D338" s="823" t="s">
        <v>2891</v>
      </c>
      <c r="E338" s="824" t="s">
        <v>2156</v>
      </c>
      <c r="F338" s="822" t="s">
        <v>2139</v>
      </c>
      <c r="G338" s="822" t="s">
        <v>2383</v>
      </c>
      <c r="H338" s="822" t="s">
        <v>329</v>
      </c>
      <c r="I338" s="822" t="s">
        <v>2728</v>
      </c>
      <c r="J338" s="822" t="s">
        <v>2729</v>
      </c>
      <c r="K338" s="822" t="s">
        <v>2386</v>
      </c>
      <c r="L338" s="825">
        <v>430.05</v>
      </c>
      <c r="M338" s="825">
        <v>430.05</v>
      </c>
      <c r="N338" s="822">
        <v>1</v>
      </c>
      <c r="O338" s="826">
        <v>0.5</v>
      </c>
      <c r="P338" s="825">
        <v>430.05</v>
      </c>
      <c r="Q338" s="827">
        <v>1</v>
      </c>
      <c r="R338" s="822">
        <v>1</v>
      </c>
      <c r="S338" s="827">
        <v>1</v>
      </c>
      <c r="T338" s="826">
        <v>0.5</v>
      </c>
      <c r="U338" s="828">
        <v>1</v>
      </c>
    </row>
    <row r="339" spans="1:21" ht="14.45" customHeight="1" x14ac:dyDescent="0.2">
      <c r="A339" s="821">
        <v>30</v>
      </c>
      <c r="B339" s="822" t="s">
        <v>2138</v>
      </c>
      <c r="C339" s="822" t="s">
        <v>2144</v>
      </c>
      <c r="D339" s="823" t="s">
        <v>2891</v>
      </c>
      <c r="E339" s="824" t="s">
        <v>2156</v>
      </c>
      <c r="F339" s="822" t="s">
        <v>2139</v>
      </c>
      <c r="G339" s="822" t="s">
        <v>2730</v>
      </c>
      <c r="H339" s="822" t="s">
        <v>329</v>
      </c>
      <c r="I339" s="822" t="s">
        <v>2731</v>
      </c>
      <c r="J339" s="822" t="s">
        <v>889</v>
      </c>
      <c r="K339" s="822" t="s">
        <v>2732</v>
      </c>
      <c r="L339" s="825">
        <v>0</v>
      </c>
      <c r="M339" s="825">
        <v>0</v>
      </c>
      <c r="N339" s="822">
        <v>12</v>
      </c>
      <c r="O339" s="826">
        <v>2</v>
      </c>
      <c r="P339" s="825">
        <v>0</v>
      </c>
      <c r="Q339" s="827"/>
      <c r="R339" s="822">
        <v>12</v>
      </c>
      <c r="S339" s="827">
        <v>1</v>
      </c>
      <c r="T339" s="826">
        <v>2</v>
      </c>
      <c r="U339" s="828">
        <v>1</v>
      </c>
    </row>
    <row r="340" spans="1:21" ht="14.45" customHeight="1" x14ac:dyDescent="0.2">
      <c r="A340" s="821">
        <v>30</v>
      </c>
      <c r="B340" s="822" t="s">
        <v>2138</v>
      </c>
      <c r="C340" s="822" t="s">
        <v>2144</v>
      </c>
      <c r="D340" s="823" t="s">
        <v>2891</v>
      </c>
      <c r="E340" s="824" t="s">
        <v>2156</v>
      </c>
      <c r="F340" s="822" t="s">
        <v>2139</v>
      </c>
      <c r="G340" s="822" t="s">
        <v>2391</v>
      </c>
      <c r="H340" s="822" t="s">
        <v>329</v>
      </c>
      <c r="I340" s="822" t="s">
        <v>2392</v>
      </c>
      <c r="J340" s="822" t="s">
        <v>2393</v>
      </c>
      <c r="K340" s="822" t="s">
        <v>2394</v>
      </c>
      <c r="L340" s="825">
        <v>120.14</v>
      </c>
      <c r="M340" s="825">
        <v>120.14</v>
      </c>
      <c r="N340" s="822">
        <v>1</v>
      </c>
      <c r="O340" s="826">
        <v>1</v>
      </c>
      <c r="P340" s="825"/>
      <c r="Q340" s="827">
        <v>0</v>
      </c>
      <c r="R340" s="822"/>
      <c r="S340" s="827">
        <v>0</v>
      </c>
      <c r="T340" s="826"/>
      <c r="U340" s="828">
        <v>0</v>
      </c>
    </row>
    <row r="341" spans="1:21" ht="14.45" customHeight="1" x14ac:dyDescent="0.2">
      <c r="A341" s="821">
        <v>30</v>
      </c>
      <c r="B341" s="822" t="s">
        <v>2138</v>
      </c>
      <c r="C341" s="822" t="s">
        <v>2144</v>
      </c>
      <c r="D341" s="823" t="s">
        <v>2891</v>
      </c>
      <c r="E341" s="824" t="s">
        <v>2156</v>
      </c>
      <c r="F341" s="822" t="s">
        <v>2139</v>
      </c>
      <c r="G341" s="822" t="s">
        <v>2395</v>
      </c>
      <c r="H341" s="822" t="s">
        <v>329</v>
      </c>
      <c r="I341" s="822" t="s">
        <v>2733</v>
      </c>
      <c r="J341" s="822" t="s">
        <v>1081</v>
      </c>
      <c r="K341" s="822" t="s">
        <v>2644</v>
      </c>
      <c r="L341" s="825">
        <v>789.2</v>
      </c>
      <c r="M341" s="825">
        <v>1578.4</v>
      </c>
      <c r="N341" s="822">
        <v>2</v>
      </c>
      <c r="O341" s="826">
        <v>1</v>
      </c>
      <c r="P341" s="825"/>
      <c r="Q341" s="827">
        <v>0</v>
      </c>
      <c r="R341" s="822"/>
      <c r="S341" s="827">
        <v>0</v>
      </c>
      <c r="T341" s="826"/>
      <c r="U341" s="828">
        <v>0</v>
      </c>
    </row>
    <row r="342" spans="1:21" ht="14.45" customHeight="1" x14ac:dyDescent="0.2">
      <c r="A342" s="821">
        <v>30</v>
      </c>
      <c r="B342" s="822" t="s">
        <v>2138</v>
      </c>
      <c r="C342" s="822" t="s">
        <v>2144</v>
      </c>
      <c r="D342" s="823" t="s">
        <v>2891</v>
      </c>
      <c r="E342" s="824" t="s">
        <v>2156</v>
      </c>
      <c r="F342" s="822" t="s">
        <v>2139</v>
      </c>
      <c r="G342" s="822" t="s">
        <v>2414</v>
      </c>
      <c r="H342" s="822" t="s">
        <v>329</v>
      </c>
      <c r="I342" s="822" t="s">
        <v>2415</v>
      </c>
      <c r="J342" s="822" t="s">
        <v>2416</v>
      </c>
      <c r="K342" s="822" t="s">
        <v>2417</v>
      </c>
      <c r="L342" s="825">
        <v>311.02</v>
      </c>
      <c r="M342" s="825">
        <v>622.04</v>
      </c>
      <c r="N342" s="822">
        <v>2</v>
      </c>
      <c r="O342" s="826">
        <v>1</v>
      </c>
      <c r="P342" s="825"/>
      <c r="Q342" s="827">
        <v>0</v>
      </c>
      <c r="R342" s="822"/>
      <c r="S342" s="827">
        <v>0</v>
      </c>
      <c r="T342" s="826"/>
      <c r="U342" s="828">
        <v>0</v>
      </c>
    </row>
    <row r="343" spans="1:21" ht="14.45" customHeight="1" x14ac:dyDescent="0.2">
      <c r="A343" s="821">
        <v>30</v>
      </c>
      <c r="B343" s="822" t="s">
        <v>2138</v>
      </c>
      <c r="C343" s="822" t="s">
        <v>2144</v>
      </c>
      <c r="D343" s="823" t="s">
        <v>2891</v>
      </c>
      <c r="E343" s="824" t="s">
        <v>2156</v>
      </c>
      <c r="F343" s="822" t="s">
        <v>2139</v>
      </c>
      <c r="G343" s="822" t="s">
        <v>2419</v>
      </c>
      <c r="H343" s="822" t="s">
        <v>605</v>
      </c>
      <c r="I343" s="822" t="s">
        <v>2109</v>
      </c>
      <c r="J343" s="822" t="s">
        <v>1268</v>
      </c>
      <c r="K343" s="822" t="s">
        <v>2009</v>
      </c>
      <c r="L343" s="825">
        <v>0</v>
      </c>
      <c r="M343" s="825">
        <v>0</v>
      </c>
      <c r="N343" s="822">
        <v>3</v>
      </c>
      <c r="O343" s="826">
        <v>0.5</v>
      </c>
      <c r="P343" s="825"/>
      <c r="Q343" s="827"/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30</v>
      </c>
      <c r="B344" s="822" t="s">
        <v>2138</v>
      </c>
      <c r="C344" s="822" t="s">
        <v>2144</v>
      </c>
      <c r="D344" s="823" t="s">
        <v>2891</v>
      </c>
      <c r="E344" s="824" t="s">
        <v>2156</v>
      </c>
      <c r="F344" s="822" t="s">
        <v>2139</v>
      </c>
      <c r="G344" s="822" t="s">
        <v>2419</v>
      </c>
      <c r="H344" s="822" t="s">
        <v>605</v>
      </c>
      <c r="I344" s="822" t="s">
        <v>2110</v>
      </c>
      <c r="J344" s="822" t="s">
        <v>1268</v>
      </c>
      <c r="K344" s="822" t="s">
        <v>1269</v>
      </c>
      <c r="L344" s="825">
        <v>0</v>
      </c>
      <c r="M344" s="825">
        <v>0</v>
      </c>
      <c r="N344" s="822">
        <v>1</v>
      </c>
      <c r="O344" s="826">
        <v>0.5</v>
      </c>
      <c r="P344" s="825">
        <v>0</v>
      </c>
      <c r="Q344" s="827"/>
      <c r="R344" s="822">
        <v>1</v>
      </c>
      <c r="S344" s="827">
        <v>1</v>
      </c>
      <c r="T344" s="826">
        <v>0.5</v>
      </c>
      <c r="U344" s="828">
        <v>1</v>
      </c>
    </row>
    <row r="345" spans="1:21" ht="14.45" customHeight="1" x14ac:dyDescent="0.2">
      <c r="A345" s="821">
        <v>30</v>
      </c>
      <c r="B345" s="822" t="s">
        <v>2138</v>
      </c>
      <c r="C345" s="822" t="s">
        <v>2144</v>
      </c>
      <c r="D345" s="823" t="s">
        <v>2891</v>
      </c>
      <c r="E345" s="824" t="s">
        <v>2156</v>
      </c>
      <c r="F345" s="822" t="s">
        <v>2139</v>
      </c>
      <c r="G345" s="822" t="s">
        <v>2734</v>
      </c>
      <c r="H345" s="822" t="s">
        <v>605</v>
      </c>
      <c r="I345" s="822" t="s">
        <v>2735</v>
      </c>
      <c r="J345" s="822" t="s">
        <v>2736</v>
      </c>
      <c r="K345" s="822" t="s">
        <v>2737</v>
      </c>
      <c r="L345" s="825">
        <v>120.61</v>
      </c>
      <c r="M345" s="825">
        <v>120.61</v>
      </c>
      <c r="N345" s="822">
        <v>1</v>
      </c>
      <c r="O345" s="826">
        <v>0.5</v>
      </c>
      <c r="P345" s="825"/>
      <c r="Q345" s="827">
        <v>0</v>
      </c>
      <c r="R345" s="822"/>
      <c r="S345" s="827">
        <v>0</v>
      </c>
      <c r="T345" s="826"/>
      <c r="U345" s="828">
        <v>0</v>
      </c>
    </row>
    <row r="346" spans="1:21" ht="14.45" customHeight="1" x14ac:dyDescent="0.2">
      <c r="A346" s="821">
        <v>30</v>
      </c>
      <c r="B346" s="822" t="s">
        <v>2138</v>
      </c>
      <c r="C346" s="822" t="s">
        <v>2144</v>
      </c>
      <c r="D346" s="823" t="s">
        <v>2891</v>
      </c>
      <c r="E346" s="824" t="s">
        <v>2156</v>
      </c>
      <c r="F346" s="822" t="s">
        <v>2139</v>
      </c>
      <c r="G346" s="822" t="s">
        <v>2420</v>
      </c>
      <c r="H346" s="822" t="s">
        <v>605</v>
      </c>
      <c r="I346" s="822" t="s">
        <v>1921</v>
      </c>
      <c r="J346" s="822" t="s">
        <v>1109</v>
      </c>
      <c r="K346" s="822" t="s">
        <v>1046</v>
      </c>
      <c r="L346" s="825">
        <v>0</v>
      </c>
      <c r="M346" s="825">
        <v>0</v>
      </c>
      <c r="N346" s="822">
        <v>1</v>
      </c>
      <c r="O346" s="826">
        <v>0.5</v>
      </c>
      <c r="P346" s="825">
        <v>0</v>
      </c>
      <c r="Q346" s="827"/>
      <c r="R346" s="822">
        <v>1</v>
      </c>
      <c r="S346" s="827">
        <v>1</v>
      </c>
      <c r="T346" s="826">
        <v>0.5</v>
      </c>
      <c r="U346" s="828">
        <v>1</v>
      </c>
    </row>
    <row r="347" spans="1:21" ht="14.45" customHeight="1" x14ac:dyDescent="0.2">
      <c r="A347" s="821">
        <v>30</v>
      </c>
      <c r="B347" s="822" t="s">
        <v>2138</v>
      </c>
      <c r="C347" s="822" t="s">
        <v>2144</v>
      </c>
      <c r="D347" s="823" t="s">
        <v>2891</v>
      </c>
      <c r="E347" s="824" t="s">
        <v>2156</v>
      </c>
      <c r="F347" s="822" t="s">
        <v>2139</v>
      </c>
      <c r="G347" s="822" t="s">
        <v>2420</v>
      </c>
      <c r="H347" s="822" t="s">
        <v>605</v>
      </c>
      <c r="I347" s="822" t="s">
        <v>1919</v>
      </c>
      <c r="J347" s="822" t="s">
        <v>1109</v>
      </c>
      <c r="K347" s="822" t="s">
        <v>1920</v>
      </c>
      <c r="L347" s="825">
        <v>0</v>
      </c>
      <c r="M347" s="825">
        <v>0</v>
      </c>
      <c r="N347" s="822">
        <v>3</v>
      </c>
      <c r="O347" s="826">
        <v>1.5</v>
      </c>
      <c r="P347" s="825">
        <v>0</v>
      </c>
      <c r="Q347" s="827"/>
      <c r="R347" s="822">
        <v>2</v>
      </c>
      <c r="S347" s="827">
        <v>0.66666666666666663</v>
      </c>
      <c r="T347" s="826">
        <v>0.5</v>
      </c>
      <c r="U347" s="828">
        <v>0.33333333333333331</v>
      </c>
    </row>
    <row r="348" spans="1:21" ht="14.45" customHeight="1" x14ac:dyDescent="0.2">
      <c r="A348" s="821">
        <v>30</v>
      </c>
      <c r="B348" s="822" t="s">
        <v>2138</v>
      </c>
      <c r="C348" s="822" t="s">
        <v>2144</v>
      </c>
      <c r="D348" s="823" t="s">
        <v>2891</v>
      </c>
      <c r="E348" s="824" t="s">
        <v>2156</v>
      </c>
      <c r="F348" s="822" t="s">
        <v>2139</v>
      </c>
      <c r="G348" s="822" t="s">
        <v>2421</v>
      </c>
      <c r="H348" s="822" t="s">
        <v>605</v>
      </c>
      <c r="I348" s="822" t="s">
        <v>1739</v>
      </c>
      <c r="J348" s="822" t="s">
        <v>1737</v>
      </c>
      <c r="K348" s="822" t="s">
        <v>1740</v>
      </c>
      <c r="L348" s="825">
        <v>1906.97</v>
      </c>
      <c r="M348" s="825">
        <v>5720.91</v>
      </c>
      <c r="N348" s="822">
        <v>3</v>
      </c>
      <c r="O348" s="826">
        <v>0.5</v>
      </c>
      <c r="P348" s="825">
        <v>5720.91</v>
      </c>
      <c r="Q348" s="827">
        <v>1</v>
      </c>
      <c r="R348" s="822">
        <v>3</v>
      </c>
      <c r="S348" s="827">
        <v>1</v>
      </c>
      <c r="T348" s="826">
        <v>0.5</v>
      </c>
      <c r="U348" s="828">
        <v>1</v>
      </c>
    </row>
    <row r="349" spans="1:21" ht="14.45" customHeight="1" x14ac:dyDescent="0.2">
      <c r="A349" s="821">
        <v>30</v>
      </c>
      <c r="B349" s="822" t="s">
        <v>2138</v>
      </c>
      <c r="C349" s="822" t="s">
        <v>2144</v>
      </c>
      <c r="D349" s="823" t="s">
        <v>2891</v>
      </c>
      <c r="E349" s="824" t="s">
        <v>2156</v>
      </c>
      <c r="F349" s="822" t="s">
        <v>2139</v>
      </c>
      <c r="G349" s="822" t="s">
        <v>2421</v>
      </c>
      <c r="H349" s="822" t="s">
        <v>605</v>
      </c>
      <c r="I349" s="822" t="s">
        <v>2422</v>
      </c>
      <c r="J349" s="822" t="s">
        <v>1737</v>
      </c>
      <c r="K349" s="822" t="s">
        <v>2423</v>
      </c>
      <c r="L349" s="825">
        <v>1544.99</v>
      </c>
      <c r="M349" s="825">
        <v>4634.97</v>
      </c>
      <c r="N349" s="822">
        <v>3</v>
      </c>
      <c r="O349" s="826">
        <v>1</v>
      </c>
      <c r="P349" s="825"/>
      <c r="Q349" s="827">
        <v>0</v>
      </c>
      <c r="R349" s="822"/>
      <c r="S349" s="827">
        <v>0</v>
      </c>
      <c r="T349" s="826"/>
      <c r="U349" s="828">
        <v>0</v>
      </c>
    </row>
    <row r="350" spans="1:21" ht="14.45" customHeight="1" x14ac:dyDescent="0.2">
      <c r="A350" s="821">
        <v>30</v>
      </c>
      <c r="B350" s="822" t="s">
        <v>2138</v>
      </c>
      <c r="C350" s="822" t="s">
        <v>2144</v>
      </c>
      <c r="D350" s="823" t="s">
        <v>2891</v>
      </c>
      <c r="E350" s="824" t="s">
        <v>2156</v>
      </c>
      <c r="F350" s="822" t="s">
        <v>2139</v>
      </c>
      <c r="G350" s="822" t="s">
        <v>2421</v>
      </c>
      <c r="H350" s="822" t="s">
        <v>605</v>
      </c>
      <c r="I350" s="822" t="s">
        <v>1984</v>
      </c>
      <c r="J350" s="822" t="s">
        <v>1737</v>
      </c>
      <c r="K350" s="822" t="s">
        <v>1985</v>
      </c>
      <c r="L350" s="825">
        <v>2669.75</v>
      </c>
      <c r="M350" s="825">
        <v>2669.75</v>
      </c>
      <c r="N350" s="822">
        <v>1</v>
      </c>
      <c r="O350" s="826">
        <v>1</v>
      </c>
      <c r="P350" s="825"/>
      <c r="Q350" s="827">
        <v>0</v>
      </c>
      <c r="R350" s="822"/>
      <c r="S350" s="827">
        <v>0</v>
      </c>
      <c r="T350" s="826"/>
      <c r="U350" s="828">
        <v>0</v>
      </c>
    </row>
    <row r="351" spans="1:21" ht="14.45" customHeight="1" x14ac:dyDescent="0.2">
      <c r="A351" s="821">
        <v>30</v>
      </c>
      <c r="B351" s="822" t="s">
        <v>2138</v>
      </c>
      <c r="C351" s="822" t="s">
        <v>2144</v>
      </c>
      <c r="D351" s="823" t="s">
        <v>2891</v>
      </c>
      <c r="E351" s="824" t="s">
        <v>2156</v>
      </c>
      <c r="F351" s="822" t="s">
        <v>2139</v>
      </c>
      <c r="G351" s="822" t="s">
        <v>2421</v>
      </c>
      <c r="H351" s="822" t="s">
        <v>605</v>
      </c>
      <c r="I351" s="822" t="s">
        <v>2738</v>
      </c>
      <c r="J351" s="822" t="s">
        <v>1737</v>
      </c>
      <c r="K351" s="822" t="s">
        <v>2739</v>
      </c>
      <c r="L351" s="825">
        <v>1544.99</v>
      </c>
      <c r="M351" s="825">
        <v>4634.97</v>
      </c>
      <c r="N351" s="822">
        <v>3</v>
      </c>
      <c r="O351" s="826">
        <v>1</v>
      </c>
      <c r="P351" s="825"/>
      <c r="Q351" s="827">
        <v>0</v>
      </c>
      <c r="R351" s="822"/>
      <c r="S351" s="827">
        <v>0</v>
      </c>
      <c r="T351" s="826"/>
      <c r="U351" s="828">
        <v>0</v>
      </c>
    </row>
    <row r="352" spans="1:21" ht="14.45" customHeight="1" x14ac:dyDescent="0.2">
      <c r="A352" s="821">
        <v>30</v>
      </c>
      <c r="B352" s="822" t="s">
        <v>2138</v>
      </c>
      <c r="C352" s="822" t="s">
        <v>2144</v>
      </c>
      <c r="D352" s="823" t="s">
        <v>2891</v>
      </c>
      <c r="E352" s="824" t="s">
        <v>2156</v>
      </c>
      <c r="F352" s="822" t="s">
        <v>2139</v>
      </c>
      <c r="G352" s="822" t="s">
        <v>2428</v>
      </c>
      <c r="H352" s="822" t="s">
        <v>605</v>
      </c>
      <c r="I352" s="822" t="s">
        <v>2740</v>
      </c>
      <c r="J352" s="822" t="s">
        <v>868</v>
      </c>
      <c r="K352" s="822" t="s">
        <v>2741</v>
      </c>
      <c r="L352" s="825">
        <v>165.63</v>
      </c>
      <c r="M352" s="825">
        <v>165.63</v>
      </c>
      <c r="N352" s="822">
        <v>1</v>
      </c>
      <c r="O352" s="826">
        <v>0.5</v>
      </c>
      <c r="P352" s="825">
        <v>165.63</v>
      </c>
      <c r="Q352" s="827">
        <v>1</v>
      </c>
      <c r="R352" s="822">
        <v>1</v>
      </c>
      <c r="S352" s="827">
        <v>1</v>
      </c>
      <c r="T352" s="826">
        <v>0.5</v>
      </c>
      <c r="U352" s="828">
        <v>1</v>
      </c>
    </row>
    <row r="353" spans="1:21" ht="14.45" customHeight="1" x14ac:dyDescent="0.2">
      <c r="A353" s="821">
        <v>30</v>
      </c>
      <c r="B353" s="822" t="s">
        <v>2138</v>
      </c>
      <c r="C353" s="822" t="s">
        <v>2144</v>
      </c>
      <c r="D353" s="823" t="s">
        <v>2891</v>
      </c>
      <c r="E353" s="824" t="s">
        <v>2156</v>
      </c>
      <c r="F353" s="822" t="s">
        <v>2139</v>
      </c>
      <c r="G353" s="822" t="s">
        <v>2428</v>
      </c>
      <c r="H353" s="822" t="s">
        <v>605</v>
      </c>
      <c r="I353" s="822" t="s">
        <v>2429</v>
      </c>
      <c r="J353" s="822" t="s">
        <v>868</v>
      </c>
      <c r="K353" s="822" t="s">
        <v>2430</v>
      </c>
      <c r="L353" s="825">
        <v>414.07</v>
      </c>
      <c r="M353" s="825">
        <v>414.07</v>
      </c>
      <c r="N353" s="822">
        <v>1</v>
      </c>
      <c r="O353" s="826">
        <v>0.5</v>
      </c>
      <c r="P353" s="825">
        <v>414.07</v>
      </c>
      <c r="Q353" s="827">
        <v>1</v>
      </c>
      <c r="R353" s="822">
        <v>1</v>
      </c>
      <c r="S353" s="827">
        <v>1</v>
      </c>
      <c r="T353" s="826">
        <v>0.5</v>
      </c>
      <c r="U353" s="828">
        <v>1</v>
      </c>
    </row>
    <row r="354" spans="1:21" ht="14.45" customHeight="1" x14ac:dyDescent="0.2">
      <c r="A354" s="821">
        <v>30</v>
      </c>
      <c r="B354" s="822" t="s">
        <v>2138</v>
      </c>
      <c r="C354" s="822" t="s">
        <v>2144</v>
      </c>
      <c r="D354" s="823" t="s">
        <v>2891</v>
      </c>
      <c r="E354" s="824" t="s">
        <v>2156</v>
      </c>
      <c r="F354" s="822" t="s">
        <v>2139</v>
      </c>
      <c r="G354" s="822" t="s">
        <v>2431</v>
      </c>
      <c r="H354" s="822" t="s">
        <v>329</v>
      </c>
      <c r="I354" s="822" t="s">
        <v>2432</v>
      </c>
      <c r="J354" s="822" t="s">
        <v>1099</v>
      </c>
      <c r="K354" s="822" t="s">
        <v>1100</v>
      </c>
      <c r="L354" s="825">
        <v>50.32</v>
      </c>
      <c r="M354" s="825">
        <v>150.96</v>
      </c>
      <c r="N354" s="822">
        <v>3</v>
      </c>
      <c r="O354" s="826">
        <v>1</v>
      </c>
      <c r="P354" s="825"/>
      <c r="Q354" s="827">
        <v>0</v>
      </c>
      <c r="R354" s="822"/>
      <c r="S354" s="827">
        <v>0</v>
      </c>
      <c r="T354" s="826"/>
      <c r="U354" s="828">
        <v>0</v>
      </c>
    </row>
    <row r="355" spans="1:21" ht="14.45" customHeight="1" x14ac:dyDescent="0.2">
      <c r="A355" s="821">
        <v>30</v>
      </c>
      <c r="B355" s="822" t="s">
        <v>2138</v>
      </c>
      <c r="C355" s="822" t="s">
        <v>2144</v>
      </c>
      <c r="D355" s="823" t="s">
        <v>2891</v>
      </c>
      <c r="E355" s="824" t="s">
        <v>2156</v>
      </c>
      <c r="F355" s="822" t="s">
        <v>2139</v>
      </c>
      <c r="G355" s="822" t="s">
        <v>2742</v>
      </c>
      <c r="H355" s="822" t="s">
        <v>329</v>
      </c>
      <c r="I355" s="822" t="s">
        <v>2743</v>
      </c>
      <c r="J355" s="822" t="s">
        <v>2744</v>
      </c>
      <c r="K355" s="822" t="s">
        <v>2745</v>
      </c>
      <c r="L355" s="825">
        <v>374.79</v>
      </c>
      <c r="M355" s="825">
        <v>3747.9000000000005</v>
      </c>
      <c r="N355" s="822">
        <v>10</v>
      </c>
      <c r="O355" s="826">
        <v>2</v>
      </c>
      <c r="P355" s="825">
        <v>3747.9000000000005</v>
      </c>
      <c r="Q355" s="827">
        <v>1</v>
      </c>
      <c r="R355" s="822">
        <v>10</v>
      </c>
      <c r="S355" s="827">
        <v>1</v>
      </c>
      <c r="T355" s="826">
        <v>2</v>
      </c>
      <c r="U355" s="828">
        <v>1</v>
      </c>
    </row>
    <row r="356" spans="1:21" ht="14.45" customHeight="1" x14ac:dyDescent="0.2">
      <c r="A356" s="821">
        <v>30</v>
      </c>
      <c r="B356" s="822" t="s">
        <v>2138</v>
      </c>
      <c r="C356" s="822" t="s">
        <v>2144</v>
      </c>
      <c r="D356" s="823" t="s">
        <v>2891</v>
      </c>
      <c r="E356" s="824" t="s">
        <v>2156</v>
      </c>
      <c r="F356" s="822" t="s">
        <v>2139</v>
      </c>
      <c r="G356" s="822" t="s">
        <v>2441</v>
      </c>
      <c r="H356" s="822" t="s">
        <v>605</v>
      </c>
      <c r="I356" s="822" t="s">
        <v>1808</v>
      </c>
      <c r="J356" s="822" t="s">
        <v>770</v>
      </c>
      <c r="K356" s="822" t="s">
        <v>771</v>
      </c>
      <c r="L356" s="825">
        <v>63.14</v>
      </c>
      <c r="M356" s="825">
        <v>63.14</v>
      </c>
      <c r="N356" s="822">
        <v>1</v>
      </c>
      <c r="O356" s="826">
        <v>0.5</v>
      </c>
      <c r="P356" s="825"/>
      <c r="Q356" s="827">
        <v>0</v>
      </c>
      <c r="R356" s="822"/>
      <c r="S356" s="827">
        <v>0</v>
      </c>
      <c r="T356" s="826"/>
      <c r="U356" s="828">
        <v>0</v>
      </c>
    </row>
    <row r="357" spans="1:21" ht="14.45" customHeight="1" x14ac:dyDescent="0.2">
      <c r="A357" s="821">
        <v>30</v>
      </c>
      <c r="B357" s="822" t="s">
        <v>2138</v>
      </c>
      <c r="C357" s="822" t="s">
        <v>2144</v>
      </c>
      <c r="D357" s="823" t="s">
        <v>2891</v>
      </c>
      <c r="E357" s="824" t="s">
        <v>2156</v>
      </c>
      <c r="F357" s="822" t="s">
        <v>2139</v>
      </c>
      <c r="G357" s="822" t="s">
        <v>2441</v>
      </c>
      <c r="H357" s="822" t="s">
        <v>605</v>
      </c>
      <c r="I357" s="822" t="s">
        <v>2059</v>
      </c>
      <c r="J357" s="822" t="s">
        <v>770</v>
      </c>
      <c r="K357" s="822" t="s">
        <v>1333</v>
      </c>
      <c r="L357" s="825">
        <v>74.08</v>
      </c>
      <c r="M357" s="825">
        <v>74.08</v>
      </c>
      <c r="N357" s="822">
        <v>1</v>
      </c>
      <c r="O357" s="826">
        <v>0.5</v>
      </c>
      <c r="P357" s="825"/>
      <c r="Q357" s="827">
        <v>0</v>
      </c>
      <c r="R357" s="822"/>
      <c r="S357" s="827">
        <v>0</v>
      </c>
      <c r="T357" s="826"/>
      <c r="U357" s="828">
        <v>0</v>
      </c>
    </row>
    <row r="358" spans="1:21" ht="14.45" customHeight="1" x14ac:dyDescent="0.2">
      <c r="A358" s="821">
        <v>30</v>
      </c>
      <c r="B358" s="822" t="s">
        <v>2138</v>
      </c>
      <c r="C358" s="822" t="s">
        <v>2144</v>
      </c>
      <c r="D358" s="823" t="s">
        <v>2891</v>
      </c>
      <c r="E358" s="824" t="s">
        <v>2156</v>
      </c>
      <c r="F358" s="822" t="s">
        <v>2139</v>
      </c>
      <c r="G358" s="822" t="s">
        <v>2746</v>
      </c>
      <c r="H358" s="822" t="s">
        <v>329</v>
      </c>
      <c r="I358" s="822" t="s">
        <v>2747</v>
      </c>
      <c r="J358" s="822" t="s">
        <v>2748</v>
      </c>
      <c r="K358" s="822" t="s">
        <v>2749</v>
      </c>
      <c r="L358" s="825">
        <v>0</v>
      </c>
      <c r="M358" s="825">
        <v>0</v>
      </c>
      <c r="N358" s="822">
        <v>1</v>
      </c>
      <c r="O358" s="826">
        <v>0.5</v>
      </c>
      <c r="P358" s="825">
        <v>0</v>
      </c>
      <c r="Q358" s="827"/>
      <c r="R358" s="822">
        <v>1</v>
      </c>
      <c r="S358" s="827">
        <v>1</v>
      </c>
      <c r="T358" s="826">
        <v>0.5</v>
      </c>
      <c r="U358" s="828">
        <v>1</v>
      </c>
    </row>
    <row r="359" spans="1:21" ht="14.45" customHeight="1" x14ac:dyDescent="0.2">
      <c r="A359" s="821">
        <v>30</v>
      </c>
      <c r="B359" s="822" t="s">
        <v>2138</v>
      </c>
      <c r="C359" s="822" t="s">
        <v>2144</v>
      </c>
      <c r="D359" s="823" t="s">
        <v>2891</v>
      </c>
      <c r="E359" s="824" t="s">
        <v>2156</v>
      </c>
      <c r="F359" s="822" t="s">
        <v>2139</v>
      </c>
      <c r="G359" s="822" t="s">
        <v>2448</v>
      </c>
      <c r="H359" s="822" t="s">
        <v>329</v>
      </c>
      <c r="I359" s="822" t="s">
        <v>2449</v>
      </c>
      <c r="J359" s="822" t="s">
        <v>929</v>
      </c>
      <c r="K359" s="822" t="s">
        <v>930</v>
      </c>
      <c r="L359" s="825">
        <v>121.92</v>
      </c>
      <c r="M359" s="825">
        <v>365.76</v>
      </c>
      <c r="N359" s="822">
        <v>3</v>
      </c>
      <c r="O359" s="826">
        <v>0.5</v>
      </c>
      <c r="P359" s="825"/>
      <c r="Q359" s="827">
        <v>0</v>
      </c>
      <c r="R359" s="822"/>
      <c r="S359" s="827">
        <v>0</v>
      </c>
      <c r="T359" s="826"/>
      <c r="U359" s="828">
        <v>0</v>
      </c>
    </row>
    <row r="360" spans="1:21" ht="14.45" customHeight="1" x14ac:dyDescent="0.2">
      <c r="A360" s="821">
        <v>30</v>
      </c>
      <c r="B360" s="822" t="s">
        <v>2138</v>
      </c>
      <c r="C360" s="822" t="s">
        <v>2144</v>
      </c>
      <c r="D360" s="823" t="s">
        <v>2891</v>
      </c>
      <c r="E360" s="824" t="s">
        <v>2156</v>
      </c>
      <c r="F360" s="822" t="s">
        <v>2140</v>
      </c>
      <c r="G360" s="822" t="s">
        <v>2450</v>
      </c>
      <c r="H360" s="822" t="s">
        <v>329</v>
      </c>
      <c r="I360" s="822" t="s">
        <v>2750</v>
      </c>
      <c r="J360" s="822" t="s">
        <v>2677</v>
      </c>
      <c r="K360" s="822"/>
      <c r="L360" s="825">
        <v>0</v>
      </c>
      <c r="M360" s="825">
        <v>0</v>
      </c>
      <c r="N360" s="822">
        <v>7</v>
      </c>
      <c r="O360" s="826">
        <v>5.5</v>
      </c>
      <c r="P360" s="825">
        <v>0</v>
      </c>
      <c r="Q360" s="827"/>
      <c r="R360" s="822">
        <v>7</v>
      </c>
      <c r="S360" s="827">
        <v>1</v>
      </c>
      <c r="T360" s="826">
        <v>5.5</v>
      </c>
      <c r="U360" s="828">
        <v>1</v>
      </c>
    </row>
    <row r="361" spans="1:21" ht="14.45" customHeight="1" x14ac:dyDescent="0.2">
      <c r="A361" s="821">
        <v>30</v>
      </c>
      <c r="B361" s="822" t="s">
        <v>2138</v>
      </c>
      <c r="C361" s="822" t="s">
        <v>2144</v>
      </c>
      <c r="D361" s="823" t="s">
        <v>2891</v>
      </c>
      <c r="E361" s="824" t="s">
        <v>2156</v>
      </c>
      <c r="F361" s="822" t="s">
        <v>2141</v>
      </c>
      <c r="G361" s="822" t="s">
        <v>2450</v>
      </c>
      <c r="H361" s="822" t="s">
        <v>329</v>
      </c>
      <c r="I361" s="822" t="s">
        <v>2751</v>
      </c>
      <c r="J361" s="822" t="s">
        <v>2455</v>
      </c>
      <c r="K361" s="822" t="s">
        <v>2752</v>
      </c>
      <c r="L361" s="825">
        <v>8970</v>
      </c>
      <c r="M361" s="825">
        <v>8970</v>
      </c>
      <c r="N361" s="822">
        <v>1</v>
      </c>
      <c r="O361" s="826">
        <v>1</v>
      </c>
      <c r="P361" s="825">
        <v>8970</v>
      </c>
      <c r="Q361" s="827">
        <v>1</v>
      </c>
      <c r="R361" s="822">
        <v>1</v>
      </c>
      <c r="S361" s="827">
        <v>1</v>
      </c>
      <c r="T361" s="826">
        <v>1</v>
      </c>
      <c r="U361" s="828">
        <v>1</v>
      </c>
    </row>
    <row r="362" spans="1:21" ht="14.45" customHeight="1" x14ac:dyDescent="0.2">
      <c r="A362" s="821">
        <v>30</v>
      </c>
      <c r="B362" s="822" t="s">
        <v>2138</v>
      </c>
      <c r="C362" s="822" t="s">
        <v>2144</v>
      </c>
      <c r="D362" s="823" t="s">
        <v>2891</v>
      </c>
      <c r="E362" s="824" t="s">
        <v>2156</v>
      </c>
      <c r="F362" s="822" t="s">
        <v>2141</v>
      </c>
      <c r="G362" s="822" t="s">
        <v>2450</v>
      </c>
      <c r="H362" s="822" t="s">
        <v>329</v>
      </c>
      <c r="I362" s="822" t="s">
        <v>2753</v>
      </c>
      <c r="J362" s="822" t="s">
        <v>2754</v>
      </c>
      <c r="K362" s="822" t="s">
        <v>2755</v>
      </c>
      <c r="L362" s="825">
        <v>1796.88</v>
      </c>
      <c r="M362" s="825">
        <v>1796.88</v>
      </c>
      <c r="N362" s="822">
        <v>1</v>
      </c>
      <c r="O362" s="826">
        <v>1</v>
      </c>
      <c r="P362" s="825">
        <v>1796.88</v>
      </c>
      <c r="Q362" s="827">
        <v>1</v>
      </c>
      <c r="R362" s="822">
        <v>1</v>
      </c>
      <c r="S362" s="827">
        <v>1</v>
      </c>
      <c r="T362" s="826">
        <v>1</v>
      </c>
      <c r="U362" s="828">
        <v>1</v>
      </c>
    </row>
    <row r="363" spans="1:21" ht="14.45" customHeight="1" x14ac:dyDescent="0.2">
      <c r="A363" s="821">
        <v>30</v>
      </c>
      <c r="B363" s="822" t="s">
        <v>2138</v>
      </c>
      <c r="C363" s="822" t="s">
        <v>2144</v>
      </c>
      <c r="D363" s="823" t="s">
        <v>2891</v>
      </c>
      <c r="E363" s="824" t="s">
        <v>2156</v>
      </c>
      <c r="F363" s="822" t="s">
        <v>2141</v>
      </c>
      <c r="G363" s="822" t="s">
        <v>2450</v>
      </c>
      <c r="H363" s="822" t="s">
        <v>329</v>
      </c>
      <c r="I363" s="822" t="s">
        <v>2756</v>
      </c>
      <c r="J363" s="822" t="s">
        <v>2757</v>
      </c>
      <c r="K363" s="822" t="s">
        <v>2758</v>
      </c>
      <c r="L363" s="825">
        <v>137.43</v>
      </c>
      <c r="M363" s="825">
        <v>1236.8700000000001</v>
      </c>
      <c r="N363" s="822">
        <v>9</v>
      </c>
      <c r="O363" s="826">
        <v>4</v>
      </c>
      <c r="P363" s="825">
        <v>687.15000000000009</v>
      </c>
      <c r="Q363" s="827">
        <v>0.55555555555555558</v>
      </c>
      <c r="R363" s="822">
        <v>5</v>
      </c>
      <c r="S363" s="827">
        <v>0.55555555555555558</v>
      </c>
      <c r="T363" s="826">
        <v>2</v>
      </c>
      <c r="U363" s="828">
        <v>0.5</v>
      </c>
    </row>
    <row r="364" spans="1:21" ht="14.45" customHeight="1" x14ac:dyDescent="0.2">
      <c r="A364" s="821">
        <v>30</v>
      </c>
      <c r="B364" s="822" t="s">
        <v>2138</v>
      </c>
      <c r="C364" s="822" t="s">
        <v>2144</v>
      </c>
      <c r="D364" s="823" t="s">
        <v>2891</v>
      </c>
      <c r="E364" s="824" t="s">
        <v>2156</v>
      </c>
      <c r="F364" s="822" t="s">
        <v>2141</v>
      </c>
      <c r="G364" s="822" t="s">
        <v>2450</v>
      </c>
      <c r="H364" s="822" t="s">
        <v>329</v>
      </c>
      <c r="I364" s="822" t="s">
        <v>2451</v>
      </c>
      <c r="J364" s="822" t="s">
        <v>2452</v>
      </c>
      <c r="K364" s="822" t="s">
        <v>2453</v>
      </c>
      <c r="L364" s="825">
        <v>1048.6500000000001</v>
      </c>
      <c r="M364" s="825">
        <v>2097.3000000000002</v>
      </c>
      <c r="N364" s="822">
        <v>2</v>
      </c>
      <c r="O364" s="826">
        <v>1</v>
      </c>
      <c r="P364" s="825">
        <v>2097.3000000000002</v>
      </c>
      <c r="Q364" s="827">
        <v>1</v>
      </c>
      <c r="R364" s="822">
        <v>2</v>
      </c>
      <c r="S364" s="827">
        <v>1</v>
      </c>
      <c r="T364" s="826">
        <v>1</v>
      </c>
      <c r="U364" s="828">
        <v>1</v>
      </c>
    </row>
    <row r="365" spans="1:21" ht="14.45" customHeight="1" x14ac:dyDescent="0.2">
      <c r="A365" s="821">
        <v>30</v>
      </c>
      <c r="B365" s="822" t="s">
        <v>2138</v>
      </c>
      <c r="C365" s="822" t="s">
        <v>2144</v>
      </c>
      <c r="D365" s="823" t="s">
        <v>2891</v>
      </c>
      <c r="E365" s="824" t="s">
        <v>2156</v>
      </c>
      <c r="F365" s="822" t="s">
        <v>2141</v>
      </c>
      <c r="G365" s="822" t="s">
        <v>2450</v>
      </c>
      <c r="H365" s="822" t="s">
        <v>329</v>
      </c>
      <c r="I365" s="822" t="s">
        <v>2759</v>
      </c>
      <c r="J365" s="822" t="s">
        <v>2760</v>
      </c>
      <c r="K365" s="822" t="s">
        <v>2761</v>
      </c>
      <c r="L365" s="825">
        <v>52.78</v>
      </c>
      <c r="M365" s="825">
        <v>52.78</v>
      </c>
      <c r="N365" s="822">
        <v>1</v>
      </c>
      <c r="O365" s="826">
        <v>1</v>
      </c>
      <c r="P365" s="825"/>
      <c r="Q365" s="827">
        <v>0</v>
      </c>
      <c r="R365" s="822"/>
      <c r="S365" s="827">
        <v>0</v>
      </c>
      <c r="T365" s="826"/>
      <c r="U365" s="828">
        <v>0</v>
      </c>
    </row>
    <row r="366" spans="1:21" ht="14.45" customHeight="1" x14ac:dyDescent="0.2">
      <c r="A366" s="821">
        <v>30</v>
      </c>
      <c r="B366" s="822" t="s">
        <v>2138</v>
      </c>
      <c r="C366" s="822" t="s">
        <v>2144</v>
      </c>
      <c r="D366" s="823" t="s">
        <v>2891</v>
      </c>
      <c r="E366" s="824" t="s">
        <v>2156</v>
      </c>
      <c r="F366" s="822" t="s">
        <v>2141</v>
      </c>
      <c r="G366" s="822" t="s">
        <v>2450</v>
      </c>
      <c r="H366" s="822" t="s">
        <v>329</v>
      </c>
      <c r="I366" s="822" t="s">
        <v>2762</v>
      </c>
      <c r="J366" s="822" t="s">
        <v>2763</v>
      </c>
      <c r="K366" s="822" t="s">
        <v>2764</v>
      </c>
      <c r="L366" s="825">
        <v>66</v>
      </c>
      <c r="M366" s="825">
        <v>66</v>
      </c>
      <c r="N366" s="822">
        <v>1</v>
      </c>
      <c r="O366" s="826">
        <v>1</v>
      </c>
      <c r="P366" s="825"/>
      <c r="Q366" s="827">
        <v>0</v>
      </c>
      <c r="R366" s="822"/>
      <c r="S366" s="827">
        <v>0</v>
      </c>
      <c r="T366" s="826"/>
      <c r="U366" s="828">
        <v>0</v>
      </c>
    </row>
    <row r="367" spans="1:21" ht="14.45" customHeight="1" x14ac:dyDescent="0.2">
      <c r="A367" s="821">
        <v>30</v>
      </c>
      <c r="B367" s="822" t="s">
        <v>2138</v>
      </c>
      <c r="C367" s="822" t="s">
        <v>2144</v>
      </c>
      <c r="D367" s="823" t="s">
        <v>2891</v>
      </c>
      <c r="E367" s="824" t="s">
        <v>2156</v>
      </c>
      <c r="F367" s="822" t="s">
        <v>2141</v>
      </c>
      <c r="G367" s="822" t="s">
        <v>2450</v>
      </c>
      <c r="H367" s="822" t="s">
        <v>329</v>
      </c>
      <c r="I367" s="822" t="s">
        <v>2765</v>
      </c>
      <c r="J367" s="822" t="s">
        <v>2766</v>
      </c>
      <c r="K367" s="822" t="s">
        <v>2767</v>
      </c>
      <c r="L367" s="825">
        <v>39.1</v>
      </c>
      <c r="M367" s="825">
        <v>156.4</v>
      </c>
      <c r="N367" s="822">
        <v>4</v>
      </c>
      <c r="O367" s="826">
        <v>1</v>
      </c>
      <c r="P367" s="825"/>
      <c r="Q367" s="827">
        <v>0</v>
      </c>
      <c r="R367" s="822"/>
      <c r="S367" s="827">
        <v>0</v>
      </c>
      <c r="T367" s="826"/>
      <c r="U367" s="828">
        <v>0</v>
      </c>
    </row>
    <row r="368" spans="1:21" ht="14.45" customHeight="1" x14ac:dyDescent="0.2">
      <c r="A368" s="821">
        <v>30</v>
      </c>
      <c r="B368" s="822" t="s">
        <v>2138</v>
      </c>
      <c r="C368" s="822" t="s">
        <v>2144</v>
      </c>
      <c r="D368" s="823" t="s">
        <v>2891</v>
      </c>
      <c r="E368" s="824" t="s">
        <v>2156</v>
      </c>
      <c r="F368" s="822" t="s">
        <v>2141</v>
      </c>
      <c r="G368" s="822" t="s">
        <v>2450</v>
      </c>
      <c r="H368" s="822" t="s">
        <v>329</v>
      </c>
      <c r="I368" s="822" t="s">
        <v>2768</v>
      </c>
      <c r="J368" s="822" t="s">
        <v>2769</v>
      </c>
      <c r="K368" s="822" t="s">
        <v>2770</v>
      </c>
      <c r="L368" s="825">
        <v>410.55</v>
      </c>
      <c r="M368" s="825">
        <v>821.1</v>
      </c>
      <c r="N368" s="822">
        <v>2</v>
      </c>
      <c r="O368" s="826">
        <v>1</v>
      </c>
      <c r="P368" s="825">
        <v>821.1</v>
      </c>
      <c r="Q368" s="827">
        <v>1</v>
      </c>
      <c r="R368" s="822">
        <v>2</v>
      </c>
      <c r="S368" s="827">
        <v>1</v>
      </c>
      <c r="T368" s="826">
        <v>1</v>
      </c>
      <c r="U368" s="828">
        <v>1</v>
      </c>
    </row>
    <row r="369" spans="1:21" ht="14.45" customHeight="1" x14ac:dyDescent="0.2">
      <c r="A369" s="821">
        <v>30</v>
      </c>
      <c r="B369" s="822" t="s">
        <v>2138</v>
      </c>
      <c r="C369" s="822" t="s">
        <v>2144</v>
      </c>
      <c r="D369" s="823" t="s">
        <v>2891</v>
      </c>
      <c r="E369" s="824" t="s">
        <v>2156</v>
      </c>
      <c r="F369" s="822" t="s">
        <v>2141</v>
      </c>
      <c r="G369" s="822" t="s">
        <v>2450</v>
      </c>
      <c r="H369" s="822" t="s">
        <v>329</v>
      </c>
      <c r="I369" s="822" t="s">
        <v>2771</v>
      </c>
      <c r="J369" s="822" t="s">
        <v>2772</v>
      </c>
      <c r="K369" s="822" t="s">
        <v>2773</v>
      </c>
      <c r="L369" s="825">
        <v>52.2</v>
      </c>
      <c r="M369" s="825">
        <v>104.4</v>
      </c>
      <c r="N369" s="822">
        <v>2</v>
      </c>
      <c r="O369" s="826">
        <v>1</v>
      </c>
      <c r="P369" s="825"/>
      <c r="Q369" s="827">
        <v>0</v>
      </c>
      <c r="R369" s="822"/>
      <c r="S369" s="827">
        <v>0</v>
      </c>
      <c r="T369" s="826"/>
      <c r="U369" s="828">
        <v>0</v>
      </c>
    </row>
    <row r="370" spans="1:21" ht="14.45" customHeight="1" x14ac:dyDescent="0.2">
      <c r="A370" s="821">
        <v>30</v>
      </c>
      <c r="B370" s="822" t="s">
        <v>2138</v>
      </c>
      <c r="C370" s="822" t="s">
        <v>2144</v>
      </c>
      <c r="D370" s="823" t="s">
        <v>2891</v>
      </c>
      <c r="E370" s="824" t="s">
        <v>2156</v>
      </c>
      <c r="F370" s="822" t="s">
        <v>2141</v>
      </c>
      <c r="G370" s="822" t="s">
        <v>2450</v>
      </c>
      <c r="H370" s="822" t="s">
        <v>329</v>
      </c>
      <c r="I370" s="822" t="s">
        <v>2774</v>
      </c>
      <c r="J370" s="822" t="s">
        <v>2775</v>
      </c>
      <c r="K370" s="822" t="s">
        <v>2776</v>
      </c>
      <c r="L370" s="825">
        <v>997.24</v>
      </c>
      <c r="M370" s="825">
        <v>997.24</v>
      </c>
      <c r="N370" s="822">
        <v>1</v>
      </c>
      <c r="O370" s="826">
        <v>1</v>
      </c>
      <c r="P370" s="825"/>
      <c r="Q370" s="827">
        <v>0</v>
      </c>
      <c r="R370" s="822"/>
      <c r="S370" s="827">
        <v>0</v>
      </c>
      <c r="T370" s="826"/>
      <c r="U370" s="828">
        <v>0</v>
      </c>
    </row>
    <row r="371" spans="1:21" ht="14.45" customHeight="1" x14ac:dyDescent="0.2">
      <c r="A371" s="821">
        <v>30</v>
      </c>
      <c r="B371" s="822" t="s">
        <v>2138</v>
      </c>
      <c r="C371" s="822" t="s">
        <v>2144</v>
      </c>
      <c r="D371" s="823" t="s">
        <v>2891</v>
      </c>
      <c r="E371" s="824" t="s">
        <v>2156</v>
      </c>
      <c r="F371" s="822" t="s">
        <v>2141</v>
      </c>
      <c r="G371" s="822" t="s">
        <v>2450</v>
      </c>
      <c r="H371" s="822" t="s">
        <v>329</v>
      </c>
      <c r="I371" s="822" t="s">
        <v>2777</v>
      </c>
      <c r="J371" s="822" t="s">
        <v>2772</v>
      </c>
      <c r="K371" s="822" t="s">
        <v>2778</v>
      </c>
      <c r="L371" s="825">
        <v>43.76</v>
      </c>
      <c r="M371" s="825">
        <v>87.52</v>
      </c>
      <c r="N371" s="822">
        <v>2</v>
      </c>
      <c r="O371" s="826">
        <v>1</v>
      </c>
      <c r="P371" s="825"/>
      <c r="Q371" s="827">
        <v>0</v>
      </c>
      <c r="R371" s="822"/>
      <c r="S371" s="827">
        <v>0</v>
      </c>
      <c r="T371" s="826"/>
      <c r="U371" s="828">
        <v>0</v>
      </c>
    </row>
    <row r="372" spans="1:21" ht="14.45" customHeight="1" x14ac:dyDescent="0.2">
      <c r="A372" s="821">
        <v>30</v>
      </c>
      <c r="B372" s="822" t="s">
        <v>2138</v>
      </c>
      <c r="C372" s="822" t="s">
        <v>2144</v>
      </c>
      <c r="D372" s="823" t="s">
        <v>2891</v>
      </c>
      <c r="E372" s="824" t="s">
        <v>2156</v>
      </c>
      <c r="F372" s="822" t="s">
        <v>2141</v>
      </c>
      <c r="G372" s="822" t="s">
        <v>2450</v>
      </c>
      <c r="H372" s="822" t="s">
        <v>329</v>
      </c>
      <c r="I372" s="822" t="s">
        <v>2454</v>
      </c>
      <c r="J372" s="822" t="s">
        <v>2455</v>
      </c>
      <c r="K372" s="822" t="s">
        <v>2456</v>
      </c>
      <c r="L372" s="825">
        <v>1906.12</v>
      </c>
      <c r="M372" s="825">
        <v>3812.24</v>
      </c>
      <c r="N372" s="822">
        <v>2</v>
      </c>
      <c r="O372" s="826">
        <v>2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30</v>
      </c>
      <c r="B373" s="822" t="s">
        <v>2138</v>
      </c>
      <c r="C373" s="822" t="s">
        <v>2144</v>
      </c>
      <c r="D373" s="823" t="s">
        <v>2891</v>
      </c>
      <c r="E373" s="824" t="s">
        <v>2156</v>
      </c>
      <c r="F373" s="822" t="s">
        <v>2141</v>
      </c>
      <c r="G373" s="822" t="s">
        <v>2450</v>
      </c>
      <c r="H373" s="822" t="s">
        <v>329</v>
      </c>
      <c r="I373" s="822" t="s">
        <v>2779</v>
      </c>
      <c r="J373" s="822" t="s">
        <v>2780</v>
      </c>
      <c r="K373" s="822" t="s">
        <v>2781</v>
      </c>
      <c r="L373" s="825">
        <v>178</v>
      </c>
      <c r="M373" s="825">
        <v>534</v>
      </c>
      <c r="N373" s="822">
        <v>3</v>
      </c>
      <c r="O373" s="826">
        <v>2</v>
      </c>
      <c r="P373" s="825">
        <v>178</v>
      </c>
      <c r="Q373" s="827">
        <v>0.33333333333333331</v>
      </c>
      <c r="R373" s="822">
        <v>1</v>
      </c>
      <c r="S373" s="827">
        <v>0.33333333333333331</v>
      </c>
      <c r="T373" s="826">
        <v>1</v>
      </c>
      <c r="U373" s="828">
        <v>0.5</v>
      </c>
    </row>
    <row r="374" spans="1:21" ht="14.45" customHeight="1" x14ac:dyDescent="0.2">
      <c r="A374" s="821">
        <v>30</v>
      </c>
      <c r="B374" s="822" t="s">
        <v>2138</v>
      </c>
      <c r="C374" s="822" t="s">
        <v>2144</v>
      </c>
      <c r="D374" s="823" t="s">
        <v>2891</v>
      </c>
      <c r="E374" s="824" t="s">
        <v>2156</v>
      </c>
      <c r="F374" s="822" t="s">
        <v>2141</v>
      </c>
      <c r="G374" s="822" t="s">
        <v>2450</v>
      </c>
      <c r="H374" s="822" t="s">
        <v>329</v>
      </c>
      <c r="I374" s="822" t="s">
        <v>2782</v>
      </c>
      <c r="J374" s="822" t="s">
        <v>2783</v>
      </c>
      <c r="K374" s="822" t="s">
        <v>2784</v>
      </c>
      <c r="L374" s="825">
        <v>281.75</v>
      </c>
      <c r="M374" s="825">
        <v>845.25</v>
      </c>
      <c r="N374" s="822">
        <v>3</v>
      </c>
      <c r="O374" s="826">
        <v>2</v>
      </c>
      <c r="P374" s="825">
        <v>845.25</v>
      </c>
      <c r="Q374" s="827">
        <v>1</v>
      </c>
      <c r="R374" s="822">
        <v>3</v>
      </c>
      <c r="S374" s="827">
        <v>1</v>
      </c>
      <c r="T374" s="826">
        <v>2</v>
      </c>
      <c r="U374" s="828">
        <v>1</v>
      </c>
    </row>
    <row r="375" spans="1:21" ht="14.45" customHeight="1" x14ac:dyDescent="0.2">
      <c r="A375" s="821">
        <v>30</v>
      </c>
      <c r="B375" s="822" t="s">
        <v>2138</v>
      </c>
      <c r="C375" s="822" t="s">
        <v>2144</v>
      </c>
      <c r="D375" s="823" t="s">
        <v>2891</v>
      </c>
      <c r="E375" s="824" t="s">
        <v>2156</v>
      </c>
      <c r="F375" s="822" t="s">
        <v>2141</v>
      </c>
      <c r="G375" s="822" t="s">
        <v>2450</v>
      </c>
      <c r="H375" s="822" t="s">
        <v>329</v>
      </c>
      <c r="I375" s="822" t="s">
        <v>2785</v>
      </c>
      <c r="J375" s="822" t="s">
        <v>2786</v>
      </c>
      <c r="K375" s="822" t="s">
        <v>2787</v>
      </c>
      <c r="L375" s="825">
        <v>820.81</v>
      </c>
      <c r="M375" s="825">
        <v>820.81</v>
      </c>
      <c r="N375" s="822">
        <v>1</v>
      </c>
      <c r="O375" s="826">
        <v>1</v>
      </c>
      <c r="P375" s="825"/>
      <c r="Q375" s="827">
        <v>0</v>
      </c>
      <c r="R375" s="822"/>
      <c r="S375" s="827">
        <v>0</v>
      </c>
      <c r="T375" s="826"/>
      <c r="U375" s="828">
        <v>0</v>
      </c>
    </row>
    <row r="376" spans="1:21" ht="14.45" customHeight="1" x14ac:dyDescent="0.2">
      <c r="A376" s="821">
        <v>30</v>
      </c>
      <c r="B376" s="822" t="s">
        <v>2138</v>
      </c>
      <c r="C376" s="822" t="s">
        <v>2144</v>
      </c>
      <c r="D376" s="823" t="s">
        <v>2891</v>
      </c>
      <c r="E376" s="824" t="s">
        <v>2156</v>
      </c>
      <c r="F376" s="822" t="s">
        <v>2141</v>
      </c>
      <c r="G376" s="822" t="s">
        <v>2450</v>
      </c>
      <c r="H376" s="822" t="s">
        <v>329</v>
      </c>
      <c r="I376" s="822" t="s">
        <v>2457</v>
      </c>
      <c r="J376" s="822" t="s">
        <v>2458</v>
      </c>
      <c r="K376" s="822" t="s">
        <v>2459</v>
      </c>
      <c r="L376" s="825">
        <v>747.5</v>
      </c>
      <c r="M376" s="825">
        <v>1495</v>
      </c>
      <c r="N376" s="822">
        <v>2</v>
      </c>
      <c r="O376" s="826">
        <v>1</v>
      </c>
      <c r="P376" s="825"/>
      <c r="Q376" s="827">
        <v>0</v>
      </c>
      <c r="R376" s="822"/>
      <c r="S376" s="827">
        <v>0</v>
      </c>
      <c r="T376" s="826"/>
      <c r="U376" s="828">
        <v>0</v>
      </c>
    </row>
    <row r="377" spans="1:21" ht="14.45" customHeight="1" x14ac:dyDescent="0.2">
      <c r="A377" s="821">
        <v>30</v>
      </c>
      <c r="B377" s="822" t="s">
        <v>2138</v>
      </c>
      <c r="C377" s="822" t="s">
        <v>2144</v>
      </c>
      <c r="D377" s="823" t="s">
        <v>2891</v>
      </c>
      <c r="E377" s="824" t="s">
        <v>2156</v>
      </c>
      <c r="F377" s="822" t="s">
        <v>2141</v>
      </c>
      <c r="G377" s="822" t="s">
        <v>2450</v>
      </c>
      <c r="H377" s="822" t="s">
        <v>329</v>
      </c>
      <c r="I377" s="822" t="s">
        <v>2788</v>
      </c>
      <c r="J377" s="822" t="s">
        <v>2789</v>
      </c>
      <c r="K377" s="822" t="s">
        <v>2790</v>
      </c>
      <c r="L377" s="825">
        <v>853.42</v>
      </c>
      <c r="M377" s="825">
        <v>3413.68</v>
      </c>
      <c r="N377" s="822">
        <v>4</v>
      </c>
      <c r="O377" s="826">
        <v>1</v>
      </c>
      <c r="P377" s="825"/>
      <c r="Q377" s="827">
        <v>0</v>
      </c>
      <c r="R377" s="822"/>
      <c r="S377" s="827">
        <v>0</v>
      </c>
      <c r="T377" s="826"/>
      <c r="U377" s="828">
        <v>0</v>
      </c>
    </row>
    <row r="378" spans="1:21" ht="14.45" customHeight="1" x14ac:dyDescent="0.2">
      <c r="A378" s="821">
        <v>30</v>
      </c>
      <c r="B378" s="822" t="s">
        <v>2138</v>
      </c>
      <c r="C378" s="822" t="s">
        <v>2144</v>
      </c>
      <c r="D378" s="823" t="s">
        <v>2891</v>
      </c>
      <c r="E378" s="824" t="s">
        <v>2156</v>
      </c>
      <c r="F378" s="822" t="s">
        <v>2141</v>
      </c>
      <c r="G378" s="822" t="s">
        <v>2450</v>
      </c>
      <c r="H378" s="822" t="s">
        <v>329</v>
      </c>
      <c r="I378" s="822" t="s">
        <v>2791</v>
      </c>
      <c r="J378" s="822" t="s">
        <v>2792</v>
      </c>
      <c r="K378" s="822" t="s">
        <v>2793</v>
      </c>
      <c r="L378" s="825">
        <v>2923.2</v>
      </c>
      <c r="M378" s="825">
        <v>8769.5999999999985</v>
      </c>
      <c r="N378" s="822">
        <v>3</v>
      </c>
      <c r="O378" s="826">
        <v>2</v>
      </c>
      <c r="P378" s="825">
        <v>5846.4</v>
      </c>
      <c r="Q378" s="827">
        <v>0.66666666666666674</v>
      </c>
      <c r="R378" s="822">
        <v>2</v>
      </c>
      <c r="S378" s="827">
        <v>0.66666666666666663</v>
      </c>
      <c r="T378" s="826">
        <v>1</v>
      </c>
      <c r="U378" s="828">
        <v>0.5</v>
      </c>
    </row>
    <row r="379" spans="1:21" ht="14.45" customHeight="1" x14ac:dyDescent="0.2">
      <c r="A379" s="821">
        <v>30</v>
      </c>
      <c r="B379" s="822" t="s">
        <v>2138</v>
      </c>
      <c r="C379" s="822" t="s">
        <v>2144</v>
      </c>
      <c r="D379" s="823" t="s">
        <v>2891</v>
      </c>
      <c r="E379" s="824" t="s">
        <v>2155</v>
      </c>
      <c r="F379" s="822" t="s">
        <v>2139</v>
      </c>
      <c r="G379" s="822" t="s">
        <v>2161</v>
      </c>
      <c r="H379" s="822" t="s">
        <v>605</v>
      </c>
      <c r="I379" s="822" t="s">
        <v>2162</v>
      </c>
      <c r="J379" s="822" t="s">
        <v>618</v>
      </c>
      <c r="K379" s="822" t="s">
        <v>1272</v>
      </c>
      <c r="L379" s="825">
        <v>21.76</v>
      </c>
      <c r="M379" s="825">
        <v>21.76</v>
      </c>
      <c r="N379" s="822">
        <v>1</v>
      </c>
      <c r="O379" s="826">
        <v>0.5</v>
      </c>
      <c r="P379" s="825"/>
      <c r="Q379" s="827">
        <v>0</v>
      </c>
      <c r="R379" s="822"/>
      <c r="S379" s="827">
        <v>0</v>
      </c>
      <c r="T379" s="826"/>
      <c r="U379" s="828">
        <v>0</v>
      </c>
    </row>
    <row r="380" spans="1:21" ht="14.45" customHeight="1" x14ac:dyDescent="0.2">
      <c r="A380" s="821">
        <v>30</v>
      </c>
      <c r="B380" s="822" t="s">
        <v>2138</v>
      </c>
      <c r="C380" s="822" t="s">
        <v>2144</v>
      </c>
      <c r="D380" s="823" t="s">
        <v>2891</v>
      </c>
      <c r="E380" s="824" t="s">
        <v>2155</v>
      </c>
      <c r="F380" s="822" t="s">
        <v>2139</v>
      </c>
      <c r="G380" s="822" t="s">
        <v>2246</v>
      </c>
      <c r="H380" s="822" t="s">
        <v>329</v>
      </c>
      <c r="I380" s="822" t="s">
        <v>2794</v>
      </c>
      <c r="J380" s="822" t="s">
        <v>2251</v>
      </c>
      <c r="K380" s="822" t="s">
        <v>2795</v>
      </c>
      <c r="L380" s="825">
        <v>64.56</v>
      </c>
      <c r="M380" s="825">
        <v>64.56</v>
      </c>
      <c r="N380" s="822">
        <v>1</v>
      </c>
      <c r="O380" s="826">
        <v>0.5</v>
      </c>
      <c r="P380" s="825"/>
      <c r="Q380" s="827">
        <v>0</v>
      </c>
      <c r="R380" s="822"/>
      <c r="S380" s="827">
        <v>0</v>
      </c>
      <c r="T380" s="826"/>
      <c r="U380" s="828">
        <v>0</v>
      </c>
    </row>
    <row r="381" spans="1:21" ht="14.45" customHeight="1" x14ac:dyDescent="0.2">
      <c r="A381" s="821">
        <v>30</v>
      </c>
      <c r="B381" s="822" t="s">
        <v>2138</v>
      </c>
      <c r="C381" s="822" t="s">
        <v>2144</v>
      </c>
      <c r="D381" s="823" t="s">
        <v>2891</v>
      </c>
      <c r="E381" s="824" t="s">
        <v>2155</v>
      </c>
      <c r="F381" s="822" t="s">
        <v>2139</v>
      </c>
      <c r="G381" s="822" t="s">
        <v>2265</v>
      </c>
      <c r="H381" s="822" t="s">
        <v>605</v>
      </c>
      <c r="I381" s="822" t="s">
        <v>1732</v>
      </c>
      <c r="J381" s="822" t="s">
        <v>1733</v>
      </c>
      <c r="K381" s="822" t="s">
        <v>1734</v>
      </c>
      <c r="L381" s="825">
        <v>93.43</v>
      </c>
      <c r="M381" s="825">
        <v>93.43</v>
      </c>
      <c r="N381" s="822">
        <v>1</v>
      </c>
      <c r="O381" s="826">
        <v>0.5</v>
      </c>
      <c r="P381" s="825"/>
      <c r="Q381" s="827">
        <v>0</v>
      </c>
      <c r="R381" s="822"/>
      <c r="S381" s="827">
        <v>0</v>
      </c>
      <c r="T381" s="826"/>
      <c r="U381" s="828">
        <v>0</v>
      </c>
    </row>
    <row r="382" spans="1:21" ht="14.45" customHeight="1" x14ac:dyDescent="0.2">
      <c r="A382" s="821">
        <v>30</v>
      </c>
      <c r="B382" s="822" t="s">
        <v>2138</v>
      </c>
      <c r="C382" s="822" t="s">
        <v>2144</v>
      </c>
      <c r="D382" s="823" t="s">
        <v>2891</v>
      </c>
      <c r="E382" s="824" t="s">
        <v>2155</v>
      </c>
      <c r="F382" s="822" t="s">
        <v>2139</v>
      </c>
      <c r="G382" s="822" t="s">
        <v>2711</v>
      </c>
      <c r="H382" s="822" t="s">
        <v>605</v>
      </c>
      <c r="I382" s="822" t="s">
        <v>1769</v>
      </c>
      <c r="J382" s="822" t="s">
        <v>1770</v>
      </c>
      <c r="K382" s="822" t="s">
        <v>1771</v>
      </c>
      <c r="L382" s="825">
        <v>31.09</v>
      </c>
      <c r="M382" s="825">
        <v>31.09</v>
      </c>
      <c r="N382" s="822">
        <v>1</v>
      </c>
      <c r="O382" s="826">
        <v>0.5</v>
      </c>
      <c r="P382" s="825"/>
      <c r="Q382" s="827">
        <v>0</v>
      </c>
      <c r="R382" s="822"/>
      <c r="S382" s="827">
        <v>0</v>
      </c>
      <c r="T382" s="826"/>
      <c r="U382" s="828">
        <v>0</v>
      </c>
    </row>
    <row r="383" spans="1:21" ht="14.45" customHeight="1" x14ac:dyDescent="0.2">
      <c r="A383" s="821">
        <v>30</v>
      </c>
      <c r="B383" s="822" t="s">
        <v>2138</v>
      </c>
      <c r="C383" s="822" t="s">
        <v>2144</v>
      </c>
      <c r="D383" s="823" t="s">
        <v>2891</v>
      </c>
      <c r="E383" s="824" t="s">
        <v>2155</v>
      </c>
      <c r="F383" s="822" t="s">
        <v>2139</v>
      </c>
      <c r="G383" s="822" t="s">
        <v>2597</v>
      </c>
      <c r="H383" s="822" t="s">
        <v>605</v>
      </c>
      <c r="I383" s="822" t="s">
        <v>1789</v>
      </c>
      <c r="J383" s="822" t="s">
        <v>1790</v>
      </c>
      <c r="K383" s="822" t="s">
        <v>1791</v>
      </c>
      <c r="L383" s="825">
        <v>39.549999999999997</v>
      </c>
      <c r="M383" s="825">
        <v>39.549999999999997</v>
      </c>
      <c r="N383" s="822">
        <v>1</v>
      </c>
      <c r="O383" s="826">
        <v>0.5</v>
      </c>
      <c r="P383" s="825"/>
      <c r="Q383" s="827">
        <v>0</v>
      </c>
      <c r="R383" s="822"/>
      <c r="S383" s="827">
        <v>0</v>
      </c>
      <c r="T383" s="826"/>
      <c r="U383" s="828">
        <v>0</v>
      </c>
    </row>
    <row r="384" spans="1:21" ht="14.45" customHeight="1" x14ac:dyDescent="0.2">
      <c r="A384" s="821">
        <v>30</v>
      </c>
      <c r="B384" s="822" t="s">
        <v>2138</v>
      </c>
      <c r="C384" s="822" t="s">
        <v>2144</v>
      </c>
      <c r="D384" s="823" t="s">
        <v>2891</v>
      </c>
      <c r="E384" s="824" t="s">
        <v>2155</v>
      </c>
      <c r="F384" s="822" t="s">
        <v>2139</v>
      </c>
      <c r="G384" s="822" t="s">
        <v>2796</v>
      </c>
      <c r="H384" s="822" t="s">
        <v>605</v>
      </c>
      <c r="I384" s="822" t="s">
        <v>2797</v>
      </c>
      <c r="J384" s="822" t="s">
        <v>1746</v>
      </c>
      <c r="K384" s="822" t="s">
        <v>2798</v>
      </c>
      <c r="L384" s="825">
        <v>140.59</v>
      </c>
      <c r="M384" s="825">
        <v>140.59</v>
      </c>
      <c r="N384" s="822">
        <v>1</v>
      </c>
      <c r="O384" s="826">
        <v>0.5</v>
      </c>
      <c r="P384" s="825"/>
      <c r="Q384" s="827">
        <v>0</v>
      </c>
      <c r="R384" s="822"/>
      <c r="S384" s="827">
        <v>0</v>
      </c>
      <c r="T384" s="826"/>
      <c r="U384" s="828">
        <v>0</v>
      </c>
    </row>
    <row r="385" spans="1:21" ht="14.45" customHeight="1" x14ac:dyDescent="0.2">
      <c r="A385" s="821">
        <v>30</v>
      </c>
      <c r="B385" s="822" t="s">
        <v>2138</v>
      </c>
      <c r="C385" s="822" t="s">
        <v>2144</v>
      </c>
      <c r="D385" s="823" t="s">
        <v>2891</v>
      </c>
      <c r="E385" s="824" t="s">
        <v>2155</v>
      </c>
      <c r="F385" s="822" t="s">
        <v>2139</v>
      </c>
      <c r="G385" s="822" t="s">
        <v>2475</v>
      </c>
      <c r="H385" s="822" t="s">
        <v>605</v>
      </c>
      <c r="I385" s="822" t="s">
        <v>1725</v>
      </c>
      <c r="J385" s="822" t="s">
        <v>781</v>
      </c>
      <c r="K385" s="822" t="s">
        <v>1726</v>
      </c>
      <c r="L385" s="825">
        <v>368.16</v>
      </c>
      <c r="M385" s="825">
        <v>368.16</v>
      </c>
      <c r="N385" s="822">
        <v>1</v>
      </c>
      <c r="O385" s="826">
        <v>1</v>
      </c>
      <c r="P385" s="825"/>
      <c r="Q385" s="827">
        <v>0</v>
      </c>
      <c r="R385" s="822"/>
      <c r="S385" s="827">
        <v>0</v>
      </c>
      <c r="T385" s="826"/>
      <c r="U385" s="828">
        <v>0</v>
      </c>
    </row>
    <row r="386" spans="1:21" ht="14.45" customHeight="1" x14ac:dyDescent="0.2">
      <c r="A386" s="821">
        <v>30</v>
      </c>
      <c r="B386" s="822" t="s">
        <v>2138</v>
      </c>
      <c r="C386" s="822" t="s">
        <v>2144</v>
      </c>
      <c r="D386" s="823" t="s">
        <v>2891</v>
      </c>
      <c r="E386" s="824" t="s">
        <v>2155</v>
      </c>
      <c r="F386" s="822" t="s">
        <v>2139</v>
      </c>
      <c r="G386" s="822" t="s">
        <v>2475</v>
      </c>
      <c r="H386" s="822" t="s">
        <v>605</v>
      </c>
      <c r="I386" s="822" t="s">
        <v>1729</v>
      </c>
      <c r="J386" s="822" t="s">
        <v>781</v>
      </c>
      <c r="K386" s="822" t="s">
        <v>1730</v>
      </c>
      <c r="L386" s="825">
        <v>490.89</v>
      </c>
      <c r="M386" s="825">
        <v>1963.56</v>
      </c>
      <c r="N386" s="822">
        <v>4</v>
      </c>
      <c r="O386" s="826">
        <v>0.5</v>
      </c>
      <c r="P386" s="825">
        <v>1963.56</v>
      </c>
      <c r="Q386" s="827">
        <v>1</v>
      </c>
      <c r="R386" s="822">
        <v>4</v>
      </c>
      <c r="S386" s="827">
        <v>1</v>
      </c>
      <c r="T386" s="826">
        <v>0.5</v>
      </c>
      <c r="U386" s="828">
        <v>1</v>
      </c>
    </row>
    <row r="387" spans="1:21" ht="14.45" customHeight="1" x14ac:dyDescent="0.2">
      <c r="A387" s="821">
        <v>30</v>
      </c>
      <c r="B387" s="822" t="s">
        <v>2138</v>
      </c>
      <c r="C387" s="822" t="s">
        <v>2144</v>
      </c>
      <c r="D387" s="823" t="s">
        <v>2891</v>
      </c>
      <c r="E387" s="824" t="s">
        <v>2155</v>
      </c>
      <c r="F387" s="822" t="s">
        <v>2139</v>
      </c>
      <c r="G387" s="822" t="s">
        <v>2350</v>
      </c>
      <c r="H387" s="822" t="s">
        <v>329</v>
      </c>
      <c r="I387" s="822" t="s">
        <v>2617</v>
      </c>
      <c r="J387" s="822" t="s">
        <v>713</v>
      </c>
      <c r="K387" s="822" t="s">
        <v>714</v>
      </c>
      <c r="L387" s="825">
        <v>97.76</v>
      </c>
      <c r="M387" s="825">
        <v>97.76</v>
      </c>
      <c r="N387" s="822">
        <v>1</v>
      </c>
      <c r="O387" s="826">
        <v>0.5</v>
      </c>
      <c r="P387" s="825">
        <v>97.76</v>
      </c>
      <c r="Q387" s="827">
        <v>1</v>
      </c>
      <c r="R387" s="822">
        <v>1</v>
      </c>
      <c r="S387" s="827">
        <v>1</v>
      </c>
      <c r="T387" s="826">
        <v>0.5</v>
      </c>
      <c r="U387" s="828">
        <v>1</v>
      </c>
    </row>
    <row r="388" spans="1:21" ht="14.45" customHeight="1" x14ac:dyDescent="0.2">
      <c r="A388" s="821">
        <v>30</v>
      </c>
      <c r="B388" s="822" t="s">
        <v>2138</v>
      </c>
      <c r="C388" s="822" t="s">
        <v>2144</v>
      </c>
      <c r="D388" s="823" t="s">
        <v>2891</v>
      </c>
      <c r="E388" s="824" t="s">
        <v>2155</v>
      </c>
      <c r="F388" s="822" t="s">
        <v>2139</v>
      </c>
      <c r="G388" s="822" t="s">
        <v>2799</v>
      </c>
      <c r="H388" s="822" t="s">
        <v>329</v>
      </c>
      <c r="I388" s="822" t="s">
        <v>2800</v>
      </c>
      <c r="J388" s="822" t="s">
        <v>655</v>
      </c>
      <c r="K388" s="822" t="s">
        <v>656</v>
      </c>
      <c r="L388" s="825">
        <v>59.56</v>
      </c>
      <c r="M388" s="825">
        <v>59.56</v>
      </c>
      <c r="N388" s="822">
        <v>1</v>
      </c>
      <c r="O388" s="826">
        <v>1</v>
      </c>
      <c r="P388" s="825">
        <v>59.56</v>
      </c>
      <c r="Q388" s="827">
        <v>1</v>
      </c>
      <c r="R388" s="822">
        <v>1</v>
      </c>
      <c r="S388" s="827">
        <v>1</v>
      </c>
      <c r="T388" s="826">
        <v>1</v>
      </c>
      <c r="U388" s="828">
        <v>1</v>
      </c>
    </row>
    <row r="389" spans="1:21" ht="14.45" customHeight="1" x14ac:dyDescent="0.2">
      <c r="A389" s="821">
        <v>30</v>
      </c>
      <c r="B389" s="822" t="s">
        <v>2138</v>
      </c>
      <c r="C389" s="822" t="s">
        <v>2144</v>
      </c>
      <c r="D389" s="823" t="s">
        <v>2891</v>
      </c>
      <c r="E389" s="824" t="s">
        <v>2155</v>
      </c>
      <c r="F389" s="822" t="s">
        <v>2139</v>
      </c>
      <c r="G389" s="822" t="s">
        <v>2801</v>
      </c>
      <c r="H389" s="822" t="s">
        <v>605</v>
      </c>
      <c r="I389" s="822" t="s">
        <v>1783</v>
      </c>
      <c r="J389" s="822" t="s">
        <v>806</v>
      </c>
      <c r="K389" s="822" t="s">
        <v>807</v>
      </c>
      <c r="L389" s="825">
        <v>32.159999999999997</v>
      </c>
      <c r="M389" s="825">
        <v>32.159999999999997</v>
      </c>
      <c r="N389" s="822">
        <v>1</v>
      </c>
      <c r="O389" s="826">
        <v>0.5</v>
      </c>
      <c r="P389" s="825"/>
      <c r="Q389" s="827">
        <v>0</v>
      </c>
      <c r="R389" s="822"/>
      <c r="S389" s="827">
        <v>0</v>
      </c>
      <c r="T389" s="826"/>
      <c r="U389" s="828">
        <v>0</v>
      </c>
    </row>
    <row r="390" spans="1:21" ht="14.45" customHeight="1" x14ac:dyDescent="0.2">
      <c r="A390" s="821">
        <v>30</v>
      </c>
      <c r="B390" s="822" t="s">
        <v>2138</v>
      </c>
      <c r="C390" s="822" t="s">
        <v>2144</v>
      </c>
      <c r="D390" s="823" t="s">
        <v>2891</v>
      </c>
      <c r="E390" s="824" t="s">
        <v>2155</v>
      </c>
      <c r="F390" s="822" t="s">
        <v>2139</v>
      </c>
      <c r="G390" s="822" t="s">
        <v>2441</v>
      </c>
      <c r="H390" s="822" t="s">
        <v>605</v>
      </c>
      <c r="I390" s="822" t="s">
        <v>2443</v>
      </c>
      <c r="J390" s="822" t="s">
        <v>1804</v>
      </c>
      <c r="K390" s="822" t="s">
        <v>2444</v>
      </c>
      <c r="L390" s="825">
        <v>105.23</v>
      </c>
      <c r="M390" s="825">
        <v>105.23</v>
      </c>
      <c r="N390" s="822">
        <v>1</v>
      </c>
      <c r="O390" s="826">
        <v>0.5</v>
      </c>
      <c r="P390" s="825"/>
      <c r="Q390" s="827">
        <v>0</v>
      </c>
      <c r="R390" s="822"/>
      <c r="S390" s="827">
        <v>0</v>
      </c>
      <c r="T390" s="826"/>
      <c r="U390" s="828">
        <v>0</v>
      </c>
    </row>
    <row r="391" spans="1:21" ht="14.45" customHeight="1" x14ac:dyDescent="0.2">
      <c r="A391" s="821">
        <v>30</v>
      </c>
      <c r="B391" s="822" t="s">
        <v>2138</v>
      </c>
      <c r="C391" s="822" t="s">
        <v>2144</v>
      </c>
      <c r="D391" s="823" t="s">
        <v>2891</v>
      </c>
      <c r="E391" s="824" t="s">
        <v>2151</v>
      </c>
      <c r="F391" s="822" t="s">
        <v>2139</v>
      </c>
      <c r="G391" s="822" t="s">
        <v>2161</v>
      </c>
      <c r="H391" s="822" t="s">
        <v>605</v>
      </c>
      <c r="I391" s="822" t="s">
        <v>2162</v>
      </c>
      <c r="J391" s="822" t="s">
        <v>618</v>
      </c>
      <c r="K391" s="822" t="s">
        <v>1272</v>
      </c>
      <c r="L391" s="825">
        <v>21.76</v>
      </c>
      <c r="M391" s="825">
        <v>21.76</v>
      </c>
      <c r="N391" s="822">
        <v>1</v>
      </c>
      <c r="O391" s="826">
        <v>1</v>
      </c>
      <c r="P391" s="825"/>
      <c r="Q391" s="827">
        <v>0</v>
      </c>
      <c r="R391" s="822"/>
      <c r="S391" s="827">
        <v>0</v>
      </c>
      <c r="T391" s="826"/>
      <c r="U391" s="828">
        <v>0</v>
      </c>
    </row>
    <row r="392" spans="1:21" ht="14.45" customHeight="1" x14ac:dyDescent="0.2">
      <c r="A392" s="821">
        <v>30</v>
      </c>
      <c r="B392" s="822" t="s">
        <v>2138</v>
      </c>
      <c r="C392" s="822" t="s">
        <v>2144</v>
      </c>
      <c r="D392" s="823" t="s">
        <v>2891</v>
      </c>
      <c r="E392" s="824" t="s">
        <v>2151</v>
      </c>
      <c r="F392" s="822" t="s">
        <v>2139</v>
      </c>
      <c r="G392" s="822" t="s">
        <v>2168</v>
      </c>
      <c r="H392" s="822" t="s">
        <v>329</v>
      </c>
      <c r="I392" s="822" t="s">
        <v>2802</v>
      </c>
      <c r="J392" s="822" t="s">
        <v>2038</v>
      </c>
      <c r="K392" s="822" t="s">
        <v>2803</v>
      </c>
      <c r="L392" s="825">
        <v>84.83</v>
      </c>
      <c r="M392" s="825">
        <v>84.83</v>
      </c>
      <c r="N392" s="822">
        <v>1</v>
      </c>
      <c r="O392" s="826">
        <v>0.5</v>
      </c>
      <c r="P392" s="825"/>
      <c r="Q392" s="827">
        <v>0</v>
      </c>
      <c r="R392" s="822"/>
      <c r="S392" s="827">
        <v>0</v>
      </c>
      <c r="T392" s="826"/>
      <c r="U392" s="828">
        <v>0</v>
      </c>
    </row>
    <row r="393" spans="1:21" ht="14.45" customHeight="1" x14ac:dyDescent="0.2">
      <c r="A393" s="821">
        <v>30</v>
      </c>
      <c r="B393" s="822" t="s">
        <v>2138</v>
      </c>
      <c r="C393" s="822" t="s">
        <v>2144</v>
      </c>
      <c r="D393" s="823" t="s">
        <v>2891</v>
      </c>
      <c r="E393" s="824" t="s">
        <v>2151</v>
      </c>
      <c r="F393" s="822" t="s">
        <v>2139</v>
      </c>
      <c r="G393" s="822" t="s">
        <v>2178</v>
      </c>
      <c r="H393" s="822" t="s">
        <v>605</v>
      </c>
      <c r="I393" s="822" t="s">
        <v>1762</v>
      </c>
      <c r="J393" s="822" t="s">
        <v>657</v>
      </c>
      <c r="K393" s="822" t="s">
        <v>662</v>
      </c>
      <c r="L393" s="825">
        <v>35.11</v>
      </c>
      <c r="M393" s="825">
        <v>35.11</v>
      </c>
      <c r="N393" s="822">
        <v>1</v>
      </c>
      <c r="O393" s="826">
        <v>0.5</v>
      </c>
      <c r="P393" s="825"/>
      <c r="Q393" s="827">
        <v>0</v>
      </c>
      <c r="R393" s="822"/>
      <c r="S393" s="827">
        <v>0</v>
      </c>
      <c r="T393" s="826"/>
      <c r="U393" s="828">
        <v>0</v>
      </c>
    </row>
    <row r="394" spans="1:21" ht="14.45" customHeight="1" x14ac:dyDescent="0.2">
      <c r="A394" s="821">
        <v>30</v>
      </c>
      <c r="B394" s="822" t="s">
        <v>2138</v>
      </c>
      <c r="C394" s="822" t="s">
        <v>2144</v>
      </c>
      <c r="D394" s="823" t="s">
        <v>2891</v>
      </c>
      <c r="E394" s="824" t="s">
        <v>2151</v>
      </c>
      <c r="F394" s="822" t="s">
        <v>2139</v>
      </c>
      <c r="G394" s="822" t="s">
        <v>2804</v>
      </c>
      <c r="H394" s="822" t="s">
        <v>329</v>
      </c>
      <c r="I394" s="822" t="s">
        <v>2805</v>
      </c>
      <c r="J394" s="822" t="s">
        <v>736</v>
      </c>
      <c r="K394" s="822" t="s">
        <v>2806</v>
      </c>
      <c r="L394" s="825">
        <v>93.61</v>
      </c>
      <c r="M394" s="825">
        <v>93.61</v>
      </c>
      <c r="N394" s="822">
        <v>1</v>
      </c>
      <c r="O394" s="826">
        <v>0.5</v>
      </c>
      <c r="P394" s="825">
        <v>93.61</v>
      </c>
      <c r="Q394" s="827">
        <v>1</v>
      </c>
      <c r="R394" s="822">
        <v>1</v>
      </c>
      <c r="S394" s="827">
        <v>1</v>
      </c>
      <c r="T394" s="826">
        <v>0.5</v>
      </c>
      <c r="U394" s="828">
        <v>1</v>
      </c>
    </row>
    <row r="395" spans="1:21" ht="14.45" customHeight="1" x14ac:dyDescent="0.2">
      <c r="A395" s="821">
        <v>30</v>
      </c>
      <c r="B395" s="822" t="s">
        <v>2138</v>
      </c>
      <c r="C395" s="822" t="s">
        <v>2144</v>
      </c>
      <c r="D395" s="823" t="s">
        <v>2891</v>
      </c>
      <c r="E395" s="824" t="s">
        <v>2151</v>
      </c>
      <c r="F395" s="822" t="s">
        <v>2139</v>
      </c>
      <c r="G395" s="822" t="s">
        <v>2223</v>
      </c>
      <c r="H395" s="822" t="s">
        <v>329</v>
      </c>
      <c r="I395" s="822" t="s">
        <v>2807</v>
      </c>
      <c r="J395" s="822" t="s">
        <v>909</v>
      </c>
      <c r="K395" s="822" t="s">
        <v>910</v>
      </c>
      <c r="L395" s="825">
        <v>104.68</v>
      </c>
      <c r="M395" s="825">
        <v>104.68</v>
      </c>
      <c r="N395" s="822">
        <v>1</v>
      </c>
      <c r="O395" s="826">
        <v>0.5</v>
      </c>
      <c r="P395" s="825">
        <v>104.68</v>
      </c>
      <c r="Q395" s="827">
        <v>1</v>
      </c>
      <c r="R395" s="822">
        <v>1</v>
      </c>
      <c r="S395" s="827">
        <v>1</v>
      </c>
      <c r="T395" s="826">
        <v>0.5</v>
      </c>
      <c r="U395" s="828">
        <v>1</v>
      </c>
    </row>
    <row r="396" spans="1:21" ht="14.45" customHeight="1" x14ac:dyDescent="0.2">
      <c r="A396" s="821">
        <v>30</v>
      </c>
      <c r="B396" s="822" t="s">
        <v>2138</v>
      </c>
      <c r="C396" s="822" t="s">
        <v>2144</v>
      </c>
      <c r="D396" s="823" t="s">
        <v>2891</v>
      </c>
      <c r="E396" s="824" t="s">
        <v>2151</v>
      </c>
      <c r="F396" s="822" t="s">
        <v>2139</v>
      </c>
      <c r="G396" s="822" t="s">
        <v>2566</v>
      </c>
      <c r="H396" s="822" t="s">
        <v>605</v>
      </c>
      <c r="I396" s="822" t="s">
        <v>1749</v>
      </c>
      <c r="J396" s="822" t="s">
        <v>1750</v>
      </c>
      <c r="K396" s="822" t="s">
        <v>1751</v>
      </c>
      <c r="L396" s="825">
        <v>42.51</v>
      </c>
      <c r="M396" s="825">
        <v>42.51</v>
      </c>
      <c r="N396" s="822">
        <v>1</v>
      </c>
      <c r="O396" s="826">
        <v>0.5</v>
      </c>
      <c r="P396" s="825"/>
      <c r="Q396" s="827">
        <v>0</v>
      </c>
      <c r="R396" s="822"/>
      <c r="S396" s="827">
        <v>0</v>
      </c>
      <c r="T396" s="826"/>
      <c r="U396" s="828">
        <v>0</v>
      </c>
    </row>
    <row r="397" spans="1:21" ht="14.45" customHeight="1" x14ac:dyDescent="0.2">
      <c r="A397" s="821">
        <v>30</v>
      </c>
      <c r="B397" s="822" t="s">
        <v>2138</v>
      </c>
      <c r="C397" s="822" t="s">
        <v>2144</v>
      </c>
      <c r="D397" s="823" t="s">
        <v>2891</v>
      </c>
      <c r="E397" s="824" t="s">
        <v>2151</v>
      </c>
      <c r="F397" s="822" t="s">
        <v>2139</v>
      </c>
      <c r="G397" s="822" t="s">
        <v>2236</v>
      </c>
      <c r="H397" s="822" t="s">
        <v>329</v>
      </c>
      <c r="I397" s="822" t="s">
        <v>2237</v>
      </c>
      <c r="J397" s="822" t="s">
        <v>1560</v>
      </c>
      <c r="K397" s="822" t="s">
        <v>1561</v>
      </c>
      <c r="L397" s="825">
        <v>49.04</v>
      </c>
      <c r="M397" s="825">
        <v>98.08</v>
      </c>
      <c r="N397" s="822">
        <v>2</v>
      </c>
      <c r="O397" s="826">
        <v>1</v>
      </c>
      <c r="P397" s="825"/>
      <c r="Q397" s="827">
        <v>0</v>
      </c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30</v>
      </c>
      <c r="B398" s="822" t="s">
        <v>2138</v>
      </c>
      <c r="C398" s="822" t="s">
        <v>2144</v>
      </c>
      <c r="D398" s="823" t="s">
        <v>2891</v>
      </c>
      <c r="E398" s="824" t="s">
        <v>2151</v>
      </c>
      <c r="F398" s="822" t="s">
        <v>2139</v>
      </c>
      <c r="G398" s="822" t="s">
        <v>2808</v>
      </c>
      <c r="H398" s="822" t="s">
        <v>329</v>
      </c>
      <c r="I398" s="822" t="s">
        <v>2809</v>
      </c>
      <c r="J398" s="822" t="s">
        <v>2810</v>
      </c>
      <c r="K398" s="822" t="s">
        <v>2811</v>
      </c>
      <c r="L398" s="825">
        <v>8.7899999999999991</v>
      </c>
      <c r="M398" s="825">
        <v>8.7899999999999991</v>
      </c>
      <c r="N398" s="822">
        <v>1</v>
      </c>
      <c r="O398" s="826">
        <v>0.5</v>
      </c>
      <c r="P398" s="825"/>
      <c r="Q398" s="827">
        <v>0</v>
      </c>
      <c r="R398" s="822"/>
      <c r="S398" s="827">
        <v>0</v>
      </c>
      <c r="T398" s="826"/>
      <c r="U398" s="828">
        <v>0</v>
      </c>
    </row>
    <row r="399" spans="1:21" ht="14.45" customHeight="1" x14ac:dyDescent="0.2">
      <c r="A399" s="821">
        <v>30</v>
      </c>
      <c r="B399" s="822" t="s">
        <v>2138</v>
      </c>
      <c r="C399" s="822" t="s">
        <v>2144</v>
      </c>
      <c r="D399" s="823" t="s">
        <v>2891</v>
      </c>
      <c r="E399" s="824" t="s">
        <v>2151</v>
      </c>
      <c r="F399" s="822" t="s">
        <v>2139</v>
      </c>
      <c r="G399" s="822" t="s">
        <v>2274</v>
      </c>
      <c r="H399" s="822" t="s">
        <v>329</v>
      </c>
      <c r="I399" s="822" t="s">
        <v>2278</v>
      </c>
      <c r="J399" s="822" t="s">
        <v>2279</v>
      </c>
      <c r="K399" s="822" t="s">
        <v>2280</v>
      </c>
      <c r="L399" s="825">
        <v>31.65</v>
      </c>
      <c r="M399" s="825">
        <v>31.65</v>
      </c>
      <c r="N399" s="822">
        <v>1</v>
      </c>
      <c r="O399" s="826">
        <v>0.5</v>
      </c>
      <c r="P399" s="825"/>
      <c r="Q399" s="827">
        <v>0</v>
      </c>
      <c r="R399" s="822"/>
      <c r="S399" s="827">
        <v>0</v>
      </c>
      <c r="T399" s="826"/>
      <c r="U399" s="828">
        <v>0</v>
      </c>
    </row>
    <row r="400" spans="1:21" ht="14.45" customHeight="1" x14ac:dyDescent="0.2">
      <c r="A400" s="821">
        <v>30</v>
      </c>
      <c r="B400" s="822" t="s">
        <v>2138</v>
      </c>
      <c r="C400" s="822" t="s">
        <v>2144</v>
      </c>
      <c r="D400" s="823" t="s">
        <v>2891</v>
      </c>
      <c r="E400" s="824" t="s">
        <v>2151</v>
      </c>
      <c r="F400" s="822" t="s">
        <v>2139</v>
      </c>
      <c r="G400" s="822" t="s">
        <v>2812</v>
      </c>
      <c r="H400" s="822" t="s">
        <v>329</v>
      </c>
      <c r="I400" s="822" t="s">
        <v>2813</v>
      </c>
      <c r="J400" s="822" t="s">
        <v>766</v>
      </c>
      <c r="K400" s="822" t="s">
        <v>767</v>
      </c>
      <c r="L400" s="825">
        <v>0</v>
      </c>
      <c r="M400" s="825">
        <v>0</v>
      </c>
      <c r="N400" s="822">
        <v>1</v>
      </c>
      <c r="O400" s="826">
        <v>0.5</v>
      </c>
      <c r="P400" s="825">
        <v>0</v>
      </c>
      <c r="Q400" s="827"/>
      <c r="R400" s="822">
        <v>1</v>
      </c>
      <c r="S400" s="827">
        <v>1</v>
      </c>
      <c r="T400" s="826">
        <v>0.5</v>
      </c>
      <c r="U400" s="828">
        <v>1</v>
      </c>
    </row>
    <row r="401" spans="1:21" ht="14.45" customHeight="1" x14ac:dyDescent="0.2">
      <c r="A401" s="821">
        <v>30</v>
      </c>
      <c r="B401" s="822" t="s">
        <v>2138</v>
      </c>
      <c r="C401" s="822" t="s">
        <v>2144</v>
      </c>
      <c r="D401" s="823" t="s">
        <v>2891</v>
      </c>
      <c r="E401" s="824" t="s">
        <v>2151</v>
      </c>
      <c r="F401" s="822" t="s">
        <v>2139</v>
      </c>
      <c r="G401" s="822" t="s">
        <v>2597</v>
      </c>
      <c r="H401" s="822" t="s">
        <v>329</v>
      </c>
      <c r="I401" s="822" t="s">
        <v>2814</v>
      </c>
      <c r="J401" s="822" t="s">
        <v>2815</v>
      </c>
      <c r="K401" s="822" t="s">
        <v>2816</v>
      </c>
      <c r="L401" s="825">
        <v>18.46</v>
      </c>
      <c r="M401" s="825">
        <v>18.46</v>
      </c>
      <c r="N401" s="822">
        <v>1</v>
      </c>
      <c r="O401" s="826">
        <v>0.5</v>
      </c>
      <c r="P401" s="825"/>
      <c r="Q401" s="827">
        <v>0</v>
      </c>
      <c r="R401" s="822"/>
      <c r="S401" s="827">
        <v>0</v>
      </c>
      <c r="T401" s="826"/>
      <c r="U401" s="828">
        <v>0</v>
      </c>
    </row>
    <row r="402" spans="1:21" ht="14.45" customHeight="1" x14ac:dyDescent="0.2">
      <c r="A402" s="821">
        <v>30</v>
      </c>
      <c r="B402" s="822" t="s">
        <v>2138</v>
      </c>
      <c r="C402" s="822" t="s">
        <v>2144</v>
      </c>
      <c r="D402" s="823" t="s">
        <v>2891</v>
      </c>
      <c r="E402" s="824" t="s">
        <v>2151</v>
      </c>
      <c r="F402" s="822" t="s">
        <v>2139</v>
      </c>
      <c r="G402" s="822" t="s">
        <v>2817</v>
      </c>
      <c r="H402" s="822" t="s">
        <v>605</v>
      </c>
      <c r="I402" s="822" t="s">
        <v>2818</v>
      </c>
      <c r="J402" s="822" t="s">
        <v>2065</v>
      </c>
      <c r="K402" s="822" t="s">
        <v>2819</v>
      </c>
      <c r="L402" s="825">
        <v>70.48</v>
      </c>
      <c r="M402" s="825">
        <v>70.48</v>
      </c>
      <c r="N402" s="822">
        <v>1</v>
      </c>
      <c r="O402" s="826">
        <v>1</v>
      </c>
      <c r="P402" s="825">
        <v>70.48</v>
      </c>
      <c r="Q402" s="827">
        <v>1</v>
      </c>
      <c r="R402" s="822">
        <v>1</v>
      </c>
      <c r="S402" s="827">
        <v>1</v>
      </c>
      <c r="T402" s="826">
        <v>1</v>
      </c>
      <c r="U402" s="828">
        <v>1</v>
      </c>
    </row>
    <row r="403" spans="1:21" ht="14.45" customHeight="1" x14ac:dyDescent="0.2">
      <c r="A403" s="821">
        <v>30</v>
      </c>
      <c r="B403" s="822" t="s">
        <v>2138</v>
      </c>
      <c r="C403" s="822" t="s">
        <v>2144</v>
      </c>
      <c r="D403" s="823" t="s">
        <v>2891</v>
      </c>
      <c r="E403" s="824" t="s">
        <v>2151</v>
      </c>
      <c r="F403" s="822" t="s">
        <v>2139</v>
      </c>
      <c r="G403" s="822" t="s">
        <v>2475</v>
      </c>
      <c r="H403" s="822" t="s">
        <v>605</v>
      </c>
      <c r="I403" s="822" t="s">
        <v>1725</v>
      </c>
      <c r="J403" s="822" t="s">
        <v>781</v>
      </c>
      <c r="K403" s="822" t="s">
        <v>1726</v>
      </c>
      <c r="L403" s="825">
        <v>368.16</v>
      </c>
      <c r="M403" s="825">
        <v>1472.64</v>
      </c>
      <c r="N403" s="822">
        <v>4</v>
      </c>
      <c r="O403" s="826">
        <v>0.5</v>
      </c>
      <c r="P403" s="825">
        <v>1472.64</v>
      </c>
      <c r="Q403" s="827">
        <v>1</v>
      </c>
      <c r="R403" s="822">
        <v>4</v>
      </c>
      <c r="S403" s="827">
        <v>1</v>
      </c>
      <c r="T403" s="826">
        <v>0.5</v>
      </c>
      <c r="U403" s="828">
        <v>1</v>
      </c>
    </row>
    <row r="404" spans="1:21" ht="14.45" customHeight="1" x14ac:dyDescent="0.2">
      <c r="A404" s="821">
        <v>30</v>
      </c>
      <c r="B404" s="822" t="s">
        <v>2138</v>
      </c>
      <c r="C404" s="822" t="s">
        <v>2144</v>
      </c>
      <c r="D404" s="823" t="s">
        <v>2891</v>
      </c>
      <c r="E404" s="824" t="s">
        <v>2151</v>
      </c>
      <c r="F404" s="822" t="s">
        <v>2139</v>
      </c>
      <c r="G404" s="822" t="s">
        <v>2475</v>
      </c>
      <c r="H404" s="822" t="s">
        <v>605</v>
      </c>
      <c r="I404" s="822" t="s">
        <v>1727</v>
      </c>
      <c r="J404" s="822" t="s">
        <v>781</v>
      </c>
      <c r="K404" s="822" t="s">
        <v>1728</v>
      </c>
      <c r="L404" s="825">
        <v>736.33</v>
      </c>
      <c r="M404" s="825">
        <v>3681.6500000000005</v>
      </c>
      <c r="N404" s="822">
        <v>5</v>
      </c>
      <c r="O404" s="826">
        <v>3</v>
      </c>
      <c r="P404" s="825">
        <v>3681.6500000000005</v>
      </c>
      <c r="Q404" s="827">
        <v>1</v>
      </c>
      <c r="R404" s="822">
        <v>5</v>
      </c>
      <c r="S404" s="827">
        <v>1</v>
      </c>
      <c r="T404" s="826">
        <v>3</v>
      </c>
      <c r="U404" s="828">
        <v>1</v>
      </c>
    </row>
    <row r="405" spans="1:21" ht="14.45" customHeight="1" x14ac:dyDescent="0.2">
      <c r="A405" s="821">
        <v>30</v>
      </c>
      <c r="B405" s="822" t="s">
        <v>2138</v>
      </c>
      <c r="C405" s="822" t="s">
        <v>2144</v>
      </c>
      <c r="D405" s="823" t="s">
        <v>2891</v>
      </c>
      <c r="E405" s="824" t="s">
        <v>2151</v>
      </c>
      <c r="F405" s="822" t="s">
        <v>2139</v>
      </c>
      <c r="G405" s="822" t="s">
        <v>2475</v>
      </c>
      <c r="H405" s="822" t="s">
        <v>605</v>
      </c>
      <c r="I405" s="822" t="s">
        <v>1729</v>
      </c>
      <c r="J405" s="822" t="s">
        <v>781</v>
      </c>
      <c r="K405" s="822" t="s">
        <v>1730</v>
      </c>
      <c r="L405" s="825">
        <v>490.89</v>
      </c>
      <c r="M405" s="825">
        <v>1472.67</v>
      </c>
      <c r="N405" s="822">
        <v>3</v>
      </c>
      <c r="O405" s="826">
        <v>2</v>
      </c>
      <c r="P405" s="825">
        <v>490.89</v>
      </c>
      <c r="Q405" s="827">
        <v>0.33333333333333331</v>
      </c>
      <c r="R405" s="822">
        <v>1</v>
      </c>
      <c r="S405" s="827">
        <v>0.33333333333333331</v>
      </c>
      <c r="T405" s="826">
        <v>1</v>
      </c>
      <c r="U405" s="828">
        <v>0.5</v>
      </c>
    </row>
    <row r="406" spans="1:21" ht="14.45" customHeight="1" x14ac:dyDescent="0.2">
      <c r="A406" s="821">
        <v>30</v>
      </c>
      <c r="B406" s="822" t="s">
        <v>2138</v>
      </c>
      <c r="C406" s="822" t="s">
        <v>2144</v>
      </c>
      <c r="D406" s="823" t="s">
        <v>2891</v>
      </c>
      <c r="E406" s="824" t="s">
        <v>2151</v>
      </c>
      <c r="F406" s="822" t="s">
        <v>2139</v>
      </c>
      <c r="G406" s="822" t="s">
        <v>2475</v>
      </c>
      <c r="H406" s="822" t="s">
        <v>605</v>
      </c>
      <c r="I406" s="822" t="s">
        <v>1723</v>
      </c>
      <c r="J406" s="822" t="s">
        <v>781</v>
      </c>
      <c r="K406" s="822" t="s">
        <v>1724</v>
      </c>
      <c r="L406" s="825">
        <v>923.74</v>
      </c>
      <c r="M406" s="825">
        <v>1847.48</v>
      </c>
      <c r="N406" s="822">
        <v>2</v>
      </c>
      <c r="O406" s="826">
        <v>0.5</v>
      </c>
      <c r="P406" s="825">
        <v>1847.48</v>
      </c>
      <c r="Q406" s="827">
        <v>1</v>
      </c>
      <c r="R406" s="822">
        <v>2</v>
      </c>
      <c r="S406" s="827">
        <v>1</v>
      </c>
      <c r="T406" s="826">
        <v>0.5</v>
      </c>
      <c r="U406" s="828">
        <v>1</v>
      </c>
    </row>
    <row r="407" spans="1:21" ht="14.45" customHeight="1" x14ac:dyDescent="0.2">
      <c r="A407" s="821">
        <v>30</v>
      </c>
      <c r="B407" s="822" t="s">
        <v>2138</v>
      </c>
      <c r="C407" s="822" t="s">
        <v>2144</v>
      </c>
      <c r="D407" s="823" t="s">
        <v>2891</v>
      </c>
      <c r="E407" s="824" t="s">
        <v>2151</v>
      </c>
      <c r="F407" s="822" t="s">
        <v>2139</v>
      </c>
      <c r="G407" s="822" t="s">
        <v>2350</v>
      </c>
      <c r="H407" s="822" t="s">
        <v>329</v>
      </c>
      <c r="I407" s="822" t="s">
        <v>2615</v>
      </c>
      <c r="J407" s="822" t="s">
        <v>713</v>
      </c>
      <c r="K407" s="822" t="s">
        <v>2616</v>
      </c>
      <c r="L407" s="825">
        <v>27.37</v>
      </c>
      <c r="M407" s="825">
        <v>82.11</v>
      </c>
      <c r="N407" s="822">
        <v>3</v>
      </c>
      <c r="O407" s="826">
        <v>1</v>
      </c>
      <c r="P407" s="825">
        <v>54.74</v>
      </c>
      <c r="Q407" s="827">
        <v>0.66666666666666674</v>
      </c>
      <c r="R407" s="822">
        <v>2</v>
      </c>
      <c r="S407" s="827">
        <v>0.66666666666666663</v>
      </c>
      <c r="T407" s="826">
        <v>0.5</v>
      </c>
      <c r="U407" s="828">
        <v>0.5</v>
      </c>
    </row>
    <row r="408" spans="1:21" ht="14.45" customHeight="1" x14ac:dyDescent="0.2">
      <c r="A408" s="821">
        <v>30</v>
      </c>
      <c r="B408" s="822" t="s">
        <v>2138</v>
      </c>
      <c r="C408" s="822" t="s">
        <v>2144</v>
      </c>
      <c r="D408" s="823" t="s">
        <v>2891</v>
      </c>
      <c r="E408" s="824" t="s">
        <v>2151</v>
      </c>
      <c r="F408" s="822" t="s">
        <v>2139</v>
      </c>
      <c r="G408" s="822" t="s">
        <v>2350</v>
      </c>
      <c r="H408" s="822" t="s">
        <v>605</v>
      </c>
      <c r="I408" s="822" t="s">
        <v>1956</v>
      </c>
      <c r="J408" s="822" t="s">
        <v>713</v>
      </c>
      <c r="K408" s="822" t="s">
        <v>1957</v>
      </c>
      <c r="L408" s="825">
        <v>13.68</v>
      </c>
      <c r="M408" s="825">
        <v>13.68</v>
      </c>
      <c r="N408" s="822">
        <v>1</v>
      </c>
      <c r="O408" s="826">
        <v>0.5</v>
      </c>
      <c r="P408" s="825"/>
      <c r="Q408" s="827">
        <v>0</v>
      </c>
      <c r="R408" s="822"/>
      <c r="S408" s="827">
        <v>0</v>
      </c>
      <c r="T408" s="826"/>
      <c r="U408" s="828">
        <v>0</v>
      </c>
    </row>
    <row r="409" spans="1:21" ht="14.45" customHeight="1" x14ac:dyDescent="0.2">
      <c r="A409" s="821">
        <v>30</v>
      </c>
      <c r="B409" s="822" t="s">
        <v>2138</v>
      </c>
      <c r="C409" s="822" t="s">
        <v>2144</v>
      </c>
      <c r="D409" s="823" t="s">
        <v>2891</v>
      </c>
      <c r="E409" s="824" t="s">
        <v>2151</v>
      </c>
      <c r="F409" s="822" t="s">
        <v>2139</v>
      </c>
      <c r="G409" s="822" t="s">
        <v>2619</v>
      </c>
      <c r="H409" s="822" t="s">
        <v>605</v>
      </c>
      <c r="I409" s="822" t="s">
        <v>1773</v>
      </c>
      <c r="J409" s="822" t="s">
        <v>993</v>
      </c>
      <c r="K409" s="822" t="s">
        <v>662</v>
      </c>
      <c r="L409" s="825">
        <v>34.47</v>
      </c>
      <c r="M409" s="825">
        <v>34.47</v>
      </c>
      <c r="N409" s="822">
        <v>1</v>
      </c>
      <c r="O409" s="826">
        <v>0.5</v>
      </c>
      <c r="P409" s="825"/>
      <c r="Q409" s="827">
        <v>0</v>
      </c>
      <c r="R409" s="822"/>
      <c r="S409" s="827">
        <v>0</v>
      </c>
      <c r="T409" s="826"/>
      <c r="U409" s="828">
        <v>0</v>
      </c>
    </row>
    <row r="410" spans="1:21" ht="14.45" customHeight="1" x14ac:dyDescent="0.2">
      <c r="A410" s="821">
        <v>30</v>
      </c>
      <c r="B410" s="822" t="s">
        <v>2138</v>
      </c>
      <c r="C410" s="822" t="s">
        <v>2144</v>
      </c>
      <c r="D410" s="823" t="s">
        <v>2891</v>
      </c>
      <c r="E410" s="824" t="s">
        <v>2151</v>
      </c>
      <c r="F410" s="822" t="s">
        <v>2139</v>
      </c>
      <c r="G410" s="822" t="s">
        <v>2357</v>
      </c>
      <c r="H410" s="822" t="s">
        <v>605</v>
      </c>
      <c r="I410" s="822" t="s">
        <v>2025</v>
      </c>
      <c r="J410" s="822" t="s">
        <v>2026</v>
      </c>
      <c r="K410" s="822" t="s">
        <v>2027</v>
      </c>
      <c r="L410" s="825">
        <v>117.46</v>
      </c>
      <c r="M410" s="825">
        <v>117.46</v>
      </c>
      <c r="N410" s="822">
        <v>1</v>
      </c>
      <c r="O410" s="826">
        <v>0.5</v>
      </c>
      <c r="P410" s="825">
        <v>117.46</v>
      </c>
      <c r="Q410" s="827">
        <v>1</v>
      </c>
      <c r="R410" s="822">
        <v>1</v>
      </c>
      <c r="S410" s="827">
        <v>1</v>
      </c>
      <c r="T410" s="826">
        <v>0.5</v>
      </c>
      <c r="U410" s="828">
        <v>1</v>
      </c>
    </row>
    <row r="411" spans="1:21" ht="14.45" customHeight="1" x14ac:dyDescent="0.2">
      <c r="A411" s="821">
        <v>30</v>
      </c>
      <c r="B411" s="822" t="s">
        <v>2138</v>
      </c>
      <c r="C411" s="822" t="s">
        <v>2144</v>
      </c>
      <c r="D411" s="823" t="s">
        <v>2891</v>
      </c>
      <c r="E411" s="824" t="s">
        <v>2151</v>
      </c>
      <c r="F411" s="822" t="s">
        <v>2139</v>
      </c>
      <c r="G411" s="822" t="s">
        <v>2820</v>
      </c>
      <c r="H411" s="822" t="s">
        <v>329</v>
      </c>
      <c r="I411" s="822" t="s">
        <v>2821</v>
      </c>
      <c r="J411" s="822" t="s">
        <v>1377</v>
      </c>
      <c r="K411" s="822" t="s">
        <v>1378</v>
      </c>
      <c r="L411" s="825">
        <v>79.099999999999994</v>
      </c>
      <c r="M411" s="825">
        <v>79.099999999999994</v>
      </c>
      <c r="N411" s="822">
        <v>1</v>
      </c>
      <c r="O411" s="826">
        <v>1</v>
      </c>
      <c r="P411" s="825">
        <v>79.099999999999994</v>
      </c>
      <c r="Q411" s="827">
        <v>1</v>
      </c>
      <c r="R411" s="822">
        <v>1</v>
      </c>
      <c r="S411" s="827">
        <v>1</v>
      </c>
      <c r="T411" s="826">
        <v>1</v>
      </c>
      <c r="U411" s="828">
        <v>1</v>
      </c>
    </row>
    <row r="412" spans="1:21" ht="14.45" customHeight="1" x14ac:dyDescent="0.2">
      <c r="A412" s="821">
        <v>30</v>
      </c>
      <c r="B412" s="822" t="s">
        <v>2138</v>
      </c>
      <c r="C412" s="822" t="s">
        <v>2144</v>
      </c>
      <c r="D412" s="823" t="s">
        <v>2891</v>
      </c>
      <c r="E412" s="824" t="s">
        <v>2151</v>
      </c>
      <c r="F412" s="822" t="s">
        <v>2139</v>
      </c>
      <c r="G412" s="822" t="s">
        <v>2638</v>
      </c>
      <c r="H412" s="822" t="s">
        <v>329</v>
      </c>
      <c r="I412" s="822" t="s">
        <v>2641</v>
      </c>
      <c r="J412" s="822" t="s">
        <v>1079</v>
      </c>
      <c r="K412" s="822" t="s">
        <v>2642</v>
      </c>
      <c r="L412" s="825">
        <v>26.12</v>
      </c>
      <c r="M412" s="825">
        <v>26.12</v>
      </c>
      <c r="N412" s="822">
        <v>1</v>
      </c>
      <c r="O412" s="826">
        <v>0.5</v>
      </c>
      <c r="P412" s="825"/>
      <c r="Q412" s="827">
        <v>0</v>
      </c>
      <c r="R412" s="822"/>
      <c r="S412" s="827">
        <v>0</v>
      </c>
      <c r="T412" s="826"/>
      <c r="U412" s="828">
        <v>0</v>
      </c>
    </row>
    <row r="413" spans="1:21" ht="14.45" customHeight="1" x14ac:dyDescent="0.2">
      <c r="A413" s="821">
        <v>30</v>
      </c>
      <c r="B413" s="822" t="s">
        <v>2138</v>
      </c>
      <c r="C413" s="822" t="s">
        <v>2144</v>
      </c>
      <c r="D413" s="823" t="s">
        <v>2891</v>
      </c>
      <c r="E413" s="824" t="s">
        <v>2151</v>
      </c>
      <c r="F413" s="822" t="s">
        <v>2139</v>
      </c>
      <c r="G413" s="822" t="s">
        <v>2822</v>
      </c>
      <c r="H413" s="822" t="s">
        <v>329</v>
      </c>
      <c r="I413" s="822" t="s">
        <v>2823</v>
      </c>
      <c r="J413" s="822" t="s">
        <v>2824</v>
      </c>
      <c r="K413" s="822" t="s">
        <v>2825</v>
      </c>
      <c r="L413" s="825">
        <v>0</v>
      </c>
      <c r="M413" s="825">
        <v>0</v>
      </c>
      <c r="N413" s="822">
        <v>2</v>
      </c>
      <c r="O413" s="826">
        <v>1</v>
      </c>
      <c r="P413" s="825">
        <v>0</v>
      </c>
      <c r="Q413" s="827"/>
      <c r="R413" s="822">
        <v>1</v>
      </c>
      <c r="S413" s="827">
        <v>0.5</v>
      </c>
      <c r="T413" s="826">
        <v>0.5</v>
      </c>
      <c r="U413" s="828">
        <v>0.5</v>
      </c>
    </row>
    <row r="414" spans="1:21" ht="14.45" customHeight="1" x14ac:dyDescent="0.2">
      <c r="A414" s="821">
        <v>30</v>
      </c>
      <c r="B414" s="822" t="s">
        <v>2138</v>
      </c>
      <c r="C414" s="822" t="s">
        <v>2144</v>
      </c>
      <c r="D414" s="823" t="s">
        <v>2891</v>
      </c>
      <c r="E414" s="824" t="s">
        <v>2151</v>
      </c>
      <c r="F414" s="822" t="s">
        <v>2139</v>
      </c>
      <c r="G414" s="822" t="s">
        <v>2402</v>
      </c>
      <c r="H414" s="822" t="s">
        <v>329</v>
      </c>
      <c r="I414" s="822" t="s">
        <v>2403</v>
      </c>
      <c r="J414" s="822" t="s">
        <v>2404</v>
      </c>
      <c r="K414" s="822" t="s">
        <v>2405</v>
      </c>
      <c r="L414" s="825">
        <v>264</v>
      </c>
      <c r="M414" s="825">
        <v>264</v>
      </c>
      <c r="N414" s="822">
        <v>1</v>
      </c>
      <c r="O414" s="826">
        <v>0.5</v>
      </c>
      <c r="P414" s="825">
        <v>264</v>
      </c>
      <c r="Q414" s="827">
        <v>1</v>
      </c>
      <c r="R414" s="822">
        <v>1</v>
      </c>
      <c r="S414" s="827">
        <v>1</v>
      </c>
      <c r="T414" s="826">
        <v>0.5</v>
      </c>
      <c r="U414" s="828">
        <v>1</v>
      </c>
    </row>
    <row r="415" spans="1:21" ht="14.45" customHeight="1" x14ac:dyDescent="0.2">
      <c r="A415" s="821">
        <v>30</v>
      </c>
      <c r="B415" s="822" t="s">
        <v>2138</v>
      </c>
      <c r="C415" s="822" t="s">
        <v>2144</v>
      </c>
      <c r="D415" s="823" t="s">
        <v>2891</v>
      </c>
      <c r="E415" s="824" t="s">
        <v>2151</v>
      </c>
      <c r="F415" s="822" t="s">
        <v>2139</v>
      </c>
      <c r="G415" s="822" t="s">
        <v>2437</v>
      </c>
      <c r="H415" s="822" t="s">
        <v>329</v>
      </c>
      <c r="I415" s="822" t="s">
        <v>2826</v>
      </c>
      <c r="J415" s="822" t="s">
        <v>1817</v>
      </c>
      <c r="K415" s="822" t="s">
        <v>2827</v>
      </c>
      <c r="L415" s="825">
        <v>225.06</v>
      </c>
      <c r="M415" s="825">
        <v>225.06</v>
      </c>
      <c r="N415" s="822">
        <v>1</v>
      </c>
      <c r="O415" s="826">
        <v>0.5</v>
      </c>
      <c r="P415" s="825"/>
      <c r="Q415" s="827">
        <v>0</v>
      </c>
      <c r="R415" s="822"/>
      <c r="S415" s="827">
        <v>0</v>
      </c>
      <c r="T415" s="826"/>
      <c r="U415" s="828">
        <v>0</v>
      </c>
    </row>
    <row r="416" spans="1:21" ht="14.45" customHeight="1" x14ac:dyDescent="0.2">
      <c r="A416" s="821">
        <v>30</v>
      </c>
      <c r="B416" s="822" t="s">
        <v>2138</v>
      </c>
      <c r="C416" s="822" t="s">
        <v>2144</v>
      </c>
      <c r="D416" s="823" t="s">
        <v>2891</v>
      </c>
      <c r="E416" s="824" t="s">
        <v>2151</v>
      </c>
      <c r="F416" s="822" t="s">
        <v>2139</v>
      </c>
      <c r="G416" s="822" t="s">
        <v>2742</v>
      </c>
      <c r="H416" s="822" t="s">
        <v>329</v>
      </c>
      <c r="I416" s="822" t="s">
        <v>2743</v>
      </c>
      <c r="J416" s="822" t="s">
        <v>2744</v>
      </c>
      <c r="K416" s="822" t="s">
        <v>2745</v>
      </c>
      <c r="L416" s="825">
        <v>374.79</v>
      </c>
      <c r="M416" s="825">
        <v>374.79</v>
      </c>
      <c r="N416" s="822">
        <v>1</v>
      </c>
      <c r="O416" s="826">
        <v>0.5</v>
      </c>
      <c r="P416" s="825">
        <v>374.79</v>
      </c>
      <c r="Q416" s="827">
        <v>1</v>
      </c>
      <c r="R416" s="822">
        <v>1</v>
      </c>
      <c r="S416" s="827">
        <v>1</v>
      </c>
      <c r="T416" s="826">
        <v>0.5</v>
      </c>
      <c r="U416" s="828">
        <v>1</v>
      </c>
    </row>
    <row r="417" spans="1:21" ht="14.45" customHeight="1" x14ac:dyDescent="0.2">
      <c r="A417" s="821">
        <v>30</v>
      </c>
      <c r="B417" s="822" t="s">
        <v>2138</v>
      </c>
      <c r="C417" s="822" t="s">
        <v>2144</v>
      </c>
      <c r="D417" s="823" t="s">
        <v>2891</v>
      </c>
      <c r="E417" s="824" t="s">
        <v>2149</v>
      </c>
      <c r="F417" s="822" t="s">
        <v>2139</v>
      </c>
      <c r="G417" s="822" t="s">
        <v>2203</v>
      </c>
      <c r="H417" s="822" t="s">
        <v>329</v>
      </c>
      <c r="I417" s="822" t="s">
        <v>2828</v>
      </c>
      <c r="J417" s="822" t="s">
        <v>2829</v>
      </c>
      <c r="K417" s="822" t="s">
        <v>2830</v>
      </c>
      <c r="L417" s="825">
        <v>117.47</v>
      </c>
      <c r="M417" s="825">
        <v>117.47</v>
      </c>
      <c r="N417" s="822">
        <v>1</v>
      </c>
      <c r="O417" s="826">
        <v>1</v>
      </c>
      <c r="P417" s="825"/>
      <c r="Q417" s="827">
        <v>0</v>
      </c>
      <c r="R417" s="822"/>
      <c r="S417" s="827">
        <v>0</v>
      </c>
      <c r="T417" s="826"/>
      <c r="U417" s="828">
        <v>0</v>
      </c>
    </row>
    <row r="418" spans="1:21" ht="14.45" customHeight="1" x14ac:dyDescent="0.2">
      <c r="A418" s="821">
        <v>30</v>
      </c>
      <c r="B418" s="822" t="s">
        <v>2138</v>
      </c>
      <c r="C418" s="822" t="s">
        <v>2144</v>
      </c>
      <c r="D418" s="823" t="s">
        <v>2891</v>
      </c>
      <c r="E418" s="824" t="s">
        <v>2149</v>
      </c>
      <c r="F418" s="822" t="s">
        <v>2139</v>
      </c>
      <c r="G418" s="822" t="s">
        <v>2253</v>
      </c>
      <c r="H418" s="822" t="s">
        <v>329</v>
      </c>
      <c r="I418" s="822" t="s">
        <v>2254</v>
      </c>
      <c r="J418" s="822" t="s">
        <v>1176</v>
      </c>
      <c r="K418" s="822" t="s">
        <v>2255</v>
      </c>
      <c r="L418" s="825">
        <v>42.14</v>
      </c>
      <c r="M418" s="825">
        <v>42.14</v>
      </c>
      <c r="N418" s="822">
        <v>1</v>
      </c>
      <c r="O418" s="826">
        <v>1</v>
      </c>
      <c r="P418" s="825"/>
      <c r="Q418" s="827">
        <v>0</v>
      </c>
      <c r="R418" s="822"/>
      <c r="S418" s="827">
        <v>0</v>
      </c>
      <c r="T418" s="826"/>
      <c r="U418" s="828">
        <v>0</v>
      </c>
    </row>
    <row r="419" spans="1:21" ht="14.45" customHeight="1" x14ac:dyDescent="0.2">
      <c r="A419" s="821">
        <v>30</v>
      </c>
      <c r="B419" s="822" t="s">
        <v>2138</v>
      </c>
      <c r="C419" s="822" t="s">
        <v>2144</v>
      </c>
      <c r="D419" s="823" t="s">
        <v>2891</v>
      </c>
      <c r="E419" s="824" t="s">
        <v>2149</v>
      </c>
      <c r="F419" s="822" t="s">
        <v>2139</v>
      </c>
      <c r="G419" s="822" t="s">
        <v>2831</v>
      </c>
      <c r="H419" s="822" t="s">
        <v>329</v>
      </c>
      <c r="I419" s="822" t="s">
        <v>2832</v>
      </c>
      <c r="J419" s="822" t="s">
        <v>1320</v>
      </c>
      <c r="K419" s="822" t="s">
        <v>1321</v>
      </c>
      <c r="L419" s="825">
        <v>0</v>
      </c>
      <c r="M419" s="825">
        <v>0</v>
      </c>
      <c r="N419" s="822">
        <v>1</v>
      </c>
      <c r="O419" s="826">
        <v>1</v>
      </c>
      <c r="P419" s="825"/>
      <c r="Q419" s="827"/>
      <c r="R419" s="822"/>
      <c r="S419" s="827">
        <v>0</v>
      </c>
      <c r="T419" s="826"/>
      <c r="U419" s="828">
        <v>0</v>
      </c>
    </row>
    <row r="420" spans="1:21" ht="14.45" customHeight="1" x14ac:dyDescent="0.2">
      <c r="A420" s="821">
        <v>30</v>
      </c>
      <c r="B420" s="822" t="s">
        <v>2138</v>
      </c>
      <c r="C420" s="822" t="s">
        <v>2144</v>
      </c>
      <c r="D420" s="823" t="s">
        <v>2891</v>
      </c>
      <c r="E420" s="824" t="s">
        <v>2149</v>
      </c>
      <c r="F420" s="822" t="s">
        <v>2139</v>
      </c>
      <c r="G420" s="822" t="s">
        <v>2350</v>
      </c>
      <c r="H420" s="822" t="s">
        <v>605</v>
      </c>
      <c r="I420" s="822" t="s">
        <v>1696</v>
      </c>
      <c r="J420" s="822" t="s">
        <v>713</v>
      </c>
      <c r="K420" s="822" t="s">
        <v>1697</v>
      </c>
      <c r="L420" s="825">
        <v>48.89</v>
      </c>
      <c r="M420" s="825">
        <v>48.89</v>
      </c>
      <c r="N420" s="822">
        <v>1</v>
      </c>
      <c r="O420" s="826">
        <v>1</v>
      </c>
      <c r="P420" s="825"/>
      <c r="Q420" s="827">
        <v>0</v>
      </c>
      <c r="R420" s="822"/>
      <c r="S420" s="827">
        <v>0</v>
      </c>
      <c r="T420" s="826"/>
      <c r="U420" s="828">
        <v>0</v>
      </c>
    </row>
    <row r="421" spans="1:21" ht="14.45" customHeight="1" x14ac:dyDescent="0.2">
      <c r="A421" s="821">
        <v>30</v>
      </c>
      <c r="B421" s="822" t="s">
        <v>2138</v>
      </c>
      <c r="C421" s="822" t="s">
        <v>2144</v>
      </c>
      <c r="D421" s="823" t="s">
        <v>2891</v>
      </c>
      <c r="E421" s="824" t="s">
        <v>2149</v>
      </c>
      <c r="F421" s="822" t="s">
        <v>2139</v>
      </c>
      <c r="G421" s="822" t="s">
        <v>2350</v>
      </c>
      <c r="H421" s="822" t="s">
        <v>605</v>
      </c>
      <c r="I421" s="822" t="s">
        <v>1956</v>
      </c>
      <c r="J421" s="822" t="s">
        <v>713</v>
      </c>
      <c r="K421" s="822" t="s">
        <v>1957</v>
      </c>
      <c r="L421" s="825">
        <v>13.68</v>
      </c>
      <c r="M421" s="825">
        <v>13.68</v>
      </c>
      <c r="N421" s="822">
        <v>1</v>
      </c>
      <c r="O421" s="826">
        <v>1</v>
      </c>
      <c r="P421" s="825"/>
      <c r="Q421" s="827">
        <v>0</v>
      </c>
      <c r="R421" s="822"/>
      <c r="S421" s="827">
        <v>0</v>
      </c>
      <c r="T421" s="826"/>
      <c r="U421" s="828">
        <v>0</v>
      </c>
    </row>
    <row r="422" spans="1:21" ht="14.45" customHeight="1" x14ac:dyDescent="0.2">
      <c r="A422" s="821">
        <v>30</v>
      </c>
      <c r="B422" s="822" t="s">
        <v>2138</v>
      </c>
      <c r="C422" s="822" t="s">
        <v>2144</v>
      </c>
      <c r="D422" s="823" t="s">
        <v>2891</v>
      </c>
      <c r="E422" s="824" t="s">
        <v>2149</v>
      </c>
      <c r="F422" s="822" t="s">
        <v>2139</v>
      </c>
      <c r="G422" s="822" t="s">
        <v>2666</v>
      </c>
      <c r="H422" s="822" t="s">
        <v>329</v>
      </c>
      <c r="I422" s="822" t="s">
        <v>2833</v>
      </c>
      <c r="J422" s="822" t="s">
        <v>2834</v>
      </c>
      <c r="K422" s="822" t="s">
        <v>2835</v>
      </c>
      <c r="L422" s="825">
        <v>1506.28</v>
      </c>
      <c r="M422" s="825">
        <v>1506.28</v>
      </c>
      <c r="N422" s="822">
        <v>1</v>
      </c>
      <c r="O422" s="826"/>
      <c r="P422" s="825">
        <v>1506.28</v>
      </c>
      <c r="Q422" s="827">
        <v>1</v>
      </c>
      <c r="R422" s="822">
        <v>1</v>
      </c>
      <c r="S422" s="827">
        <v>1</v>
      </c>
      <c r="T422" s="826"/>
      <c r="U422" s="828"/>
    </row>
    <row r="423" spans="1:21" ht="14.45" customHeight="1" x14ac:dyDescent="0.2">
      <c r="A423" s="821">
        <v>30</v>
      </c>
      <c r="B423" s="822" t="s">
        <v>2138</v>
      </c>
      <c r="C423" s="822" t="s">
        <v>2144</v>
      </c>
      <c r="D423" s="823" t="s">
        <v>2891</v>
      </c>
      <c r="E423" s="824" t="s">
        <v>2149</v>
      </c>
      <c r="F423" s="822" t="s">
        <v>2139</v>
      </c>
      <c r="G423" s="822" t="s">
        <v>2742</v>
      </c>
      <c r="H423" s="822" t="s">
        <v>329</v>
      </c>
      <c r="I423" s="822" t="s">
        <v>2836</v>
      </c>
      <c r="J423" s="822" t="s">
        <v>2837</v>
      </c>
      <c r="K423" s="822" t="s">
        <v>2838</v>
      </c>
      <c r="L423" s="825">
        <v>240.7</v>
      </c>
      <c r="M423" s="825">
        <v>240.7</v>
      </c>
      <c r="N423" s="822">
        <v>1</v>
      </c>
      <c r="O423" s="826">
        <v>1</v>
      </c>
      <c r="P423" s="825"/>
      <c r="Q423" s="827">
        <v>0</v>
      </c>
      <c r="R423" s="822"/>
      <c r="S423" s="827">
        <v>0</v>
      </c>
      <c r="T423" s="826"/>
      <c r="U423" s="828">
        <v>0</v>
      </c>
    </row>
    <row r="424" spans="1:21" ht="14.45" customHeight="1" x14ac:dyDescent="0.2">
      <c r="A424" s="821">
        <v>30</v>
      </c>
      <c r="B424" s="822" t="s">
        <v>2138</v>
      </c>
      <c r="C424" s="822" t="s">
        <v>2144</v>
      </c>
      <c r="D424" s="823" t="s">
        <v>2891</v>
      </c>
      <c r="E424" s="824" t="s">
        <v>2149</v>
      </c>
      <c r="F424" s="822" t="s">
        <v>2139</v>
      </c>
      <c r="G424" s="822" t="s">
        <v>2742</v>
      </c>
      <c r="H424" s="822" t="s">
        <v>329</v>
      </c>
      <c r="I424" s="822" t="s">
        <v>2839</v>
      </c>
      <c r="J424" s="822" t="s">
        <v>2837</v>
      </c>
      <c r="K424" s="822" t="s">
        <v>2840</v>
      </c>
      <c r="L424" s="825">
        <v>0</v>
      </c>
      <c r="M424" s="825">
        <v>0</v>
      </c>
      <c r="N424" s="822">
        <v>2</v>
      </c>
      <c r="O424" s="826">
        <v>1</v>
      </c>
      <c r="P424" s="825"/>
      <c r="Q424" s="827"/>
      <c r="R424" s="822"/>
      <c r="S424" s="827">
        <v>0</v>
      </c>
      <c r="T424" s="826"/>
      <c r="U424" s="828">
        <v>0</v>
      </c>
    </row>
    <row r="425" spans="1:21" ht="14.45" customHeight="1" x14ac:dyDescent="0.2">
      <c r="A425" s="821">
        <v>30</v>
      </c>
      <c r="B425" s="822" t="s">
        <v>2138</v>
      </c>
      <c r="C425" s="822" t="s">
        <v>2144</v>
      </c>
      <c r="D425" s="823" t="s">
        <v>2891</v>
      </c>
      <c r="E425" s="824" t="s">
        <v>2154</v>
      </c>
      <c r="F425" s="822" t="s">
        <v>2139</v>
      </c>
      <c r="G425" s="822" t="s">
        <v>2555</v>
      </c>
      <c r="H425" s="822" t="s">
        <v>605</v>
      </c>
      <c r="I425" s="822" t="s">
        <v>1742</v>
      </c>
      <c r="J425" s="822" t="s">
        <v>721</v>
      </c>
      <c r="K425" s="822" t="s">
        <v>1743</v>
      </c>
      <c r="L425" s="825">
        <v>80.010000000000005</v>
      </c>
      <c r="M425" s="825">
        <v>80.010000000000005</v>
      </c>
      <c r="N425" s="822">
        <v>1</v>
      </c>
      <c r="O425" s="826">
        <v>0.5</v>
      </c>
      <c r="P425" s="825"/>
      <c r="Q425" s="827">
        <v>0</v>
      </c>
      <c r="R425" s="822"/>
      <c r="S425" s="827">
        <v>0</v>
      </c>
      <c r="T425" s="826"/>
      <c r="U425" s="828">
        <v>0</v>
      </c>
    </row>
    <row r="426" spans="1:21" ht="14.45" customHeight="1" x14ac:dyDescent="0.2">
      <c r="A426" s="821">
        <v>30</v>
      </c>
      <c r="B426" s="822" t="s">
        <v>2138</v>
      </c>
      <c r="C426" s="822" t="s">
        <v>2144</v>
      </c>
      <c r="D426" s="823" t="s">
        <v>2891</v>
      </c>
      <c r="E426" s="824" t="s">
        <v>2154</v>
      </c>
      <c r="F426" s="822" t="s">
        <v>2139</v>
      </c>
      <c r="G426" s="822" t="s">
        <v>2697</v>
      </c>
      <c r="H426" s="822" t="s">
        <v>605</v>
      </c>
      <c r="I426" s="822" t="s">
        <v>2841</v>
      </c>
      <c r="J426" s="822" t="s">
        <v>1105</v>
      </c>
      <c r="K426" s="822" t="s">
        <v>2842</v>
      </c>
      <c r="L426" s="825">
        <v>0</v>
      </c>
      <c r="M426" s="825">
        <v>0</v>
      </c>
      <c r="N426" s="822">
        <v>1</v>
      </c>
      <c r="O426" s="826">
        <v>0.5</v>
      </c>
      <c r="P426" s="825"/>
      <c r="Q426" s="827"/>
      <c r="R426" s="822"/>
      <c r="S426" s="827">
        <v>0</v>
      </c>
      <c r="T426" s="826"/>
      <c r="U426" s="828">
        <v>0</v>
      </c>
    </row>
    <row r="427" spans="1:21" ht="14.45" customHeight="1" x14ac:dyDescent="0.2">
      <c r="A427" s="821">
        <v>30</v>
      </c>
      <c r="B427" s="822" t="s">
        <v>2138</v>
      </c>
      <c r="C427" s="822" t="s">
        <v>2144</v>
      </c>
      <c r="D427" s="823" t="s">
        <v>2891</v>
      </c>
      <c r="E427" s="824" t="s">
        <v>2154</v>
      </c>
      <c r="F427" s="822" t="s">
        <v>2139</v>
      </c>
      <c r="G427" s="822" t="s">
        <v>2561</v>
      </c>
      <c r="H427" s="822" t="s">
        <v>329</v>
      </c>
      <c r="I427" s="822" t="s">
        <v>2563</v>
      </c>
      <c r="J427" s="822" t="s">
        <v>1274</v>
      </c>
      <c r="K427" s="822" t="s">
        <v>658</v>
      </c>
      <c r="L427" s="825">
        <v>65.989999999999995</v>
      </c>
      <c r="M427" s="825">
        <v>65.989999999999995</v>
      </c>
      <c r="N427" s="822">
        <v>1</v>
      </c>
      <c r="O427" s="826">
        <v>0.5</v>
      </c>
      <c r="P427" s="825"/>
      <c r="Q427" s="827">
        <v>0</v>
      </c>
      <c r="R427" s="822"/>
      <c r="S427" s="827">
        <v>0</v>
      </c>
      <c r="T427" s="826"/>
      <c r="U427" s="828">
        <v>0</v>
      </c>
    </row>
    <row r="428" spans="1:21" ht="14.45" customHeight="1" x14ac:dyDescent="0.2">
      <c r="A428" s="821">
        <v>30</v>
      </c>
      <c r="B428" s="822" t="s">
        <v>2138</v>
      </c>
      <c r="C428" s="822" t="s">
        <v>2144</v>
      </c>
      <c r="D428" s="823" t="s">
        <v>2891</v>
      </c>
      <c r="E428" s="824" t="s">
        <v>2154</v>
      </c>
      <c r="F428" s="822" t="s">
        <v>2139</v>
      </c>
      <c r="G428" s="822" t="s">
        <v>2209</v>
      </c>
      <c r="H428" s="822" t="s">
        <v>329</v>
      </c>
      <c r="I428" s="822" t="s">
        <v>2843</v>
      </c>
      <c r="J428" s="822" t="s">
        <v>732</v>
      </c>
      <c r="K428" s="822" t="s">
        <v>743</v>
      </c>
      <c r="L428" s="825">
        <v>182.22</v>
      </c>
      <c r="M428" s="825">
        <v>182.22</v>
      </c>
      <c r="N428" s="822">
        <v>1</v>
      </c>
      <c r="O428" s="826">
        <v>0.5</v>
      </c>
      <c r="P428" s="825"/>
      <c r="Q428" s="827">
        <v>0</v>
      </c>
      <c r="R428" s="822"/>
      <c r="S428" s="827">
        <v>0</v>
      </c>
      <c r="T428" s="826"/>
      <c r="U428" s="828">
        <v>0</v>
      </c>
    </row>
    <row r="429" spans="1:21" ht="14.45" customHeight="1" x14ac:dyDescent="0.2">
      <c r="A429" s="821">
        <v>30</v>
      </c>
      <c r="B429" s="822" t="s">
        <v>2138</v>
      </c>
      <c r="C429" s="822" t="s">
        <v>2144</v>
      </c>
      <c r="D429" s="823" t="s">
        <v>2891</v>
      </c>
      <c r="E429" s="824" t="s">
        <v>2154</v>
      </c>
      <c r="F429" s="822" t="s">
        <v>2139</v>
      </c>
      <c r="G429" s="822" t="s">
        <v>2209</v>
      </c>
      <c r="H429" s="822" t="s">
        <v>329</v>
      </c>
      <c r="I429" s="822" t="s">
        <v>2844</v>
      </c>
      <c r="J429" s="822" t="s">
        <v>732</v>
      </c>
      <c r="K429" s="822" t="s">
        <v>743</v>
      </c>
      <c r="L429" s="825">
        <v>182.22</v>
      </c>
      <c r="M429" s="825">
        <v>182.22</v>
      </c>
      <c r="N429" s="822">
        <v>1</v>
      </c>
      <c r="O429" s="826">
        <v>0.5</v>
      </c>
      <c r="P429" s="825"/>
      <c r="Q429" s="827">
        <v>0</v>
      </c>
      <c r="R429" s="822"/>
      <c r="S429" s="827">
        <v>0</v>
      </c>
      <c r="T429" s="826"/>
      <c r="U429" s="828">
        <v>0</v>
      </c>
    </row>
    <row r="430" spans="1:21" ht="14.45" customHeight="1" x14ac:dyDescent="0.2">
      <c r="A430" s="821">
        <v>30</v>
      </c>
      <c r="B430" s="822" t="s">
        <v>2138</v>
      </c>
      <c r="C430" s="822" t="s">
        <v>2144</v>
      </c>
      <c r="D430" s="823" t="s">
        <v>2891</v>
      </c>
      <c r="E430" s="824" t="s">
        <v>2154</v>
      </c>
      <c r="F430" s="822" t="s">
        <v>2139</v>
      </c>
      <c r="G430" s="822" t="s">
        <v>2845</v>
      </c>
      <c r="H430" s="822" t="s">
        <v>329</v>
      </c>
      <c r="I430" s="822" t="s">
        <v>2846</v>
      </c>
      <c r="J430" s="822" t="s">
        <v>1544</v>
      </c>
      <c r="K430" s="822" t="s">
        <v>2847</v>
      </c>
      <c r="L430" s="825">
        <v>150.07</v>
      </c>
      <c r="M430" s="825">
        <v>150.07</v>
      </c>
      <c r="N430" s="822">
        <v>1</v>
      </c>
      <c r="O430" s="826">
        <v>0.5</v>
      </c>
      <c r="P430" s="825"/>
      <c r="Q430" s="827">
        <v>0</v>
      </c>
      <c r="R430" s="822"/>
      <c r="S430" s="827">
        <v>0</v>
      </c>
      <c r="T430" s="826"/>
      <c r="U430" s="828">
        <v>0</v>
      </c>
    </row>
    <row r="431" spans="1:21" ht="14.45" customHeight="1" x14ac:dyDescent="0.2">
      <c r="A431" s="821">
        <v>30</v>
      </c>
      <c r="B431" s="822" t="s">
        <v>2138</v>
      </c>
      <c r="C431" s="822" t="s">
        <v>2144</v>
      </c>
      <c r="D431" s="823" t="s">
        <v>2891</v>
      </c>
      <c r="E431" s="824" t="s">
        <v>2154</v>
      </c>
      <c r="F431" s="822" t="s">
        <v>2139</v>
      </c>
      <c r="G431" s="822" t="s">
        <v>2572</v>
      </c>
      <c r="H431" s="822" t="s">
        <v>329</v>
      </c>
      <c r="I431" s="822" t="s">
        <v>2573</v>
      </c>
      <c r="J431" s="822" t="s">
        <v>2574</v>
      </c>
      <c r="K431" s="822" t="s">
        <v>2575</v>
      </c>
      <c r="L431" s="825">
        <v>98.89</v>
      </c>
      <c r="M431" s="825">
        <v>98.89</v>
      </c>
      <c r="N431" s="822">
        <v>1</v>
      </c>
      <c r="O431" s="826">
        <v>0.5</v>
      </c>
      <c r="P431" s="825"/>
      <c r="Q431" s="827">
        <v>0</v>
      </c>
      <c r="R431" s="822"/>
      <c r="S431" s="827">
        <v>0</v>
      </c>
      <c r="T431" s="826"/>
      <c r="U431" s="828">
        <v>0</v>
      </c>
    </row>
    <row r="432" spans="1:21" ht="14.45" customHeight="1" x14ac:dyDescent="0.2">
      <c r="A432" s="821">
        <v>30</v>
      </c>
      <c r="B432" s="822" t="s">
        <v>2138</v>
      </c>
      <c r="C432" s="822" t="s">
        <v>2144</v>
      </c>
      <c r="D432" s="823" t="s">
        <v>2891</v>
      </c>
      <c r="E432" s="824" t="s">
        <v>2154</v>
      </c>
      <c r="F432" s="822" t="s">
        <v>2139</v>
      </c>
      <c r="G432" s="822" t="s">
        <v>2236</v>
      </c>
      <c r="H432" s="822" t="s">
        <v>329</v>
      </c>
      <c r="I432" s="822" t="s">
        <v>2237</v>
      </c>
      <c r="J432" s="822" t="s">
        <v>1560</v>
      </c>
      <c r="K432" s="822" t="s">
        <v>1561</v>
      </c>
      <c r="L432" s="825">
        <v>49.04</v>
      </c>
      <c r="M432" s="825">
        <v>49.04</v>
      </c>
      <c r="N432" s="822">
        <v>1</v>
      </c>
      <c r="O432" s="826">
        <v>0.5</v>
      </c>
      <c r="P432" s="825"/>
      <c r="Q432" s="827">
        <v>0</v>
      </c>
      <c r="R432" s="822"/>
      <c r="S432" s="827">
        <v>0</v>
      </c>
      <c r="T432" s="826"/>
      <c r="U432" s="828">
        <v>0</v>
      </c>
    </row>
    <row r="433" spans="1:21" ht="14.45" customHeight="1" x14ac:dyDescent="0.2">
      <c r="A433" s="821">
        <v>30</v>
      </c>
      <c r="B433" s="822" t="s">
        <v>2138</v>
      </c>
      <c r="C433" s="822" t="s">
        <v>2144</v>
      </c>
      <c r="D433" s="823" t="s">
        <v>2891</v>
      </c>
      <c r="E433" s="824" t="s">
        <v>2154</v>
      </c>
      <c r="F433" s="822" t="s">
        <v>2139</v>
      </c>
      <c r="G433" s="822" t="s">
        <v>2236</v>
      </c>
      <c r="H433" s="822" t="s">
        <v>329</v>
      </c>
      <c r="I433" s="822" t="s">
        <v>2578</v>
      </c>
      <c r="J433" s="822" t="s">
        <v>789</v>
      </c>
      <c r="K433" s="822" t="s">
        <v>790</v>
      </c>
      <c r="L433" s="825">
        <v>0</v>
      </c>
      <c r="M433" s="825">
        <v>0</v>
      </c>
      <c r="N433" s="822">
        <v>2</v>
      </c>
      <c r="O433" s="826">
        <v>1</v>
      </c>
      <c r="P433" s="825">
        <v>0</v>
      </c>
      <c r="Q433" s="827"/>
      <c r="R433" s="822">
        <v>1</v>
      </c>
      <c r="S433" s="827">
        <v>0.5</v>
      </c>
      <c r="T433" s="826">
        <v>0.5</v>
      </c>
      <c r="U433" s="828">
        <v>0.5</v>
      </c>
    </row>
    <row r="434" spans="1:21" ht="14.45" customHeight="1" x14ac:dyDescent="0.2">
      <c r="A434" s="821">
        <v>30</v>
      </c>
      <c r="B434" s="822" t="s">
        <v>2138</v>
      </c>
      <c r="C434" s="822" t="s">
        <v>2144</v>
      </c>
      <c r="D434" s="823" t="s">
        <v>2891</v>
      </c>
      <c r="E434" s="824" t="s">
        <v>2154</v>
      </c>
      <c r="F434" s="822" t="s">
        <v>2139</v>
      </c>
      <c r="G434" s="822" t="s">
        <v>2848</v>
      </c>
      <c r="H434" s="822" t="s">
        <v>329</v>
      </c>
      <c r="I434" s="822" t="s">
        <v>2849</v>
      </c>
      <c r="J434" s="822" t="s">
        <v>2850</v>
      </c>
      <c r="K434" s="822" t="s">
        <v>2851</v>
      </c>
      <c r="L434" s="825">
        <v>159.71</v>
      </c>
      <c r="M434" s="825">
        <v>159.71</v>
      </c>
      <c r="N434" s="822">
        <v>1</v>
      </c>
      <c r="O434" s="826">
        <v>0.5</v>
      </c>
      <c r="P434" s="825"/>
      <c r="Q434" s="827">
        <v>0</v>
      </c>
      <c r="R434" s="822"/>
      <c r="S434" s="827">
        <v>0</v>
      </c>
      <c r="T434" s="826"/>
      <c r="U434" s="828">
        <v>0</v>
      </c>
    </row>
    <row r="435" spans="1:21" ht="14.45" customHeight="1" x14ac:dyDescent="0.2">
      <c r="A435" s="821">
        <v>30</v>
      </c>
      <c r="B435" s="822" t="s">
        <v>2138</v>
      </c>
      <c r="C435" s="822" t="s">
        <v>2144</v>
      </c>
      <c r="D435" s="823" t="s">
        <v>2891</v>
      </c>
      <c r="E435" s="824" t="s">
        <v>2154</v>
      </c>
      <c r="F435" s="822" t="s">
        <v>2139</v>
      </c>
      <c r="G435" s="822" t="s">
        <v>2253</v>
      </c>
      <c r="H435" s="822" t="s">
        <v>329</v>
      </c>
      <c r="I435" s="822" t="s">
        <v>2254</v>
      </c>
      <c r="J435" s="822" t="s">
        <v>1176</v>
      </c>
      <c r="K435" s="822" t="s">
        <v>2255</v>
      </c>
      <c r="L435" s="825">
        <v>42.14</v>
      </c>
      <c r="M435" s="825">
        <v>84.28</v>
      </c>
      <c r="N435" s="822">
        <v>2</v>
      </c>
      <c r="O435" s="826">
        <v>0.5</v>
      </c>
      <c r="P435" s="825"/>
      <c r="Q435" s="827">
        <v>0</v>
      </c>
      <c r="R435" s="822"/>
      <c r="S435" s="827">
        <v>0</v>
      </c>
      <c r="T435" s="826"/>
      <c r="U435" s="828">
        <v>0</v>
      </c>
    </row>
    <row r="436" spans="1:21" ht="14.45" customHeight="1" x14ac:dyDescent="0.2">
      <c r="A436" s="821">
        <v>30</v>
      </c>
      <c r="B436" s="822" t="s">
        <v>2138</v>
      </c>
      <c r="C436" s="822" t="s">
        <v>2144</v>
      </c>
      <c r="D436" s="823" t="s">
        <v>2891</v>
      </c>
      <c r="E436" s="824" t="s">
        <v>2154</v>
      </c>
      <c r="F436" s="822" t="s">
        <v>2139</v>
      </c>
      <c r="G436" s="822" t="s">
        <v>2271</v>
      </c>
      <c r="H436" s="822" t="s">
        <v>329</v>
      </c>
      <c r="I436" s="822" t="s">
        <v>2272</v>
      </c>
      <c r="J436" s="822" t="s">
        <v>1427</v>
      </c>
      <c r="K436" s="822" t="s">
        <v>2273</v>
      </c>
      <c r="L436" s="825">
        <v>73.09</v>
      </c>
      <c r="M436" s="825">
        <v>73.09</v>
      </c>
      <c r="N436" s="822">
        <v>1</v>
      </c>
      <c r="O436" s="826">
        <v>0.5</v>
      </c>
      <c r="P436" s="825"/>
      <c r="Q436" s="827">
        <v>0</v>
      </c>
      <c r="R436" s="822"/>
      <c r="S436" s="827">
        <v>0</v>
      </c>
      <c r="T436" s="826"/>
      <c r="U436" s="828">
        <v>0</v>
      </c>
    </row>
    <row r="437" spans="1:21" ht="14.45" customHeight="1" x14ac:dyDescent="0.2">
      <c r="A437" s="821">
        <v>30</v>
      </c>
      <c r="B437" s="822" t="s">
        <v>2138</v>
      </c>
      <c r="C437" s="822" t="s">
        <v>2144</v>
      </c>
      <c r="D437" s="823" t="s">
        <v>2891</v>
      </c>
      <c r="E437" s="824" t="s">
        <v>2154</v>
      </c>
      <c r="F437" s="822" t="s">
        <v>2139</v>
      </c>
      <c r="G437" s="822" t="s">
        <v>2852</v>
      </c>
      <c r="H437" s="822" t="s">
        <v>329</v>
      </c>
      <c r="I437" s="822" t="s">
        <v>2853</v>
      </c>
      <c r="J437" s="822" t="s">
        <v>2854</v>
      </c>
      <c r="K437" s="822" t="s">
        <v>2855</v>
      </c>
      <c r="L437" s="825">
        <v>57.48</v>
      </c>
      <c r="M437" s="825">
        <v>57.48</v>
      </c>
      <c r="N437" s="822">
        <v>1</v>
      </c>
      <c r="O437" s="826"/>
      <c r="P437" s="825">
        <v>57.48</v>
      </c>
      <c r="Q437" s="827">
        <v>1</v>
      </c>
      <c r="R437" s="822">
        <v>1</v>
      </c>
      <c r="S437" s="827">
        <v>1</v>
      </c>
      <c r="T437" s="826"/>
      <c r="U437" s="828"/>
    </row>
    <row r="438" spans="1:21" ht="14.45" customHeight="1" x14ac:dyDescent="0.2">
      <c r="A438" s="821">
        <v>30</v>
      </c>
      <c r="B438" s="822" t="s">
        <v>2138</v>
      </c>
      <c r="C438" s="822" t="s">
        <v>2144</v>
      </c>
      <c r="D438" s="823" t="s">
        <v>2891</v>
      </c>
      <c r="E438" s="824" t="s">
        <v>2154</v>
      </c>
      <c r="F438" s="822" t="s">
        <v>2139</v>
      </c>
      <c r="G438" s="822" t="s">
        <v>2586</v>
      </c>
      <c r="H438" s="822" t="s">
        <v>329</v>
      </c>
      <c r="I438" s="822" t="s">
        <v>2856</v>
      </c>
      <c r="J438" s="822" t="s">
        <v>2857</v>
      </c>
      <c r="K438" s="822" t="s">
        <v>697</v>
      </c>
      <c r="L438" s="825">
        <v>0</v>
      </c>
      <c r="M438" s="825">
        <v>0</v>
      </c>
      <c r="N438" s="822">
        <v>1</v>
      </c>
      <c r="O438" s="826">
        <v>0.5</v>
      </c>
      <c r="P438" s="825">
        <v>0</v>
      </c>
      <c r="Q438" s="827"/>
      <c r="R438" s="822">
        <v>1</v>
      </c>
      <c r="S438" s="827">
        <v>1</v>
      </c>
      <c r="T438" s="826">
        <v>0.5</v>
      </c>
      <c r="U438" s="828">
        <v>1</v>
      </c>
    </row>
    <row r="439" spans="1:21" ht="14.45" customHeight="1" x14ac:dyDescent="0.2">
      <c r="A439" s="821">
        <v>30</v>
      </c>
      <c r="B439" s="822" t="s">
        <v>2138</v>
      </c>
      <c r="C439" s="822" t="s">
        <v>2144</v>
      </c>
      <c r="D439" s="823" t="s">
        <v>2891</v>
      </c>
      <c r="E439" s="824" t="s">
        <v>2154</v>
      </c>
      <c r="F439" s="822" t="s">
        <v>2139</v>
      </c>
      <c r="G439" s="822" t="s">
        <v>2586</v>
      </c>
      <c r="H439" s="822" t="s">
        <v>329</v>
      </c>
      <c r="I439" s="822" t="s">
        <v>2587</v>
      </c>
      <c r="J439" s="822" t="s">
        <v>2588</v>
      </c>
      <c r="K439" s="822" t="s">
        <v>2589</v>
      </c>
      <c r="L439" s="825">
        <v>0</v>
      </c>
      <c r="M439" s="825">
        <v>0</v>
      </c>
      <c r="N439" s="822">
        <v>1</v>
      </c>
      <c r="O439" s="826">
        <v>0.5</v>
      </c>
      <c r="P439" s="825"/>
      <c r="Q439" s="827"/>
      <c r="R439" s="822"/>
      <c r="S439" s="827">
        <v>0</v>
      </c>
      <c r="T439" s="826"/>
      <c r="U439" s="828">
        <v>0</v>
      </c>
    </row>
    <row r="440" spans="1:21" ht="14.45" customHeight="1" x14ac:dyDescent="0.2">
      <c r="A440" s="821">
        <v>30</v>
      </c>
      <c r="B440" s="822" t="s">
        <v>2138</v>
      </c>
      <c r="C440" s="822" t="s">
        <v>2144</v>
      </c>
      <c r="D440" s="823" t="s">
        <v>2891</v>
      </c>
      <c r="E440" s="824" t="s">
        <v>2154</v>
      </c>
      <c r="F440" s="822" t="s">
        <v>2139</v>
      </c>
      <c r="G440" s="822" t="s">
        <v>2586</v>
      </c>
      <c r="H440" s="822" t="s">
        <v>329</v>
      </c>
      <c r="I440" s="822" t="s">
        <v>2858</v>
      </c>
      <c r="J440" s="822" t="s">
        <v>2588</v>
      </c>
      <c r="K440" s="822" t="s">
        <v>2859</v>
      </c>
      <c r="L440" s="825">
        <v>0</v>
      </c>
      <c r="M440" s="825">
        <v>0</v>
      </c>
      <c r="N440" s="822">
        <v>1</v>
      </c>
      <c r="O440" s="826">
        <v>0.5</v>
      </c>
      <c r="P440" s="825"/>
      <c r="Q440" s="827"/>
      <c r="R440" s="822"/>
      <c r="S440" s="827">
        <v>0</v>
      </c>
      <c r="T440" s="826"/>
      <c r="U440" s="828">
        <v>0</v>
      </c>
    </row>
    <row r="441" spans="1:21" ht="14.45" customHeight="1" x14ac:dyDescent="0.2">
      <c r="A441" s="821">
        <v>30</v>
      </c>
      <c r="B441" s="822" t="s">
        <v>2138</v>
      </c>
      <c r="C441" s="822" t="s">
        <v>2144</v>
      </c>
      <c r="D441" s="823" t="s">
        <v>2891</v>
      </c>
      <c r="E441" s="824" t="s">
        <v>2154</v>
      </c>
      <c r="F441" s="822" t="s">
        <v>2139</v>
      </c>
      <c r="G441" s="822" t="s">
        <v>2590</v>
      </c>
      <c r="H441" s="822" t="s">
        <v>329</v>
      </c>
      <c r="I441" s="822" t="s">
        <v>2591</v>
      </c>
      <c r="J441" s="822" t="s">
        <v>1218</v>
      </c>
      <c r="K441" s="822" t="s">
        <v>2592</v>
      </c>
      <c r="L441" s="825">
        <v>73.150000000000006</v>
      </c>
      <c r="M441" s="825">
        <v>73.150000000000006</v>
      </c>
      <c r="N441" s="822">
        <v>1</v>
      </c>
      <c r="O441" s="826">
        <v>0.5</v>
      </c>
      <c r="P441" s="825"/>
      <c r="Q441" s="827">
        <v>0</v>
      </c>
      <c r="R441" s="822"/>
      <c r="S441" s="827">
        <v>0</v>
      </c>
      <c r="T441" s="826"/>
      <c r="U441" s="828">
        <v>0</v>
      </c>
    </row>
    <row r="442" spans="1:21" ht="14.45" customHeight="1" x14ac:dyDescent="0.2">
      <c r="A442" s="821">
        <v>30</v>
      </c>
      <c r="B442" s="822" t="s">
        <v>2138</v>
      </c>
      <c r="C442" s="822" t="s">
        <v>2144</v>
      </c>
      <c r="D442" s="823" t="s">
        <v>2891</v>
      </c>
      <c r="E442" s="824" t="s">
        <v>2154</v>
      </c>
      <c r="F442" s="822" t="s">
        <v>2139</v>
      </c>
      <c r="G442" s="822" t="s">
        <v>2860</v>
      </c>
      <c r="H442" s="822" t="s">
        <v>329</v>
      </c>
      <c r="I442" s="822" t="s">
        <v>2861</v>
      </c>
      <c r="J442" s="822" t="s">
        <v>2862</v>
      </c>
      <c r="K442" s="822" t="s">
        <v>2863</v>
      </c>
      <c r="L442" s="825">
        <v>97.96</v>
      </c>
      <c r="M442" s="825">
        <v>97.96</v>
      </c>
      <c r="N442" s="822">
        <v>1</v>
      </c>
      <c r="O442" s="826">
        <v>0.5</v>
      </c>
      <c r="P442" s="825">
        <v>97.96</v>
      </c>
      <c r="Q442" s="827">
        <v>1</v>
      </c>
      <c r="R442" s="822">
        <v>1</v>
      </c>
      <c r="S442" s="827">
        <v>1</v>
      </c>
      <c r="T442" s="826">
        <v>0.5</v>
      </c>
      <c r="U442" s="828">
        <v>1</v>
      </c>
    </row>
    <row r="443" spans="1:21" ht="14.45" customHeight="1" x14ac:dyDescent="0.2">
      <c r="A443" s="821">
        <v>30</v>
      </c>
      <c r="B443" s="822" t="s">
        <v>2138</v>
      </c>
      <c r="C443" s="822" t="s">
        <v>2144</v>
      </c>
      <c r="D443" s="823" t="s">
        <v>2891</v>
      </c>
      <c r="E443" s="824" t="s">
        <v>2154</v>
      </c>
      <c r="F443" s="822" t="s">
        <v>2139</v>
      </c>
      <c r="G443" s="822" t="s">
        <v>2302</v>
      </c>
      <c r="H443" s="822" t="s">
        <v>605</v>
      </c>
      <c r="I443" s="822" t="s">
        <v>2308</v>
      </c>
      <c r="J443" s="822" t="s">
        <v>1969</v>
      </c>
      <c r="K443" s="822" t="s">
        <v>2309</v>
      </c>
      <c r="L443" s="825">
        <v>86.43</v>
      </c>
      <c r="M443" s="825">
        <v>86.43</v>
      </c>
      <c r="N443" s="822">
        <v>1</v>
      </c>
      <c r="O443" s="826">
        <v>0.5</v>
      </c>
      <c r="P443" s="825"/>
      <c r="Q443" s="827">
        <v>0</v>
      </c>
      <c r="R443" s="822"/>
      <c r="S443" s="827">
        <v>0</v>
      </c>
      <c r="T443" s="826"/>
      <c r="U443" s="828">
        <v>0</v>
      </c>
    </row>
    <row r="444" spans="1:21" ht="14.45" customHeight="1" x14ac:dyDescent="0.2">
      <c r="A444" s="821">
        <v>30</v>
      </c>
      <c r="B444" s="822" t="s">
        <v>2138</v>
      </c>
      <c r="C444" s="822" t="s">
        <v>2144</v>
      </c>
      <c r="D444" s="823" t="s">
        <v>2891</v>
      </c>
      <c r="E444" s="824" t="s">
        <v>2154</v>
      </c>
      <c r="F444" s="822" t="s">
        <v>2139</v>
      </c>
      <c r="G444" s="822" t="s">
        <v>2316</v>
      </c>
      <c r="H444" s="822" t="s">
        <v>605</v>
      </c>
      <c r="I444" s="822" t="s">
        <v>1757</v>
      </c>
      <c r="J444" s="822" t="s">
        <v>645</v>
      </c>
      <c r="K444" s="822" t="s">
        <v>647</v>
      </c>
      <c r="L444" s="825">
        <v>38.04</v>
      </c>
      <c r="M444" s="825">
        <v>38.04</v>
      </c>
      <c r="N444" s="822">
        <v>1</v>
      </c>
      <c r="O444" s="826">
        <v>0.5</v>
      </c>
      <c r="P444" s="825"/>
      <c r="Q444" s="827">
        <v>0</v>
      </c>
      <c r="R444" s="822"/>
      <c r="S444" s="827">
        <v>0</v>
      </c>
      <c r="T444" s="826"/>
      <c r="U444" s="828">
        <v>0</v>
      </c>
    </row>
    <row r="445" spans="1:21" ht="14.45" customHeight="1" x14ac:dyDescent="0.2">
      <c r="A445" s="821">
        <v>30</v>
      </c>
      <c r="B445" s="822" t="s">
        <v>2138</v>
      </c>
      <c r="C445" s="822" t="s">
        <v>2144</v>
      </c>
      <c r="D445" s="823" t="s">
        <v>2891</v>
      </c>
      <c r="E445" s="824" t="s">
        <v>2154</v>
      </c>
      <c r="F445" s="822" t="s">
        <v>2139</v>
      </c>
      <c r="G445" s="822" t="s">
        <v>2475</v>
      </c>
      <c r="H445" s="822" t="s">
        <v>605</v>
      </c>
      <c r="I445" s="822" t="s">
        <v>1727</v>
      </c>
      <c r="J445" s="822" t="s">
        <v>781</v>
      </c>
      <c r="K445" s="822" t="s">
        <v>1728</v>
      </c>
      <c r="L445" s="825">
        <v>736.33</v>
      </c>
      <c r="M445" s="825">
        <v>736.33</v>
      </c>
      <c r="N445" s="822">
        <v>1</v>
      </c>
      <c r="O445" s="826">
        <v>1</v>
      </c>
      <c r="P445" s="825"/>
      <c r="Q445" s="827">
        <v>0</v>
      </c>
      <c r="R445" s="822"/>
      <c r="S445" s="827">
        <v>0</v>
      </c>
      <c r="T445" s="826"/>
      <c r="U445" s="828">
        <v>0</v>
      </c>
    </row>
    <row r="446" spans="1:21" ht="14.45" customHeight="1" x14ac:dyDescent="0.2">
      <c r="A446" s="821">
        <v>30</v>
      </c>
      <c r="B446" s="822" t="s">
        <v>2138</v>
      </c>
      <c r="C446" s="822" t="s">
        <v>2144</v>
      </c>
      <c r="D446" s="823" t="s">
        <v>2891</v>
      </c>
      <c r="E446" s="824" t="s">
        <v>2154</v>
      </c>
      <c r="F446" s="822" t="s">
        <v>2139</v>
      </c>
      <c r="G446" s="822" t="s">
        <v>2864</v>
      </c>
      <c r="H446" s="822" t="s">
        <v>329</v>
      </c>
      <c r="I446" s="822" t="s">
        <v>2865</v>
      </c>
      <c r="J446" s="822" t="s">
        <v>2866</v>
      </c>
      <c r="K446" s="822" t="s">
        <v>646</v>
      </c>
      <c r="L446" s="825">
        <v>88.07</v>
      </c>
      <c r="M446" s="825">
        <v>88.07</v>
      </c>
      <c r="N446" s="822">
        <v>1</v>
      </c>
      <c r="O446" s="826">
        <v>0.5</v>
      </c>
      <c r="P446" s="825"/>
      <c r="Q446" s="827">
        <v>0</v>
      </c>
      <c r="R446" s="822"/>
      <c r="S446" s="827">
        <v>0</v>
      </c>
      <c r="T446" s="826"/>
      <c r="U446" s="828">
        <v>0</v>
      </c>
    </row>
    <row r="447" spans="1:21" ht="14.45" customHeight="1" x14ac:dyDescent="0.2">
      <c r="A447" s="821">
        <v>30</v>
      </c>
      <c r="B447" s="822" t="s">
        <v>2138</v>
      </c>
      <c r="C447" s="822" t="s">
        <v>2144</v>
      </c>
      <c r="D447" s="823" t="s">
        <v>2891</v>
      </c>
      <c r="E447" s="824" t="s">
        <v>2154</v>
      </c>
      <c r="F447" s="822" t="s">
        <v>2139</v>
      </c>
      <c r="G447" s="822" t="s">
        <v>2341</v>
      </c>
      <c r="H447" s="822" t="s">
        <v>329</v>
      </c>
      <c r="I447" s="822" t="s">
        <v>2721</v>
      </c>
      <c r="J447" s="822" t="s">
        <v>2343</v>
      </c>
      <c r="K447" s="822" t="s">
        <v>2344</v>
      </c>
      <c r="L447" s="825">
        <v>87.98</v>
      </c>
      <c r="M447" s="825">
        <v>87.98</v>
      </c>
      <c r="N447" s="822">
        <v>1</v>
      </c>
      <c r="O447" s="826">
        <v>0.5</v>
      </c>
      <c r="P447" s="825"/>
      <c r="Q447" s="827">
        <v>0</v>
      </c>
      <c r="R447" s="822"/>
      <c r="S447" s="827">
        <v>0</v>
      </c>
      <c r="T447" s="826"/>
      <c r="U447" s="828">
        <v>0</v>
      </c>
    </row>
    <row r="448" spans="1:21" ht="14.45" customHeight="1" x14ac:dyDescent="0.2">
      <c r="A448" s="821">
        <v>30</v>
      </c>
      <c r="B448" s="822" t="s">
        <v>2138</v>
      </c>
      <c r="C448" s="822" t="s">
        <v>2144</v>
      </c>
      <c r="D448" s="823" t="s">
        <v>2891</v>
      </c>
      <c r="E448" s="824" t="s">
        <v>2154</v>
      </c>
      <c r="F448" s="822" t="s">
        <v>2139</v>
      </c>
      <c r="G448" s="822" t="s">
        <v>2867</v>
      </c>
      <c r="H448" s="822" t="s">
        <v>329</v>
      </c>
      <c r="I448" s="822" t="s">
        <v>2868</v>
      </c>
      <c r="J448" s="822" t="s">
        <v>820</v>
      </c>
      <c r="K448" s="822" t="s">
        <v>821</v>
      </c>
      <c r="L448" s="825">
        <v>0</v>
      </c>
      <c r="M448" s="825">
        <v>0</v>
      </c>
      <c r="N448" s="822">
        <v>2</v>
      </c>
      <c r="O448" s="826">
        <v>1</v>
      </c>
      <c r="P448" s="825">
        <v>0</v>
      </c>
      <c r="Q448" s="827"/>
      <c r="R448" s="822">
        <v>1</v>
      </c>
      <c r="S448" s="827">
        <v>0.5</v>
      </c>
      <c r="T448" s="826">
        <v>0.5</v>
      </c>
      <c r="U448" s="828">
        <v>0.5</v>
      </c>
    </row>
    <row r="449" spans="1:21" ht="14.45" customHeight="1" x14ac:dyDescent="0.2">
      <c r="A449" s="821">
        <v>30</v>
      </c>
      <c r="B449" s="822" t="s">
        <v>2138</v>
      </c>
      <c r="C449" s="822" t="s">
        <v>2144</v>
      </c>
      <c r="D449" s="823" t="s">
        <v>2891</v>
      </c>
      <c r="E449" s="824" t="s">
        <v>2154</v>
      </c>
      <c r="F449" s="822" t="s">
        <v>2139</v>
      </c>
      <c r="G449" s="822" t="s">
        <v>2869</v>
      </c>
      <c r="H449" s="822" t="s">
        <v>605</v>
      </c>
      <c r="I449" s="822" t="s">
        <v>1753</v>
      </c>
      <c r="J449" s="822" t="s">
        <v>810</v>
      </c>
      <c r="K449" s="822" t="s">
        <v>1754</v>
      </c>
      <c r="L449" s="825">
        <v>0</v>
      </c>
      <c r="M449" s="825">
        <v>0</v>
      </c>
      <c r="N449" s="822">
        <v>2</v>
      </c>
      <c r="O449" s="826">
        <v>1</v>
      </c>
      <c r="P449" s="825">
        <v>0</v>
      </c>
      <c r="Q449" s="827"/>
      <c r="R449" s="822">
        <v>1</v>
      </c>
      <c r="S449" s="827">
        <v>0.5</v>
      </c>
      <c r="T449" s="826">
        <v>0.5</v>
      </c>
      <c r="U449" s="828">
        <v>0.5</v>
      </c>
    </row>
    <row r="450" spans="1:21" ht="14.45" customHeight="1" x14ac:dyDescent="0.2">
      <c r="A450" s="821">
        <v>30</v>
      </c>
      <c r="B450" s="822" t="s">
        <v>2138</v>
      </c>
      <c r="C450" s="822" t="s">
        <v>2144</v>
      </c>
      <c r="D450" s="823" t="s">
        <v>2891</v>
      </c>
      <c r="E450" s="824" t="s">
        <v>2154</v>
      </c>
      <c r="F450" s="822" t="s">
        <v>2139</v>
      </c>
      <c r="G450" s="822" t="s">
        <v>2869</v>
      </c>
      <c r="H450" s="822" t="s">
        <v>605</v>
      </c>
      <c r="I450" s="822" t="s">
        <v>2870</v>
      </c>
      <c r="J450" s="822" t="s">
        <v>810</v>
      </c>
      <c r="K450" s="822" t="s">
        <v>2871</v>
      </c>
      <c r="L450" s="825">
        <v>0</v>
      </c>
      <c r="M450" s="825">
        <v>0</v>
      </c>
      <c r="N450" s="822">
        <v>1</v>
      </c>
      <c r="O450" s="826">
        <v>0.5</v>
      </c>
      <c r="P450" s="825"/>
      <c r="Q450" s="827"/>
      <c r="R450" s="822"/>
      <c r="S450" s="827">
        <v>0</v>
      </c>
      <c r="T450" s="826"/>
      <c r="U450" s="828">
        <v>0</v>
      </c>
    </row>
    <row r="451" spans="1:21" ht="14.45" customHeight="1" x14ac:dyDescent="0.2">
      <c r="A451" s="821">
        <v>30</v>
      </c>
      <c r="B451" s="822" t="s">
        <v>2138</v>
      </c>
      <c r="C451" s="822" t="s">
        <v>2144</v>
      </c>
      <c r="D451" s="823" t="s">
        <v>2891</v>
      </c>
      <c r="E451" s="824" t="s">
        <v>2154</v>
      </c>
      <c r="F451" s="822" t="s">
        <v>2139</v>
      </c>
      <c r="G451" s="822" t="s">
        <v>2872</v>
      </c>
      <c r="H451" s="822" t="s">
        <v>329</v>
      </c>
      <c r="I451" s="822" t="s">
        <v>2873</v>
      </c>
      <c r="J451" s="822" t="s">
        <v>2874</v>
      </c>
      <c r="K451" s="822" t="s">
        <v>2875</v>
      </c>
      <c r="L451" s="825">
        <v>21.92</v>
      </c>
      <c r="M451" s="825">
        <v>43.84</v>
      </c>
      <c r="N451" s="822">
        <v>2</v>
      </c>
      <c r="O451" s="826">
        <v>0.5</v>
      </c>
      <c r="P451" s="825"/>
      <c r="Q451" s="827">
        <v>0</v>
      </c>
      <c r="R451" s="822"/>
      <c r="S451" s="827">
        <v>0</v>
      </c>
      <c r="T451" s="826"/>
      <c r="U451" s="828">
        <v>0</v>
      </c>
    </row>
    <row r="452" spans="1:21" ht="14.45" customHeight="1" x14ac:dyDescent="0.2">
      <c r="A452" s="821">
        <v>30</v>
      </c>
      <c r="B452" s="822" t="s">
        <v>2138</v>
      </c>
      <c r="C452" s="822" t="s">
        <v>2144</v>
      </c>
      <c r="D452" s="823" t="s">
        <v>2891</v>
      </c>
      <c r="E452" s="824" t="s">
        <v>2154</v>
      </c>
      <c r="F452" s="822" t="s">
        <v>2139</v>
      </c>
      <c r="G452" s="822" t="s">
        <v>2390</v>
      </c>
      <c r="H452" s="822" t="s">
        <v>605</v>
      </c>
      <c r="I452" s="822" t="s">
        <v>1890</v>
      </c>
      <c r="J452" s="822" t="s">
        <v>956</v>
      </c>
      <c r="K452" s="822" t="s">
        <v>959</v>
      </c>
      <c r="L452" s="825">
        <v>0</v>
      </c>
      <c r="M452" s="825">
        <v>0</v>
      </c>
      <c r="N452" s="822">
        <v>3</v>
      </c>
      <c r="O452" s="826">
        <v>1.5</v>
      </c>
      <c r="P452" s="825">
        <v>0</v>
      </c>
      <c r="Q452" s="827"/>
      <c r="R452" s="822">
        <v>1</v>
      </c>
      <c r="S452" s="827">
        <v>0.33333333333333331</v>
      </c>
      <c r="T452" s="826">
        <v>0.5</v>
      </c>
      <c r="U452" s="828">
        <v>0.33333333333333331</v>
      </c>
    </row>
    <row r="453" spans="1:21" ht="14.45" customHeight="1" x14ac:dyDescent="0.2">
      <c r="A453" s="821">
        <v>30</v>
      </c>
      <c r="B453" s="822" t="s">
        <v>2138</v>
      </c>
      <c r="C453" s="822" t="s">
        <v>2144</v>
      </c>
      <c r="D453" s="823" t="s">
        <v>2891</v>
      </c>
      <c r="E453" s="824" t="s">
        <v>2154</v>
      </c>
      <c r="F453" s="822" t="s">
        <v>2139</v>
      </c>
      <c r="G453" s="822" t="s">
        <v>2799</v>
      </c>
      <c r="H453" s="822" t="s">
        <v>329</v>
      </c>
      <c r="I453" s="822" t="s">
        <v>2800</v>
      </c>
      <c r="J453" s="822" t="s">
        <v>655</v>
      </c>
      <c r="K453" s="822" t="s">
        <v>656</v>
      </c>
      <c r="L453" s="825">
        <v>59.56</v>
      </c>
      <c r="M453" s="825">
        <v>59.56</v>
      </c>
      <c r="N453" s="822">
        <v>1</v>
      </c>
      <c r="O453" s="826">
        <v>1</v>
      </c>
      <c r="P453" s="825"/>
      <c r="Q453" s="827">
        <v>0</v>
      </c>
      <c r="R453" s="822"/>
      <c r="S453" s="827">
        <v>0</v>
      </c>
      <c r="T453" s="826"/>
      <c r="U453" s="828">
        <v>0</v>
      </c>
    </row>
    <row r="454" spans="1:21" ht="14.45" customHeight="1" x14ac:dyDescent="0.2">
      <c r="A454" s="821">
        <v>30</v>
      </c>
      <c r="B454" s="822" t="s">
        <v>2138</v>
      </c>
      <c r="C454" s="822" t="s">
        <v>2144</v>
      </c>
      <c r="D454" s="823" t="s">
        <v>2891</v>
      </c>
      <c r="E454" s="824" t="s">
        <v>2154</v>
      </c>
      <c r="F454" s="822" t="s">
        <v>2139</v>
      </c>
      <c r="G454" s="822" t="s">
        <v>2822</v>
      </c>
      <c r="H454" s="822" t="s">
        <v>329</v>
      </c>
      <c r="I454" s="822" t="s">
        <v>2823</v>
      </c>
      <c r="J454" s="822" t="s">
        <v>2824</v>
      </c>
      <c r="K454" s="822" t="s">
        <v>2825</v>
      </c>
      <c r="L454" s="825">
        <v>0</v>
      </c>
      <c r="M454" s="825">
        <v>0</v>
      </c>
      <c r="N454" s="822">
        <v>2</v>
      </c>
      <c r="O454" s="826">
        <v>1</v>
      </c>
      <c r="P454" s="825"/>
      <c r="Q454" s="827"/>
      <c r="R454" s="822"/>
      <c r="S454" s="827">
        <v>0</v>
      </c>
      <c r="T454" s="826"/>
      <c r="U454" s="828">
        <v>0</v>
      </c>
    </row>
    <row r="455" spans="1:21" ht="14.45" customHeight="1" x14ac:dyDescent="0.2">
      <c r="A455" s="821">
        <v>30</v>
      </c>
      <c r="B455" s="822" t="s">
        <v>2138</v>
      </c>
      <c r="C455" s="822" t="s">
        <v>2144</v>
      </c>
      <c r="D455" s="823" t="s">
        <v>2891</v>
      </c>
      <c r="E455" s="824" t="s">
        <v>2154</v>
      </c>
      <c r="F455" s="822" t="s">
        <v>2139</v>
      </c>
      <c r="G455" s="822" t="s">
        <v>2876</v>
      </c>
      <c r="H455" s="822" t="s">
        <v>329</v>
      </c>
      <c r="I455" s="822" t="s">
        <v>2877</v>
      </c>
      <c r="J455" s="822" t="s">
        <v>1530</v>
      </c>
      <c r="K455" s="822" t="s">
        <v>2878</v>
      </c>
      <c r="L455" s="825">
        <v>137.88</v>
      </c>
      <c r="M455" s="825">
        <v>137.88</v>
      </c>
      <c r="N455" s="822">
        <v>1</v>
      </c>
      <c r="O455" s="826">
        <v>0.5</v>
      </c>
      <c r="P455" s="825"/>
      <c r="Q455" s="827">
        <v>0</v>
      </c>
      <c r="R455" s="822"/>
      <c r="S455" s="827">
        <v>0</v>
      </c>
      <c r="T455" s="826"/>
      <c r="U455" s="828">
        <v>0</v>
      </c>
    </row>
    <row r="456" spans="1:21" ht="14.45" customHeight="1" x14ac:dyDescent="0.2">
      <c r="A456" s="821">
        <v>30</v>
      </c>
      <c r="B456" s="822" t="s">
        <v>2138</v>
      </c>
      <c r="C456" s="822" t="s">
        <v>2144</v>
      </c>
      <c r="D456" s="823" t="s">
        <v>2891</v>
      </c>
      <c r="E456" s="824" t="s">
        <v>2154</v>
      </c>
      <c r="F456" s="822" t="s">
        <v>2139</v>
      </c>
      <c r="G456" s="822" t="s">
        <v>2879</v>
      </c>
      <c r="H456" s="822" t="s">
        <v>329</v>
      </c>
      <c r="I456" s="822" t="s">
        <v>2880</v>
      </c>
      <c r="J456" s="822" t="s">
        <v>2881</v>
      </c>
      <c r="K456" s="822" t="s">
        <v>1978</v>
      </c>
      <c r="L456" s="825">
        <v>38.56</v>
      </c>
      <c r="M456" s="825">
        <v>38.56</v>
      </c>
      <c r="N456" s="822">
        <v>1</v>
      </c>
      <c r="O456" s="826">
        <v>0.5</v>
      </c>
      <c r="P456" s="825">
        <v>38.56</v>
      </c>
      <c r="Q456" s="827">
        <v>1</v>
      </c>
      <c r="R456" s="822">
        <v>1</v>
      </c>
      <c r="S456" s="827">
        <v>1</v>
      </c>
      <c r="T456" s="826">
        <v>0.5</v>
      </c>
      <c r="U456" s="828">
        <v>1</v>
      </c>
    </row>
    <row r="457" spans="1:21" ht="14.45" customHeight="1" x14ac:dyDescent="0.2">
      <c r="A457" s="821">
        <v>30</v>
      </c>
      <c r="B457" s="822" t="s">
        <v>2138</v>
      </c>
      <c r="C457" s="822" t="s">
        <v>2144</v>
      </c>
      <c r="D457" s="823" t="s">
        <v>2891</v>
      </c>
      <c r="E457" s="824" t="s">
        <v>2154</v>
      </c>
      <c r="F457" s="822" t="s">
        <v>2139</v>
      </c>
      <c r="G457" s="822" t="s">
        <v>2414</v>
      </c>
      <c r="H457" s="822" t="s">
        <v>329</v>
      </c>
      <c r="I457" s="822" t="s">
        <v>2415</v>
      </c>
      <c r="J457" s="822" t="s">
        <v>2416</v>
      </c>
      <c r="K457" s="822" t="s">
        <v>2417</v>
      </c>
      <c r="L457" s="825">
        <v>311.02</v>
      </c>
      <c r="M457" s="825">
        <v>311.02</v>
      </c>
      <c r="N457" s="822">
        <v>1</v>
      </c>
      <c r="O457" s="826">
        <v>0.5</v>
      </c>
      <c r="P457" s="825"/>
      <c r="Q457" s="827">
        <v>0</v>
      </c>
      <c r="R457" s="822"/>
      <c r="S457" s="827">
        <v>0</v>
      </c>
      <c r="T457" s="826"/>
      <c r="U457" s="828">
        <v>0</v>
      </c>
    </row>
    <row r="458" spans="1:21" ht="14.45" customHeight="1" x14ac:dyDescent="0.2">
      <c r="A458" s="821">
        <v>30</v>
      </c>
      <c r="B458" s="822" t="s">
        <v>2138</v>
      </c>
      <c r="C458" s="822" t="s">
        <v>2144</v>
      </c>
      <c r="D458" s="823" t="s">
        <v>2891</v>
      </c>
      <c r="E458" s="824" t="s">
        <v>2154</v>
      </c>
      <c r="F458" s="822" t="s">
        <v>2139</v>
      </c>
      <c r="G458" s="822" t="s">
        <v>2414</v>
      </c>
      <c r="H458" s="822" t="s">
        <v>329</v>
      </c>
      <c r="I458" s="822" t="s">
        <v>2882</v>
      </c>
      <c r="J458" s="822" t="s">
        <v>677</v>
      </c>
      <c r="K458" s="822" t="s">
        <v>2883</v>
      </c>
      <c r="L458" s="825">
        <v>0</v>
      </c>
      <c r="M458" s="825">
        <v>0</v>
      </c>
      <c r="N458" s="822">
        <v>1</v>
      </c>
      <c r="O458" s="826">
        <v>0.5</v>
      </c>
      <c r="P458" s="825">
        <v>0</v>
      </c>
      <c r="Q458" s="827"/>
      <c r="R458" s="822">
        <v>1</v>
      </c>
      <c r="S458" s="827">
        <v>1</v>
      </c>
      <c r="T458" s="826">
        <v>0.5</v>
      </c>
      <c r="U458" s="828">
        <v>1</v>
      </c>
    </row>
    <row r="459" spans="1:21" ht="14.45" customHeight="1" x14ac:dyDescent="0.2">
      <c r="A459" s="821">
        <v>30</v>
      </c>
      <c r="B459" s="822" t="s">
        <v>2138</v>
      </c>
      <c r="C459" s="822" t="s">
        <v>2144</v>
      </c>
      <c r="D459" s="823" t="s">
        <v>2891</v>
      </c>
      <c r="E459" s="824" t="s">
        <v>2154</v>
      </c>
      <c r="F459" s="822" t="s">
        <v>2139</v>
      </c>
      <c r="G459" s="822" t="s">
        <v>2414</v>
      </c>
      <c r="H459" s="822" t="s">
        <v>329</v>
      </c>
      <c r="I459" s="822" t="s">
        <v>2884</v>
      </c>
      <c r="J459" s="822" t="s">
        <v>681</v>
      </c>
      <c r="K459" s="822" t="s">
        <v>2885</v>
      </c>
      <c r="L459" s="825">
        <v>0</v>
      </c>
      <c r="M459" s="825">
        <v>0</v>
      </c>
      <c r="N459" s="822">
        <v>1</v>
      </c>
      <c r="O459" s="826">
        <v>0.5</v>
      </c>
      <c r="P459" s="825"/>
      <c r="Q459" s="827"/>
      <c r="R459" s="822"/>
      <c r="S459" s="827">
        <v>0</v>
      </c>
      <c r="T459" s="826"/>
      <c r="U459" s="828">
        <v>0</v>
      </c>
    </row>
    <row r="460" spans="1:21" ht="14.45" customHeight="1" x14ac:dyDescent="0.2">
      <c r="A460" s="821">
        <v>30</v>
      </c>
      <c r="B460" s="822" t="s">
        <v>2138</v>
      </c>
      <c r="C460" s="822" t="s">
        <v>2144</v>
      </c>
      <c r="D460" s="823" t="s">
        <v>2891</v>
      </c>
      <c r="E460" s="824" t="s">
        <v>2154</v>
      </c>
      <c r="F460" s="822" t="s">
        <v>2139</v>
      </c>
      <c r="G460" s="822" t="s">
        <v>2420</v>
      </c>
      <c r="H460" s="822" t="s">
        <v>605</v>
      </c>
      <c r="I460" s="822" t="s">
        <v>1919</v>
      </c>
      <c r="J460" s="822" t="s">
        <v>1109</v>
      </c>
      <c r="K460" s="822" t="s">
        <v>1920</v>
      </c>
      <c r="L460" s="825">
        <v>0</v>
      </c>
      <c r="M460" s="825">
        <v>0</v>
      </c>
      <c r="N460" s="822">
        <v>1</v>
      </c>
      <c r="O460" s="826">
        <v>0.5</v>
      </c>
      <c r="P460" s="825"/>
      <c r="Q460" s="827"/>
      <c r="R460" s="822"/>
      <c r="S460" s="827">
        <v>0</v>
      </c>
      <c r="T460" s="826"/>
      <c r="U460" s="828">
        <v>0</v>
      </c>
    </row>
    <row r="461" spans="1:21" ht="14.45" customHeight="1" x14ac:dyDescent="0.2">
      <c r="A461" s="821">
        <v>30</v>
      </c>
      <c r="B461" s="822" t="s">
        <v>2138</v>
      </c>
      <c r="C461" s="822" t="s">
        <v>2144</v>
      </c>
      <c r="D461" s="823" t="s">
        <v>2891</v>
      </c>
      <c r="E461" s="824" t="s">
        <v>2154</v>
      </c>
      <c r="F461" s="822" t="s">
        <v>2139</v>
      </c>
      <c r="G461" s="822" t="s">
        <v>2431</v>
      </c>
      <c r="H461" s="822" t="s">
        <v>605</v>
      </c>
      <c r="I461" s="822" t="s">
        <v>2886</v>
      </c>
      <c r="J461" s="822" t="s">
        <v>2887</v>
      </c>
      <c r="K461" s="822" t="s">
        <v>2888</v>
      </c>
      <c r="L461" s="825">
        <v>50.32</v>
      </c>
      <c r="M461" s="825">
        <v>50.32</v>
      </c>
      <c r="N461" s="822">
        <v>1</v>
      </c>
      <c r="O461" s="826">
        <v>1</v>
      </c>
      <c r="P461" s="825"/>
      <c r="Q461" s="827">
        <v>0</v>
      </c>
      <c r="R461" s="822"/>
      <c r="S461" s="827">
        <v>0</v>
      </c>
      <c r="T461" s="826"/>
      <c r="U461" s="828">
        <v>0</v>
      </c>
    </row>
    <row r="462" spans="1:21" ht="14.45" customHeight="1" x14ac:dyDescent="0.2">
      <c r="A462" s="821">
        <v>30</v>
      </c>
      <c r="B462" s="822" t="s">
        <v>2138</v>
      </c>
      <c r="C462" s="822" t="s">
        <v>2144</v>
      </c>
      <c r="D462" s="823" t="s">
        <v>2891</v>
      </c>
      <c r="E462" s="824" t="s">
        <v>2154</v>
      </c>
      <c r="F462" s="822" t="s">
        <v>2139</v>
      </c>
      <c r="G462" s="822" t="s">
        <v>2670</v>
      </c>
      <c r="H462" s="822" t="s">
        <v>329</v>
      </c>
      <c r="I462" s="822" t="s">
        <v>2889</v>
      </c>
      <c r="J462" s="822" t="s">
        <v>747</v>
      </c>
      <c r="K462" s="822" t="s">
        <v>1304</v>
      </c>
      <c r="L462" s="825">
        <v>0</v>
      </c>
      <c r="M462" s="825">
        <v>0</v>
      </c>
      <c r="N462" s="822">
        <v>1</v>
      </c>
      <c r="O462" s="826">
        <v>1</v>
      </c>
      <c r="P462" s="825"/>
      <c r="Q462" s="827"/>
      <c r="R462" s="822"/>
      <c r="S462" s="827">
        <v>0</v>
      </c>
      <c r="T462" s="826"/>
      <c r="U462" s="828">
        <v>0</v>
      </c>
    </row>
    <row r="463" spans="1:21" ht="14.45" customHeight="1" x14ac:dyDescent="0.2">
      <c r="A463" s="821">
        <v>30</v>
      </c>
      <c r="B463" s="822" t="s">
        <v>2138</v>
      </c>
      <c r="C463" s="822" t="s">
        <v>2144</v>
      </c>
      <c r="D463" s="823" t="s">
        <v>2891</v>
      </c>
      <c r="E463" s="824" t="s">
        <v>2154</v>
      </c>
      <c r="F463" s="822" t="s">
        <v>2139</v>
      </c>
      <c r="G463" s="822" t="s">
        <v>2448</v>
      </c>
      <c r="H463" s="822" t="s">
        <v>329</v>
      </c>
      <c r="I463" s="822" t="s">
        <v>2449</v>
      </c>
      <c r="J463" s="822" t="s">
        <v>929</v>
      </c>
      <c r="K463" s="822" t="s">
        <v>930</v>
      </c>
      <c r="L463" s="825">
        <v>121.92</v>
      </c>
      <c r="M463" s="825">
        <v>121.92</v>
      </c>
      <c r="N463" s="822">
        <v>1</v>
      </c>
      <c r="O463" s="826">
        <v>0.5</v>
      </c>
      <c r="P463" s="825"/>
      <c r="Q463" s="827">
        <v>0</v>
      </c>
      <c r="R463" s="822"/>
      <c r="S463" s="827">
        <v>0</v>
      </c>
      <c r="T463" s="826"/>
      <c r="U463" s="828">
        <v>0</v>
      </c>
    </row>
    <row r="464" spans="1:21" ht="14.45" customHeight="1" x14ac:dyDescent="0.2">
      <c r="A464" s="821">
        <v>30</v>
      </c>
      <c r="B464" s="822" t="s">
        <v>2138</v>
      </c>
      <c r="C464" s="822" t="s">
        <v>2144</v>
      </c>
      <c r="D464" s="823" t="s">
        <v>2891</v>
      </c>
      <c r="E464" s="824" t="s">
        <v>2154</v>
      </c>
      <c r="F464" s="822" t="s">
        <v>2139</v>
      </c>
      <c r="G464" s="822" t="s">
        <v>2448</v>
      </c>
      <c r="H464" s="822" t="s">
        <v>329</v>
      </c>
      <c r="I464" s="822" t="s">
        <v>2890</v>
      </c>
      <c r="J464" s="822" t="s">
        <v>929</v>
      </c>
      <c r="K464" s="822" t="s">
        <v>930</v>
      </c>
      <c r="L464" s="825">
        <v>121.92</v>
      </c>
      <c r="M464" s="825">
        <v>121.92</v>
      </c>
      <c r="N464" s="822">
        <v>1</v>
      </c>
      <c r="O464" s="826"/>
      <c r="P464" s="825">
        <v>121.92</v>
      </c>
      <c r="Q464" s="827">
        <v>1</v>
      </c>
      <c r="R464" s="822">
        <v>1</v>
      </c>
      <c r="S464" s="827">
        <v>1</v>
      </c>
      <c r="T464" s="826"/>
      <c r="U464" s="828"/>
    </row>
    <row r="465" spans="1:21" ht="14.45" customHeight="1" x14ac:dyDescent="0.2">
      <c r="A465" s="821">
        <v>30</v>
      </c>
      <c r="B465" s="822" t="s">
        <v>2138</v>
      </c>
      <c r="C465" s="822" t="s">
        <v>2142</v>
      </c>
      <c r="D465" s="823" t="s">
        <v>329</v>
      </c>
      <c r="E465" s="824" t="s">
        <v>2153</v>
      </c>
      <c r="F465" s="822" t="s">
        <v>2139</v>
      </c>
      <c r="G465" s="822" t="s">
        <v>2475</v>
      </c>
      <c r="H465" s="822" t="s">
        <v>605</v>
      </c>
      <c r="I465" s="822" t="s">
        <v>1717</v>
      </c>
      <c r="J465" s="822" t="s">
        <v>786</v>
      </c>
      <c r="K465" s="822" t="s">
        <v>1718</v>
      </c>
      <c r="L465" s="825">
        <v>1385.62</v>
      </c>
      <c r="M465" s="825">
        <v>2771.24</v>
      </c>
      <c r="N465" s="822">
        <v>2</v>
      </c>
      <c r="O465" s="826">
        <v>1</v>
      </c>
      <c r="P465" s="825">
        <v>2771.24</v>
      </c>
      <c r="Q465" s="827">
        <v>1</v>
      </c>
      <c r="R465" s="822">
        <v>2</v>
      </c>
      <c r="S465" s="827">
        <v>1</v>
      </c>
      <c r="T465" s="826">
        <v>1</v>
      </c>
      <c r="U465" s="828">
        <v>1</v>
      </c>
    </row>
    <row r="466" spans="1:21" ht="14.45" customHeight="1" x14ac:dyDescent="0.2">
      <c r="A466" s="821">
        <v>30</v>
      </c>
      <c r="B466" s="822" t="s">
        <v>2138</v>
      </c>
      <c r="C466" s="822" t="s">
        <v>2142</v>
      </c>
      <c r="D466" s="823" t="s">
        <v>329</v>
      </c>
      <c r="E466" s="824" t="s">
        <v>2153</v>
      </c>
      <c r="F466" s="822" t="s">
        <v>2139</v>
      </c>
      <c r="G466" s="822" t="s">
        <v>2632</v>
      </c>
      <c r="H466" s="822" t="s">
        <v>605</v>
      </c>
      <c r="I466" s="822" t="s">
        <v>1923</v>
      </c>
      <c r="J466" s="822" t="s">
        <v>1924</v>
      </c>
      <c r="K466" s="822" t="s">
        <v>1925</v>
      </c>
      <c r="L466" s="825">
        <v>122.96</v>
      </c>
      <c r="M466" s="825">
        <v>122.96</v>
      </c>
      <c r="N466" s="822">
        <v>1</v>
      </c>
      <c r="O466" s="826">
        <v>1</v>
      </c>
      <c r="P466" s="825">
        <v>122.96</v>
      </c>
      <c r="Q466" s="827">
        <v>1</v>
      </c>
      <c r="R466" s="822">
        <v>1</v>
      </c>
      <c r="S466" s="827">
        <v>1</v>
      </c>
      <c r="T466" s="826">
        <v>1</v>
      </c>
      <c r="U466" s="828">
        <v>1</v>
      </c>
    </row>
    <row r="467" spans="1:21" ht="14.45" customHeight="1" thickBot="1" x14ac:dyDescent="0.25">
      <c r="A467" s="813">
        <v>30</v>
      </c>
      <c r="B467" s="814" t="s">
        <v>2138</v>
      </c>
      <c r="C467" s="814" t="s">
        <v>2142</v>
      </c>
      <c r="D467" s="815" t="s">
        <v>329</v>
      </c>
      <c r="E467" s="816" t="s">
        <v>2153</v>
      </c>
      <c r="F467" s="814" t="s">
        <v>2139</v>
      </c>
      <c r="G467" s="814" t="s">
        <v>2395</v>
      </c>
      <c r="H467" s="814" t="s">
        <v>329</v>
      </c>
      <c r="I467" s="814" t="s">
        <v>2643</v>
      </c>
      <c r="J467" s="814" t="s">
        <v>1081</v>
      </c>
      <c r="K467" s="814" t="s">
        <v>2644</v>
      </c>
      <c r="L467" s="817">
        <v>789.2</v>
      </c>
      <c r="M467" s="817">
        <v>789.2</v>
      </c>
      <c r="N467" s="814">
        <v>1</v>
      </c>
      <c r="O467" s="818">
        <v>1</v>
      </c>
      <c r="P467" s="817">
        <v>789.2</v>
      </c>
      <c r="Q467" s="819">
        <v>1</v>
      </c>
      <c r="R467" s="814">
        <v>1</v>
      </c>
      <c r="S467" s="819">
        <v>1</v>
      </c>
      <c r="T467" s="818">
        <v>1</v>
      </c>
      <c r="U467" s="82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8662E76-9FE2-425C-B9B0-20A040E03A1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2893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2150</v>
      </c>
      <c r="B5" s="225">
        <v>1865.94</v>
      </c>
      <c r="C5" s="812">
        <v>6.7519504754199017E-2</v>
      </c>
      <c r="D5" s="225">
        <v>25769.630000000005</v>
      </c>
      <c r="E5" s="812">
        <v>0.93248049524580101</v>
      </c>
      <c r="F5" s="830">
        <v>27635.570000000003</v>
      </c>
    </row>
    <row r="6" spans="1:6" ht="14.45" customHeight="1" x14ac:dyDescent="0.2">
      <c r="A6" s="836" t="s">
        <v>2156</v>
      </c>
      <c r="B6" s="831">
        <v>562.22</v>
      </c>
      <c r="C6" s="827">
        <v>1.9678126031428579E-2</v>
      </c>
      <c r="D6" s="831">
        <v>28008.590000000004</v>
      </c>
      <c r="E6" s="827">
        <v>0.9803218739685714</v>
      </c>
      <c r="F6" s="832">
        <v>28570.810000000005</v>
      </c>
    </row>
    <row r="7" spans="1:6" ht="14.45" customHeight="1" x14ac:dyDescent="0.2">
      <c r="A7" s="836" t="s">
        <v>2153</v>
      </c>
      <c r="B7" s="831">
        <v>511.16999999999996</v>
      </c>
      <c r="C7" s="827">
        <v>2.1247781883207657E-2</v>
      </c>
      <c r="D7" s="831">
        <v>23546.399999999998</v>
      </c>
      <c r="E7" s="827">
        <v>0.97875221811679236</v>
      </c>
      <c r="F7" s="832">
        <v>24057.569999999996</v>
      </c>
    </row>
    <row r="8" spans="1:6" ht="14.45" customHeight="1" x14ac:dyDescent="0.2">
      <c r="A8" s="836" t="s">
        <v>2151</v>
      </c>
      <c r="B8" s="831">
        <v>103.28999999999999</v>
      </c>
      <c r="C8" s="827">
        <v>1.1588430642193599E-2</v>
      </c>
      <c r="D8" s="831">
        <v>8809.91</v>
      </c>
      <c r="E8" s="827">
        <v>0.98841156935780627</v>
      </c>
      <c r="F8" s="832">
        <v>8913.2000000000007</v>
      </c>
    </row>
    <row r="9" spans="1:6" ht="14.45" customHeight="1" x14ac:dyDescent="0.2">
      <c r="A9" s="836" t="s">
        <v>2152</v>
      </c>
      <c r="B9" s="831">
        <v>96.8</v>
      </c>
      <c r="C9" s="827">
        <v>5.1546883088314337E-4</v>
      </c>
      <c r="D9" s="831">
        <v>187693.41000000006</v>
      </c>
      <c r="E9" s="827">
        <v>0.99948453116911695</v>
      </c>
      <c r="F9" s="832">
        <v>187790.21000000005</v>
      </c>
    </row>
    <row r="10" spans="1:6" ht="14.45" customHeight="1" x14ac:dyDescent="0.2">
      <c r="A10" s="836" t="s">
        <v>2154</v>
      </c>
      <c r="B10" s="831"/>
      <c r="C10" s="827">
        <v>0</v>
      </c>
      <c r="D10" s="831">
        <v>991.13</v>
      </c>
      <c r="E10" s="827">
        <v>1</v>
      </c>
      <c r="F10" s="832">
        <v>991.13</v>
      </c>
    </row>
    <row r="11" spans="1:6" ht="14.45" customHeight="1" x14ac:dyDescent="0.2">
      <c r="A11" s="836" t="s">
        <v>2149</v>
      </c>
      <c r="B11" s="831"/>
      <c r="C11" s="827">
        <v>0</v>
      </c>
      <c r="D11" s="831">
        <v>62.57</v>
      </c>
      <c r="E11" s="827">
        <v>1</v>
      </c>
      <c r="F11" s="832">
        <v>62.57</v>
      </c>
    </row>
    <row r="12" spans="1:6" ht="14.45" customHeight="1" thickBot="1" x14ac:dyDescent="0.25">
      <c r="A12" s="759" t="s">
        <v>2155</v>
      </c>
      <c r="B12" s="750"/>
      <c r="C12" s="751">
        <v>0</v>
      </c>
      <c r="D12" s="750">
        <v>2795.53</v>
      </c>
      <c r="E12" s="751">
        <v>1</v>
      </c>
      <c r="F12" s="752">
        <v>2795.53</v>
      </c>
    </row>
    <row r="13" spans="1:6" ht="14.45" customHeight="1" thickBot="1" x14ac:dyDescent="0.25">
      <c r="A13" s="753" t="s">
        <v>3</v>
      </c>
      <c r="B13" s="754">
        <v>3139.42</v>
      </c>
      <c r="C13" s="755">
        <v>1.1179610150525645E-2</v>
      </c>
      <c r="D13" s="754">
        <v>277677.1700000001</v>
      </c>
      <c r="E13" s="755">
        <v>0.98882038984947418</v>
      </c>
      <c r="F13" s="756">
        <v>280816.59000000014</v>
      </c>
    </row>
    <row r="14" spans="1:6" ht="14.45" customHeight="1" thickBot="1" x14ac:dyDescent="0.25"/>
    <row r="15" spans="1:6" ht="14.45" customHeight="1" x14ac:dyDescent="0.2">
      <c r="A15" s="835" t="s">
        <v>2894</v>
      </c>
      <c r="B15" s="225">
        <v>430.05</v>
      </c>
      <c r="C15" s="812">
        <v>1</v>
      </c>
      <c r="D15" s="225"/>
      <c r="E15" s="812">
        <v>0</v>
      </c>
      <c r="F15" s="830">
        <v>430.05</v>
      </c>
    </row>
    <row r="16" spans="1:6" ht="14.45" customHeight="1" x14ac:dyDescent="0.2">
      <c r="A16" s="836" t="s">
        <v>1641</v>
      </c>
      <c r="B16" s="831">
        <v>415.63</v>
      </c>
      <c r="C16" s="827">
        <v>0.34205133691599932</v>
      </c>
      <c r="D16" s="831">
        <v>799.48000000000013</v>
      </c>
      <c r="E16" s="827">
        <v>0.65794866308400068</v>
      </c>
      <c r="F16" s="832">
        <v>1215.1100000000001</v>
      </c>
    </row>
    <row r="17" spans="1:6" ht="14.45" customHeight="1" x14ac:dyDescent="0.2">
      <c r="A17" s="836" t="s">
        <v>1690</v>
      </c>
      <c r="B17" s="831">
        <v>325.77999999999997</v>
      </c>
      <c r="C17" s="827">
        <v>0.21501927240086591</v>
      </c>
      <c r="D17" s="831">
        <v>1189.3400000000001</v>
      </c>
      <c r="E17" s="827">
        <v>0.78498072759913406</v>
      </c>
      <c r="F17" s="832">
        <v>1515.1200000000001</v>
      </c>
    </row>
    <row r="18" spans="1:6" ht="14.45" customHeight="1" x14ac:dyDescent="0.2">
      <c r="A18" s="836" t="s">
        <v>2895</v>
      </c>
      <c r="B18" s="831">
        <v>314.04000000000002</v>
      </c>
      <c r="C18" s="827">
        <v>0.31010477046282681</v>
      </c>
      <c r="D18" s="831">
        <v>698.64999999999986</v>
      </c>
      <c r="E18" s="827">
        <v>0.6898952295371733</v>
      </c>
      <c r="F18" s="832">
        <v>1012.6899999999998</v>
      </c>
    </row>
    <row r="19" spans="1:6" ht="14.45" customHeight="1" x14ac:dyDescent="0.2">
      <c r="A19" s="836" t="s">
        <v>1630</v>
      </c>
      <c r="B19" s="831">
        <v>304.68</v>
      </c>
      <c r="C19" s="827">
        <v>1</v>
      </c>
      <c r="D19" s="831">
        <v>0</v>
      </c>
      <c r="E19" s="827">
        <v>0</v>
      </c>
      <c r="F19" s="832">
        <v>304.68</v>
      </c>
    </row>
    <row r="20" spans="1:6" ht="14.45" customHeight="1" x14ac:dyDescent="0.2">
      <c r="A20" s="836" t="s">
        <v>1674</v>
      </c>
      <c r="B20" s="831">
        <v>264</v>
      </c>
      <c r="C20" s="827">
        <v>1</v>
      </c>
      <c r="D20" s="831"/>
      <c r="E20" s="827">
        <v>0</v>
      </c>
      <c r="F20" s="832">
        <v>264</v>
      </c>
    </row>
    <row r="21" spans="1:6" ht="14.45" customHeight="1" x14ac:dyDescent="0.2">
      <c r="A21" s="836" t="s">
        <v>1654</v>
      </c>
      <c r="B21" s="831">
        <v>247.17</v>
      </c>
      <c r="C21" s="827">
        <v>1</v>
      </c>
      <c r="D21" s="831"/>
      <c r="E21" s="827">
        <v>0</v>
      </c>
      <c r="F21" s="832">
        <v>247.17</v>
      </c>
    </row>
    <row r="22" spans="1:6" ht="14.45" customHeight="1" x14ac:dyDescent="0.2">
      <c r="A22" s="836" t="s">
        <v>1627</v>
      </c>
      <c r="B22" s="831">
        <v>196.62</v>
      </c>
      <c r="C22" s="827">
        <v>0.73681843732433949</v>
      </c>
      <c r="D22" s="831">
        <v>70.23</v>
      </c>
      <c r="E22" s="827">
        <v>0.26318156267566045</v>
      </c>
      <c r="F22" s="832">
        <v>266.85000000000002</v>
      </c>
    </row>
    <row r="23" spans="1:6" ht="14.45" customHeight="1" x14ac:dyDescent="0.2">
      <c r="A23" s="836" t="s">
        <v>1638</v>
      </c>
      <c r="B23" s="831">
        <v>183.72</v>
      </c>
      <c r="C23" s="827">
        <v>1</v>
      </c>
      <c r="D23" s="831"/>
      <c r="E23" s="827">
        <v>0</v>
      </c>
      <c r="F23" s="832">
        <v>183.72</v>
      </c>
    </row>
    <row r="24" spans="1:6" ht="14.45" customHeight="1" x14ac:dyDescent="0.2">
      <c r="A24" s="836" t="s">
        <v>1686</v>
      </c>
      <c r="B24" s="831">
        <v>154.36000000000001</v>
      </c>
      <c r="C24" s="827">
        <v>0.25</v>
      </c>
      <c r="D24" s="831">
        <v>463.08000000000004</v>
      </c>
      <c r="E24" s="827">
        <v>0.75</v>
      </c>
      <c r="F24" s="832">
        <v>617.44000000000005</v>
      </c>
    </row>
    <row r="25" spans="1:6" ht="14.45" customHeight="1" x14ac:dyDescent="0.2">
      <c r="A25" s="836" t="s">
        <v>1639</v>
      </c>
      <c r="B25" s="831">
        <v>96.8</v>
      </c>
      <c r="C25" s="827">
        <v>1</v>
      </c>
      <c r="D25" s="831"/>
      <c r="E25" s="827">
        <v>0</v>
      </c>
      <c r="F25" s="832">
        <v>96.8</v>
      </c>
    </row>
    <row r="26" spans="1:6" ht="14.45" customHeight="1" x14ac:dyDescent="0.2">
      <c r="A26" s="836" t="s">
        <v>1626</v>
      </c>
      <c r="B26" s="831">
        <v>58.52</v>
      </c>
      <c r="C26" s="827">
        <v>0.15541922290388549</v>
      </c>
      <c r="D26" s="831">
        <v>318.01</v>
      </c>
      <c r="E26" s="827">
        <v>0.84458077709611457</v>
      </c>
      <c r="F26" s="832">
        <v>376.53</v>
      </c>
    </row>
    <row r="27" spans="1:6" ht="14.45" customHeight="1" x14ac:dyDescent="0.2">
      <c r="A27" s="836" t="s">
        <v>2896</v>
      </c>
      <c r="B27" s="831">
        <v>49.47</v>
      </c>
      <c r="C27" s="827">
        <v>1</v>
      </c>
      <c r="D27" s="831"/>
      <c r="E27" s="827">
        <v>0</v>
      </c>
      <c r="F27" s="832">
        <v>49.47</v>
      </c>
    </row>
    <row r="28" spans="1:6" ht="14.45" customHeight="1" x14ac:dyDescent="0.2">
      <c r="A28" s="836" t="s">
        <v>1617</v>
      </c>
      <c r="B28" s="831">
        <v>43.21</v>
      </c>
      <c r="C28" s="827">
        <v>4.0002592160565828E-2</v>
      </c>
      <c r="D28" s="831">
        <v>1036.97</v>
      </c>
      <c r="E28" s="827">
        <v>0.9599974078394341</v>
      </c>
      <c r="F28" s="832">
        <v>1080.18</v>
      </c>
    </row>
    <row r="29" spans="1:6" ht="14.45" customHeight="1" x14ac:dyDescent="0.2">
      <c r="A29" s="836" t="s">
        <v>2897</v>
      </c>
      <c r="B29" s="831">
        <v>36.909999999999997</v>
      </c>
      <c r="C29" s="827">
        <v>1</v>
      </c>
      <c r="D29" s="831"/>
      <c r="E29" s="827">
        <v>0</v>
      </c>
      <c r="F29" s="832">
        <v>36.909999999999997</v>
      </c>
    </row>
    <row r="30" spans="1:6" ht="14.45" customHeight="1" x14ac:dyDescent="0.2">
      <c r="A30" s="836" t="s">
        <v>1637</v>
      </c>
      <c r="B30" s="831">
        <v>18.46</v>
      </c>
      <c r="C30" s="827">
        <v>7.2177040975914916E-2</v>
      </c>
      <c r="D30" s="831">
        <v>237.3</v>
      </c>
      <c r="E30" s="827">
        <v>0.92782295902408507</v>
      </c>
      <c r="F30" s="832">
        <v>255.76000000000002</v>
      </c>
    </row>
    <row r="31" spans="1:6" ht="14.45" customHeight="1" x14ac:dyDescent="0.2">
      <c r="A31" s="836" t="s">
        <v>1687</v>
      </c>
      <c r="B31" s="831"/>
      <c r="C31" s="827">
        <v>0</v>
      </c>
      <c r="D31" s="831">
        <v>212.45</v>
      </c>
      <c r="E31" s="827">
        <v>1</v>
      </c>
      <c r="F31" s="832">
        <v>212.45</v>
      </c>
    </row>
    <row r="32" spans="1:6" ht="14.45" customHeight="1" x14ac:dyDescent="0.2">
      <c r="A32" s="836" t="s">
        <v>1671</v>
      </c>
      <c r="B32" s="831"/>
      <c r="C32" s="827"/>
      <c r="D32" s="831">
        <v>0</v>
      </c>
      <c r="E32" s="827"/>
      <c r="F32" s="832">
        <v>0</v>
      </c>
    </row>
    <row r="33" spans="1:6" ht="14.45" customHeight="1" x14ac:dyDescent="0.2">
      <c r="A33" s="836" t="s">
        <v>1628</v>
      </c>
      <c r="B33" s="831"/>
      <c r="C33" s="827">
        <v>0</v>
      </c>
      <c r="D33" s="831">
        <v>140.46999999999997</v>
      </c>
      <c r="E33" s="827">
        <v>1</v>
      </c>
      <c r="F33" s="832">
        <v>140.46999999999997</v>
      </c>
    </row>
    <row r="34" spans="1:6" ht="14.45" customHeight="1" x14ac:dyDescent="0.2">
      <c r="A34" s="836" t="s">
        <v>1629</v>
      </c>
      <c r="B34" s="831"/>
      <c r="C34" s="827">
        <v>0</v>
      </c>
      <c r="D34" s="831">
        <v>186.54</v>
      </c>
      <c r="E34" s="827">
        <v>1</v>
      </c>
      <c r="F34" s="832">
        <v>186.54</v>
      </c>
    </row>
    <row r="35" spans="1:6" ht="14.45" customHeight="1" x14ac:dyDescent="0.2">
      <c r="A35" s="836" t="s">
        <v>1682</v>
      </c>
      <c r="B35" s="831"/>
      <c r="C35" s="827">
        <v>0</v>
      </c>
      <c r="D35" s="831">
        <v>46567.82</v>
      </c>
      <c r="E35" s="827">
        <v>1</v>
      </c>
      <c r="F35" s="832">
        <v>46567.82</v>
      </c>
    </row>
    <row r="36" spans="1:6" ht="14.45" customHeight="1" x14ac:dyDescent="0.2">
      <c r="A36" s="836" t="s">
        <v>1618</v>
      </c>
      <c r="B36" s="831"/>
      <c r="C36" s="827">
        <v>0</v>
      </c>
      <c r="D36" s="831">
        <v>20.83</v>
      </c>
      <c r="E36" s="827">
        <v>1</v>
      </c>
      <c r="F36" s="832">
        <v>20.83</v>
      </c>
    </row>
    <row r="37" spans="1:6" ht="14.45" customHeight="1" x14ac:dyDescent="0.2">
      <c r="A37" s="836" t="s">
        <v>1681</v>
      </c>
      <c r="B37" s="831"/>
      <c r="C37" s="827">
        <v>0</v>
      </c>
      <c r="D37" s="831">
        <v>2320.3500000000004</v>
      </c>
      <c r="E37" s="827">
        <v>1</v>
      </c>
      <c r="F37" s="832">
        <v>2320.3500000000004</v>
      </c>
    </row>
    <row r="38" spans="1:6" ht="14.45" customHeight="1" x14ac:dyDescent="0.2">
      <c r="A38" s="836" t="s">
        <v>1631</v>
      </c>
      <c r="B38" s="831"/>
      <c r="C38" s="827">
        <v>0</v>
      </c>
      <c r="D38" s="831">
        <v>404.16999999999996</v>
      </c>
      <c r="E38" s="827">
        <v>1</v>
      </c>
      <c r="F38" s="832">
        <v>404.16999999999996</v>
      </c>
    </row>
    <row r="39" spans="1:6" ht="14.45" customHeight="1" x14ac:dyDescent="0.2">
      <c r="A39" s="836" t="s">
        <v>1670</v>
      </c>
      <c r="B39" s="831"/>
      <c r="C39" s="827">
        <v>0</v>
      </c>
      <c r="D39" s="831">
        <v>117.02</v>
      </c>
      <c r="E39" s="827">
        <v>1</v>
      </c>
      <c r="F39" s="832">
        <v>117.02</v>
      </c>
    </row>
    <row r="40" spans="1:6" ht="14.45" customHeight="1" x14ac:dyDescent="0.2">
      <c r="A40" s="836" t="s">
        <v>1632</v>
      </c>
      <c r="B40" s="831"/>
      <c r="C40" s="827">
        <v>0</v>
      </c>
      <c r="D40" s="831">
        <v>68.94</v>
      </c>
      <c r="E40" s="827">
        <v>1</v>
      </c>
      <c r="F40" s="832">
        <v>68.94</v>
      </c>
    </row>
    <row r="41" spans="1:6" ht="14.45" customHeight="1" x14ac:dyDescent="0.2">
      <c r="A41" s="836" t="s">
        <v>1678</v>
      </c>
      <c r="B41" s="831"/>
      <c r="C41" s="827">
        <v>0</v>
      </c>
      <c r="D41" s="831">
        <v>129.75</v>
      </c>
      <c r="E41" s="827">
        <v>1</v>
      </c>
      <c r="F41" s="832">
        <v>129.75</v>
      </c>
    </row>
    <row r="42" spans="1:6" ht="14.45" customHeight="1" x14ac:dyDescent="0.2">
      <c r="A42" s="836" t="s">
        <v>1633</v>
      </c>
      <c r="B42" s="831"/>
      <c r="C42" s="827">
        <v>0</v>
      </c>
      <c r="D42" s="831">
        <v>184.97000000000003</v>
      </c>
      <c r="E42" s="827">
        <v>1</v>
      </c>
      <c r="F42" s="832">
        <v>184.97000000000003</v>
      </c>
    </row>
    <row r="43" spans="1:6" ht="14.45" customHeight="1" x14ac:dyDescent="0.2">
      <c r="A43" s="836" t="s">
        <v>2898</v>
      </c>
      <c r="B43" s="831"/>
      <c r="C43" s="827">
        <v>0</v>
      </c>
      <c r="D43" s="831">
        <v>50.32</v>
      </c>
      <c r="E43" s="827">
        <v>1</v>
      </c>
      <c r="F43" s="832">
        <v>50.32</v>
      </c>
    </row>
    <row r="44" spans="1:6" ht="14.45" customHeight="1" x14ac:dyDescent="0.2">
      <c r="A44" s="836" t="s">
        <v>1635</v>
      </c>
      <c r="B44" s="831"/>
      <c r="C44" s="827">
        <v>0</v>
      </c>
      <c r="D44" s="831">
        <v>32.159999999999997</v>
      </c>
      <c r="E44" s="827">
        <v>1</v>
      </c>
      <c r="F44" s="832">
        <v>32.159999999999997</v>
      </c>
    </row>
    <row r="45" spans="1:6" ht="14.45" customHeight="1" x14ac:dyDescent="0.2">
      <c r="A45" s="836" t="s">
        <v>1692</v>
      </c>
      <c r="B45" s="831"/>
      <c r="C45" s="827">
        <v>0</v>
      </c>
      <c r="D45" s="831">
        <v>184969.11000000007</v>
      </c>
      <c r="E45" s="827">
        <v>1</v>
      </c>
      <c r="F45" s="832">
        <v>184969.11000000007</v>
      </c>
    </row>
    <row r="46" spans="1:6" ht="14.45" customHeight="1" x14ac:dyDescent="0.2">
      <c r="A46" s="836" t="s">
        <v>1636</v>
      </c>
      <c r="B46" s="831"/>
      <c r="C46" s="827">
        <v>0</v>
      </c>
      <c r="D46" s="831">
        <v>1303.5400000000002</v>
      </c>
      <c r="E46" s="827">
        <v>1</v>
      </c>
      <c r="F46" s="832">
        <v>1303.5400000000002</v>
      </c>
    </row>
    <row r="47" spans="1:6" ht="14.45" customHeight="1" x14ac:dyDescent="0.2">
      <c r="A47" s="836" t="s">
        <v>1658</v>
      </c>
      <c r="B47" s="831"/>
      <c r="C47" s="827">
        <v>0</v>
      </c>
      <c r="D47" s="831">
        <v>70.48</v>
      </c>
      <c r="E47" s="827">
        <v>1</v>
      </c>
      <c r="F47" s="832">
        <v>70.48</v>
      </c>
    </row>
    <row r="48" spans="1:6" ht="14.45" customHeight="1" x14ac:dyDescent="0.2">
      <c r="A48" s="836" t="s">
        <v>1659</v>
      </c>
      <c r="B48" s="831"/>
      <c r="C48" s="827">
        <v>0</v>
      </c>
      <c r="D48" s="831">
        <v>282.88</v>
      </c>
      <c r="E48" s="827">
        <v>1</v>
      </c>
      <c r="F48" s="832">
        <v>282.88</v>
      </c>
    </row>
    <row r="49" spans="1:6" ht="14.45" customHeight="1" x14ac:dyDescent="0.2">
      <c r="A49" s="836" t="s">
        <v>1662</v>
      </c>
      <c r="B49" s="831"/>
      <c r="C49" s="827"/>
      <c r="D49" s="831">
        <v>0</v>
      </c>
      <c r="E49" s="827"/>
      <c r="F49" s="832">
        <v>0</v>
      </c>
    </row>
    <row r="50" spans="1:6" ht="14.45" customHeight="1" x14ac:dyDescent="0.2">
      <c r="A50" s="836" t="s">
        <v>1665</v>
      </c>
      <c r="B50" s="831"/>
      <c r="C50" s="827">
        <v>0</v>
      </c>
      <c r="D50" s="831">
        <v>169.73</v>
      </c>
      <c r="E50" s="827">
        <v>1</v>
      </c>
      <c r="F50" s="832">
        <v>169.73</v>
      </c>
    </row>
    <row r="51" spans="1:6" ht="14.45" customHeight="1" x14ac:dyDescent="0.2">
      <c r="A51" s="836" t="s">
        <v>2899</v>
      </c>
      <c r="B51" s="831"/>
      <c r="C51" s="827">
        <v>0</v>
      </c>
      <c r="D51" s="831">
        <v>528</v>
      </c>
      <c r="E51" s="827">
        <v>1</v>
      </c>
      <c r="F51" s="832">
        <v>528</v>
      </c>
    </row>
    <row r="52" spans="1:6" ht="14.45" customHeight="1" x14ac:dyDescent="0.2">
      <c r="A52" s="836" t="s">
        <v>2900</v>
      </c>
      <c r="B52" s="831">
        <v>0</v>
      </c>
      <c r="C52" s="827"/>
      <c r="D52" s="831"/>
      <c r="E52" s="827"/>
      <c r="F52" s="832">
        <v>0</v>
      </c>
    </row>
    <row r="53" spans="1:6" ht="14.45" customHeight="1" x14ac:dyDescent="0.2">
      <c r="A53" s="836" t="s">
        <v>1673</v>
      </c>
      <c r="B53" s="831"/>
      <c r="C53" s="827">
        <v>0</v>
      </c>
      <c r="D53" s="831">
        <v>614.79999999999995</v>
      </c>
      <c r="E53" s="827">
        <v>1</v>
      </c>
      <c r="F53" s="832">
        <v>614.79999999999995</v>
      </c>
    </row>
    <row r="54" spans="1:6" ht="14.45" customHeight="1" x14ac:dyDescent="0.2">
      <c r="A54" s="836" t="s">
        <v>1625</v>
      </c>
      <c r="B54" s="831"/>
      <c r="C54" s="827"/>
      <c r="D54" s="831">
        <v>0</v>
      </c>
      <c r="E54" s="827"/>
      <c r="F54" s="832">
        <v>0</v>
      </c>
    </row>
    <row r="55" spans="1:6" ht="14.45" customHeight="1" x14ac:dyDescent="0.2">
      <c r="A55" s="836" t="s">
        <v>1676</v>
      </c>
      <c r="B55" s="831"/>
      <c r="C55" s="827"/>
      <c r="D55" s="831">
        <v>0</v>
      </c>
      <c r="E55" s="827"/>
      <c r="F55" s="832">
        <v>0</v>
      </c>
    </row>
    <row r="56" spans="1:6" ht="14.45" customHeight="1" x14ac:dyDescent="0.2">
      <c r="A56" s="836" t="s">
        <v>1622</v>
      </c>
      <c r="B56" s="831"/>
      <c r="C56" s="827">
        <v>0</v>
      </c>
      <c r="D56" s="831">
        <v>320.04000000000002</v>
      </c>
      <c r="E56" s="827">
        <v>1</v>
      </c>
      <c r="F56" s="832">
        <v>320.04000000000002</v>
      </c>
    </row>
    <row r="57" spans="1:6" ht="14.45" customHeight="1" x14ac:dyDescent="0.2">
      <c r="A57" s="836" t="s">
        <v>2901</v>
      </c>
      <c r="B57" s="831"/>
      <c r="C57" s="827">
        <v>0</v>
      </c>
      <c r="D57" s="831">
        <v>120.61</v>
      </c>
      <c r="E57" s="827">
        <v>1</v>
      </c>
      <c r="F57" s="832">
        <v>120.61</v>
      </c>
    </row>
    <row r="58" spans="1:6" ht="14.45" customHeight="1" x14ac:dyDescent="0.2">
      <c r="A58" s="836" t="s">
        <v>1677</v>
      </c>
      <c r="B58" s="831"/>
      <c r="C58" s="827">
        <v>0</v>
      </c>
      <c r="D58" s="831">
        <v>11361.279999999999</v>
      </c>
      <c r="E58" s="827">
        <v>1</v>
      </c>
      <c r="F58" s="832">
        <v>11361.279999999999</v>
      </c>
    </row>
    <row r="59" spans="1:6" ht="14.45" customHeight="1" x14ac:dyDescent="0.2">
      <c r="A59" s="836" t="s">
        <v>1613</v>
      </c>
      <c r="B59" s="831"/>
      <c r="C59" s="827">
        <v>0</v>
      </c>
      <c r="D59" s="831">
        <v>240.41000000000003</v>
      </c>
      <c r="E59" s="827">
        <v>1</v>
      </c>
      <c r="F59" s="832">
        <v>240.41000000000003</v>
      </c>
    </row>
    <row r="60" spans="1:6" ht="14.45" customHeight="1" x14ac:dyDescent="0.2">
      <c r="A60" s="836" t="s">
        <v>1680</v>
      </c>
      <c r="B60" s="831"/>
      <c r="C60" s="827">
        <v>0</v>
      </c>
      <c r="D60" s="831">
        <v>176.32</v>
      </c>
      <c r="E60" s="827">
        <v>1</v>
      </c>
      <c r="F60" s="832">
        <v>176.32</v>
      </c>
    </row>
    <row r="61" spans="1:6" ht="14.45" customHeight="1" x14ac:dyDescent="0.2">
      <c r="A61" s="836" t="s">
        <v>1619</v>
      </c>
      <c r="B61" s="831"/>
      <c r="C61" s="827">
        <v>0</v>
      </c>
      <c r="D61" s="831">
        <v>664.1</v>
      </c>
      <c r="E61" s="827">
        <v>1</v>
      </c>
      <c r="F61" s="832">
        <v>664.1</v>
      </c>
    </row>
    <row r="62" spans="1:6" ht="14.45" customHeight="1" x14ac:dyDescent="0.2">
      <c r="A62" s="836" t="s">
        <v>1685</v>
      </c>
      <c r="B62" s="831"/>
      <c r="C62" s="827">
        <v>0</v>
      </c>
      <c r="D62" s="831">
        <v>993.77</v>
      </c>
      <c r="E62" s="827">
        <v>1</v>
      </c>
      <c r="F62" s="832">
        <v>993.77</v>
      </c>
    </row>
    <row r="63" spans="1:6" ht="14.45" customHeight="1" x14ac:dyDescent="0.2">
      <c r="A63" s="836" t="s">
        <v>1620</v>
      </c>
      <c r="B63" s="831"/>
      <c r="C63" s="827">
        <v>0</v>
      </c>
      <c r="D63" s="831">
        <v>18680.339999999997</v>
      </c>
      <c r="E63" s="827">
        <v>1</v>
      </c>
      <c r="F63" s="832">
        <v>18680.339999999997</v>
      </c>
    </row>
    <row r="64" spans="1:6" ht="14.45" customHeight="1" x14ac:dyDescent="0.2">
      <c r="A64" s="836" t="s">
        <v>2902</v>
      </c>
      <c r="B64" s="831"/>
      <c r="C64" s="827">
        <v>0</v>
      </c>
      <c r="D64" s="831">
        <v>131.32</v>
      </c>
      <c r="E64" s="827">
        <v>1</v>
      </c>
      <c r="F64" s="832">
        <v>131.32</v>
      </c>
    </row>
    <row r="65" spans="1:6" ht="14.45" customHeight="1" x14ac:dyDescent="0.2">
      <c r="A65" s="836" t="s">
        <v>1621</v>
      </c>
      <c r="B65" s="831"/>
      <c r="C65" s="827">
        <v>0</v>
      </c>
      <c r="D65" s="831">
        <v>560.58000000000004</v>
      </c>
      <c r="E65" s="827">
        <v>1</v>
      </c>
      <c r="F65" s="832">
        <v>560.58000000000004</v>
      </c>
    </row>
    <row r="66" spans="1:6" ht="14.45" customHeight="1" x14ac:dyDescent="0.2">
      <c r="A66" s="836" t="s">
        <v>1623</v>
      </c>
      <c r="B66" s="831"/>
      <c r="C66" s="827">
        <v>0</v>
      </c>
      <c r="D66" s="831">
        <v>140.59</v>
      </c>
      <c r="E66" s="827">
        <v>1</v>
      </c>
      <c r="F66" s="832">
        <v>140.59</v>
      </c>
    </row>
    <row r="67" spans="1:6" ht="14.45" customHeight="1" x14ac:dyDescent="0.2">
      <c r="A67" s="836" t="s">
        <v>1643</v>
      </c>
      <c r="B67" s="831"/>
      <c r="C67" s="827">
        <v>0</v>
      </c>
      <c r="D67" s="831">
        <v>44.86</v>
      </c>
      <c r="E67" s="827">
        <v>1</v>
      </c>
      <c r="F67" s="832">
        <v>44.86</v>
      </c>
    </row>
    <row r="68" spans="1:6" ht="14.45" customHeight="1" x14ac:dyDescent="0.2">
      <c r="A68" s="836" t="s">
        <v>1624</v>
      </c>
      <c r="B68" s="831"/>
      <c r="C68" s="827">
        <v>0</v>
      </c>
      <c r="D68" s="831">
        <v>255.06</v>
      </c>
      <c r="E68" s="827">
        <v>1</v>
      </c>
      <c r="F68" s="832">
        <v>255.06</v>
      </c>
    </row>
    <row r="69" spans="1:6" ht="14.45" customHeight="1" thickBot="1" x14ac:dyDescent="0.25">
      <c r="A69" s="759" t="s">
        <v>2903</v>
      </c>
      <c r="B69" s="750"/>
      <c r="C69" s="751">
        <v>0</v>
      </c>
      <c r="D69" s="750">
        <v>800.5</v>
      </c>
      <c r="E69" s="751">
        <v>1</v>
      </c>
      <c r="F69" s="752">
        <v>800.5</v>
      </c>
    </row>
    <row r="70" spans="1:6" ht="14.45" customHeight="1" thickBot="1" x14ac:dyDescent="0.25">
      <c r="A70" s="753" t="s">
        <v>3</v>
      </c>
      <c r="B70" s="754">
        <v>3139.42</v>
      </c>
      <c r="C70" s="755">
        <v>1.1179610150525647E-2</v>
      </c>
      <c r="D70" s="754">
        <v>277677.17000000004</v>
      </c>
      <c r="E70" s="755">
        <v>0.98882038984947418</v>
      </c>
      <c r="F70" s="756">
        <v>280816.59000000008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{1ECB605B-B868-45FA-9540-2E45162CB66E}</x14:id>
        </ext>
      </extLst>
    </cfRule>
  </conditionalFormatting>
  <conditionalFormatting sqref="F15:F6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{DAA5CADE-F08B-4106-A26A-C14D45D0CD96}</x14:id>
        </ext>
      </extLst>
    </cfRule>
  </conditionalFormatting>
  <hyperlinks>
    <hyperlink ref="A2" location="Obsah!A1" display="Zpět na Obsah  KL 01  1.-4.měsíc" xr:uid="{E9551970-55A0-414E-8466-462848367F2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B605B-B868-45FA-9540-2E45162CB6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DAA5CADE-F08B-4106-A26A-C14D45D0CD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F15:F69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2914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36</v>
      </c>
      <c r="G3" s="47">
        <f>SUBTOTAL(9,G6:G1048576)</f>
        <v>3139.42</v>
      </c>
      <c r="H3" s="48">
        <f>IF(M3=0,0,G3/M3)</f>
        <v>1.1179610150525657E-2</v>
      </c>
      <c r="I3" s="47">
        <f>SUBTOTAL(9,I6:I1048576)</f>
        <v>1219</v>
      </c>
      <c r="J3" s="47">
        <f>SUBTOTAL(9,J6:J1048576)</f>
        <v>277677.16999999987</v>
      </c>
      <c r="K3" s="48">
        <f>IF(M3=0,0,J3/M3)</f>
        <v>0.9888203898494744</v>
      </c>
      <c r="L3" s="47">
        <f>SUBTOTAL(9,L6:L1048576)</f>
        <v>1255</v>
      </c>
      <c r="M3" s="49">
        <f>SUBTOTAL(9,M6:M1048576)</f>
        <v>280816.58999999985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2149</v>
      </c>
      <c r="B6" s="807" t="s">
        <v>1693</v>
      </c>
      <c r="C6" s="807" t="s">
        <v>1696</v>
      </c>
      <c r="D6" s="807" t="s">
        <v>713</v>
      </c>
      <c r="E6" s="807" t="s">
        <v>1697</v>
      </c>
      <c r="F6" s="225"/>
      <c r="G6" s="225"/>
      <c r="H6" s="812">
        <v>0</v>
      </c>
      <c r="I6" s="225">
        <v>1</v>
      </c>
      <c r="J6" s="225">
        <v>48.89</v>
      </c>
      <c r="K6" s="812">
        <v>1</v>
      </c>
      <c r="L6" s="225">
        <v>1</v>
      </c>
      <c r="M6" s="830">
        <v>48.89</v>
      </c>
    </row>
    <row r="7" spans="1:13" ht="14.45" customHeight="1" x14ac:dyDescent="0.2">
      <c r="A7" s="821" t="s">
        <v>2149</v>
      </c>
      <c r="B7" s="822" t="s">
        <v>1693</v>
      </c>
      <c r="C7" s="822" t="s">
        <v>1956</v>
      </c>
      <c r="D7" s="822" t="s">
        <v>713</v>
      </c>
      <c r="E7" s="822" t="s">
        <v>1957</v>
      </c>
      <c r="F7" s="831"/>
      <c r="G7" s="831"/>
      <c r="H7" s="827">
        <v>0</v>
      </c>
      <c r="I7" s="831">
        <v>1</v>
      </c>
      <c r="J7" s="831">
        <v>13.68</v>
      </c>
      <c r="K7" s="827">
        <v>1</v>
      </c>
      <c r="L7" s="831">
        <v>1</v>
      </c>
      <c r="M7" s="832">
        <v>13.68</v>
      </c>
    </row>
    <row r="8" spans="1:13" ht="14.45" customHeight="1" x14ac:dyDescent="0.2">
      <c r="A8" s="821" t="s">
        <v>2150</v>
      </c>
      <c r="B8" s="822" t="s">
        <v>1693</v>
      </c>
      <c r="C8" s="822" t="s">
        <v>1956</v>
      </c>
      <c r="D8" s="822" t="s">
        <v>713</v>
      </c>
      <c r="E8" s="822" t="s">
        <v>1957</v>
      </c>
      <c r="F8" s="831"/>
      <c r="G8" s="831"/>
      <c r="H8" s="827">
        <v>0</v>
      </c>
      <c r="I8" s="831">
        <v>5</v>
      </c>
      <c r="J8" s="831">
        <v>68.400000000000006</v>
      </c>
      <c r="K8" s="827">
        <v>1</v>
      </c>
      <c r="L8" s="831">
        <v>5</v>
      </c>
      <c r="M8" s="832">
        <v>68.400000000000006</v>
      </c>
    </row>
    <row r="9" spans="1:13" ht="14.45" customHeight="1" x14ac:dyDescent="0.2">
      <c r="A9" s="821" t="s">
        <v>2150</v>
      </c>
      <c r="B9" s="822" t="s">
        <v>1967</v>
      </c>
      <c r="C9" s="822" t="s">
        <v>1968</v>
      </c>
      <c r="D9" s="822" t="s">
        <v>1969</v>
      </c>
      <c r="E9" s="822" t="s">
        <v>1970</v>
      </c>
      <c r="F9" s="831"/>
      <c r="G9" s="831"/>
      <c r="H9" s="827">
        <v>0</v>
      </c>
      <c r="I9" s="831">
        <v>2</v>
      </c>
      <c r="J9" s="831">
        <v>172.82</v>
      </c>
      <c r="K9" s="827">
        <v>1</v>
      </c>
      <c r="L9" s="831">
        <v>2</v>
      </c>
      <c r="M9" s="832">
        <v>172.82</v>
      </c>
    </row>
    <row r="10" spans="1:13" ht="14.45" customHeight="1" x14ac:dyDescent="0.2">
      <c r="A10" s="821" t="s">
        <v>2150</v>
      </c>
      <c r="B10" s="822" t="s">
        <v>1967</v>
      </c>
      <c r="C10" s="822" t="s">
        <v>2308</v>
      </c>
      <c r="D10" s="822" t="s">
        <v>1969</v>
      </c>
      <c r="E10" s="822" t="s">
        <v>2309</v>
      </c>
      <c r="F10" s="831"/>
      <c r="G10" s="831"/>
      <c r="H10" s="827">
        <v>0</v>
      </c>
      <c r="I10" s="831">
        <v>1</v>
      </c>
      <c r="J10" s="831">
        <v>86.43</v>
      </c>
      <c r="K10" s="827">
        <v>1</v>
      </c>
      <c r="L10" s="831">
        <v>1</v>
      </c>
      <c r="M10" s="832">
        <v>86.43</v>
      </c>
    </row>
    <row r="11" spans="1:13" ht="14.45" customHeight="1" x14ac:dyDescent="0.2">
      <c r="A11" s="821" t="s">
        <v>2150</v>
      </c>
      <c r="B11" s="822" t="s">
        <v>1967</v>
      </c>
      <c r="C11" s="822" t="s">
        <v>2310</v>
      </c>
      <c r="D11" s="822" t="s">
        <v>2311</v>
      </c>
      <c r="E11" s="822" t="s">
        <v>2211</v>
      </c>
      <c r="F11" s="831">
        <v>1</v>
      </c>
      <c r="G11" s="831">
        <v>43.21</v>
      </c>
      <c r="H11" s="827">
        <v>1</v>
      </c>
      <c r="I11" s="831"/>
      <c r="J11" s="831"/>
      <c r="K11" s="827">
        <v>0</v>
      </c>
      <c r="L11" s="831">
        <v>1</v>
      </c>
      <c r="M11" s="832">
        <v>43.21</v>
      </c>
    </row>
    <row r="12" spans="1:13" ht="14.45" customHeight="1" x14ac:dyDescent="0.2">
      <c r="A12" s="821" t="s">
        <v>2150</v>
      </c>
      <c r="B12" s="822" t="s">
        <v>1731</v>
      </c>
      <c r="C12" s="822" t="s">
        <v>1732</v>
      </c>
      <c r="D12" s="822" t="s">
        <v>1733</v>
      </c>
      <c r="E12" s="822" t="s">
        <v>1734</v>
      </c>
      <c r="F12" s="831"/>
      <c r="G12" s="831"/>
      <c r="H12" s="827">
        <v>0</v>
      </c>
      <c r="I12" s="831">
        <v>3</v>
      </c>
      <c r="J12" s="831">
        <v>280.29000000000002</v>
      </c>
      <c r="K12" s="827">
        <v>1</v>
      </c>
      <c r="L12" s="831">
        <v>3</v>
      </c>
      <c r="M12" s="832">
        <v>280.29000000000002</v>
      </c>
    </row>
    <row r="13" spans="1:13" ht="14.45" customHeight="1" x14ac:dyDescent="0.2">
      <c r="A13" s="821" t="s">
        <v>2150</v>
      </c>
      <c r="B13" s="822" t="s">
        <v>2904</v>
      </c>
      <c r="C13" s="822" t="s">
        <v>2367</v>
      </c>
      <c r="D13" s="822" t="s">
        <v>2368</v>
      </c>
      <c r="E13" s="822" t="s">
        <v>2369</v>
      </c>
      <c r="F13" s="831"/>
      <c r="G13" s="831"/>
      <c r="H13" s="827">
        <v>0</v>
      </c>
      <c r="I13" s="831">
        <v>5</v>
      </c>
      <c r="J13" s="831">
        <v>800.5</v>
      </c>
      <c r="K13" s="827">
        <v>1</v>
      </c>
      <c r="L13" s="831">
        <v>5</v>
      </c>
      <c r="M13" s="832">
        <v>800.5</v>
      </c>
    </row>
    <row r="14" spans="1:13" ht="14.45" customHeight="1" x14ac:dyDescent="0.2">
      <c r="A14" s="821" t="s">
        <v>2150</v>
      </c>
      <c r="B14" s="822" t="s">
        <v>1755</v>
      </c>
      <c r="C14" s="822" t="s">
        <v>2317</v>
      </c>
      <c r="D14" s="822" t="s">
        <v>2318</v>
      </c>
      <c r="E14" s="822" t="s">
        <v>2319</v>
      </c>
      <c r="F14" s="831"/>
      <c r="G14" s="831"/>
      <c r="H14" s="827">
        <v>0</v>
      </c>
      <c r="I14" s="831">
        <v>1</v>
      </c>
      <c r="J14" s="831">
        <v>27.49</v>
      </c>
      <c r="K14" s="827">
        <v>1</v>
      </c>
      <c r="L14" s="831">
        <v>1</v>
      </c>
      <c r="M14" s="832">
        <v>27.49</v>
      </c>
    </row>
    <row r="15" spans="1:13" ht="14.45" customHeight="1" x14ac:dyDescent="0.2">
      <c r="A15" s="821" t="s">
        <v>2150</v>
      </c>
      <c r="B15" s="822" t="s">
        <v>1755</v>
      </c>
      <c r="C15" s="822" t="s">
        <v>2320</v>
      </c>
      <c r="D15" s="822" t="s">
        <v>645</v>
      </c>
      <c r="E15" s="822" t="s">
        <v>1248</v>
      </c>
      <c r="F15" s="831">
        <v>1</v>
      </c>
      <c r="G15" s="831">
        <v>58.52</v>
      </c>
      <c r="H15" s="827">
        <v>1</v>
      </c>
      <c r="I15" s="831"/>
      <c r="J15" s="831"/>
      <c r="K15" s="827">
        <v>0</v>
      </c>
      <c r="L15" s="831">
        <v>1</v>
      </c>
      <c r="M15" s="832">
        <v>58.52</v>
      </c>
    </row>
    <row r="16" spans="1:13" ht="14.45" customHeight="1" x14ac:dyDescent="0.2">
      <c r="A16" s="821" t="s">
        <v>2150</v>
      </c>
      <c r="B16" s="822" t="s">
        <v>1755</v>
      </c>
      <c r="C16" s="822" t="s">
        <v>1999</v>
      </c>
      <c r="D16" s="822" t="s">
        <v>645</v>
      </c>
      <c r="E16" s="822" t="s">
        <v>1247</v>
      </c>
      <c r="F16" s="831"/>
      <c r="G16" s="831"/>
      <c r="H16" s="827">
        <v>0</v>
      </c>
      <c r="I16" s="831">
        <v>3</v>
      </c>
      <c r="J16" s="831">
        <v>52.679999999999993</v>
      </c>
      <c r="K16" s="827">
        <v>1</v>
      </c>
      <c r="L16" s="831">
        <v>3</v>
      </c>
      <c r="M16" s="832">
        <v>52.679999999999993</v>
      </c>
    </row>
    <row r="17" spans="1:13" ht="14.45" customHeight="1" x14ac:dyDescent="0.2">
      <c r="A17" s="821" t="s">
        <v>2150</v>
      </c>
      <c r="B17" s="822" t="s">
        <v>1758</v>
      </c>
      <c r="C17" s="822" t="s">
        <v>2001</v>
      </c>
      <c r="D17" s="822" t="s">
        <v>2002</v>
      </c>
      <c r="E17" s="822" t="s">
        <v>2003</v>
      </c>
      <c r="F17" s="831">
        <v>3</v>
      </c>
      <c r="G17" s="831">
        <v>196.62</v>
      </c>
      <c r="H17" s="827">
        <v>1</v>
      </c>
      <c r="I17" s="831"/>
      <c r="J17" s="831"/>
      <c r="K17" s="827">
        <v>0</v>
      </c>
      <c r="L17" s="831">
        <v>3</v>
      </c>
      <c r="M17" s="832">
        <v>196.62</v>
      </c>
    </row>
    <row r="18" spans="1:13" ht="14.45" customHeight="1" x14ac:dyDescent="0.2">
      <c r="A18" s="821" t="s">
        <v>2150</v>
      </c>
      <c r="B18" s="822" t="s">
        <v>1760</v>
      </c>
      <c r="C18" s="822" t="s">
        <v>1761</v>
      </c>
      <c r="D18" s="822" t="s">
        <v>657</v>
      </c>
      <c r="E18" s="822" t="s">
        <v>660</v>
      </c>
      <c r="F18" s="831"/>
      <c r="G18" s="831"/>
      <c r="H18" s="827">
        <v>0</v>
      </c>
      <c r="I18" s="831">
        <v>3</v>
      </c>
      <c r="J18" s="831">
        <v>52.679999999999993</v>
      </c>
      <c r="K18" s="827">
        <v>1</v>
      </c>
      <c r="L18" s="831">
        <v>3</v>
      </c>
      <c r="M18" s="832">
        <v>52.679999999999993</v>
      </c>
    </row>
    <row r="19" spans="1:13" ht="14.45" customHeight="1" x14ac:dyDescent="0.2">
      <c r="A19" s="821" t="s">
        <v>2150</v>
      </c>
      <c r="B19" s="822" t="s">
        <v>2006</v>
      </c>
      <c r="C19" s="822" t="s">
        <v>2007</v>
      </c>
      <c r="D19" s="822" t="s">
        <v>2008</v>
      </c>
      <c r="E19" s="822" t="s">
        <v>2009</v>
      </c>
      <c r="F19" s="831"/>
      <c r="G19" s="831"/>
      <c r="H19" s="827"/>
      <c r="I19" s="831">
        <v>3</v>
      </c>
      <c r="J19" s="831">
        <v>0</v>
      </c>
      <c r="K19" s="827"/>
      <c r="L19" s="831">
        <v>3</v>
      </c>
      <c r="M19" s="832">
        <v>0</v>
      </c>
    </row>
    <row r="20" spans="1:13" ht="14.45" customHeight="1" x14ac:dyDescent="0.2">
      <c r="A20" s="821" t="s">
        <v>2150</v>
      </c>
      <c r="B20" s="822" t="s">
        <v>2006</v>
      </c>
      <c r="C20" s="822" t="s">
        <v>2335</v>
      </c>
      <c r="D20" s="822" t="s">
        <v>2336</v>
      </c>
      <c r="E20" s="822" t="s">
        <v>2337</v>
      </c>
      <c r="F20" s="831">
        <v>3</v>
      </c>
      <c r="G20" s="831">
        <v>304.68</v>
      </c>
      <c r="H20" s="827">
        <v>1</v>
      </c>
      <c r="I20" s="831"/>
      <c r="J20" s="831"/>
      <c r="K20" s="827">
        <v>0</v>
      </c>
      <c r="L20" s="831">
        <v>3</v>
      </c>
      <c r="M20" s="832">
        <v>304.68</v>
      </c>
    </row>
    <row r="21" spans="1:13" ht="14.45" customHeight="1" x14ac:dyDescent="0.2">
      <c r="A21" s="821" t="s">
        <v>2150</v>
      </c>
      <c r="B21" s="822" t="s">
        <v>1776</v>
      </c>
      <c r="C21" s="822" t="s">
        <v>1777</v>
      </c>
      <c r="D21" s="822" t="s">
        <v>1778</v>
      </c>
      <c r="E21" s="822" t="s">
        <v>1779</v>
      </c>
      <c r="F21" s="831"/>
      <c r="G21" s="831"/>
      <c r="H21" s="827">
        <v>0</v>
      </c>
      <c r="I21" s="831">
        <v>4</v>
      </c>
      <c r="J21" s="831">
        <v>29.88</v>
      </c>
      <c r="K21" s="827">
        <v>1</v>
      </c>
      <c r="L21" s="831">
        <v>4</v>
      </c>
      <c r="M21" s="832">
        <v>29.88</v>
      </c>
    </row>
    <row r="22" spans="1:13" ht="14.45" customHeight="1" x14ac:dyDescent="0.2">
      <c r="A22" s="821" t="s">
        <v>2150</v>
      </c>
      <c r="B22" s="822" t="s">
        <v>1776</v>
      </c>
      <c r="C22" s="822" t="s">
        <v>1780</v>
      </c>
      <c r="D22" s="822" t="s">
        <v>1778</v>
      </c>
      <c r="E22" s="822" t="s">
        <v>1781</v>
      </c>
      <c r="F22" s="831"/>
      <c r="G22" s="831"/>
      <c r="H22" s="827">
        <v>0</v>
      </c>
      <c r="I22" s="831">
        <v>4</v>
      </c>
      <c r="J22" s="831">
        <v>45.92</v>
      </c>
      <c r="K22" s="827">
        <v>1</v>
      </c>
      <c r="L22" s="831">
        <v>4</v>
      </c>
      <c r="M22" s="832">
        <v>45.92</v>
      </c>
    </row>
    <row r="23" spans="1:13" ht="14.45" customHeight="1" x14ac:dyDescent="0.2">
      <c r="A23" s="821" t="s">
        <v>2150</v>
      </c>
      <c r="B23" s="822" t="s">
        <v>1784</v>
      </c>
      <c r="C23" s="822" t="s">
        <v>2025</v>
      </c>
      <c r="D23" s="822" t="s">
        <v>2026</v>
      </c>
      <c r="E23" s="822" t="s">
        <v>2027</v>
      </c>
      <c r="F23" s="831"/>
      <c r="G23" s="831"/>
      <c r="H23" s="827">
        <v>0</v>
      </c>
      <c r="I23" s="831">
        <v>1</v>
      </c>
      <c r="J23" s="831">
        <v>117.46</v>
      </c>
      <c r="K23" s="827">
        <v>1</v>
      </c>
      <c r="L23" s="831">
        <v>1</v>
      </c>
      <c r="M23" s="832">
        <v>117.46</v>
      </c>
    </row>
    <row r="24" spans="1:13" ht="14.45" customHeight="1" x14ac:dyDescent="0.2">
      <c r="A24" s="821" t="s">
        <v>2150</v>
      </c>
      <c r="B24" s="822" t="s">
        <v>1784</v>
      </c>
      <c r="C24" s="822" t="s">
        <v>2358</v>
      </c>
      <c r="D24" s="822" t="s">
        <v>2026</v>
      </c>
      <c r="E24" s="822" t="s">
        <v>2359</v>
      </c>
      <c r="F24" s="831"/>
      <c r="G24" s="831"/>
      <c r="H24" s="827">
        <v>0</v>
      </c>
      <c r="I24" s="831">
        <v>2</v>
      </c>
      <c r="J24" s="831">
        <v>704.74</v>
      </c>
      <c r="K24" s="827">
        <v>1</v>
      </c>
      <c r="L24" s="831">
        <v>2</v>
      </c>
      <c r="M24" s="832">
        <v>704.74</v>
      </c>
    </row>
    <row r="25" spans="1:13" ht="14.45" customHeight="1" x14ac:dyDescent="0.2">
      <c r="A25" s="821" t="s">
        <v>2150</v>
      </c>
      <c r="B25" s="822" t="s">
        <v>2905</v>
      </c>
      <c r="C25" s="822" t="s">
        <v>2399</v>
      </c>
      <c r="D25" s="822" t="s">
        <v>2400</v>
      </c>
      <c r="E25" s="822" t="s">
        <v>2401</v>
      </c>
      <c r="F25" s="831">
        <v>1</v>
      </c>
      <c r="G25" s="831">
        <v>36.909999999999997</v>
      </c>
      <c r="H25" s="827">
        <v>1</v>
      </c>
      <c r="I25" s="831"/>
      <c r="J25" s="831"/>
      <c r="K25" s="827">
        <v>0</v>
      </c>
      <c r="L25" s="831">
        <v>1</v>
      </c>
      <c r="M25" s="832">
        <v>36.909999999999997</v>
      </c>
    </row>
    <row r="26" spans="1:13" ht="14.45" customHeight="1" x14ac:dyDescent="0.2">
      <c r="A26" s="821" t="s">
        <v>2150</v>
      </c>
      <c r="B26" s="822" t="s">
        <v>1792</v>
      </c>
      <c r="C26" s="822" t="s">
        <v>2287</v>
      </c>
      <c r="D26" s="822" t="s">
        <v>2288</v>
      </c>
      <c r="E26" s="822" t="s">
        <v>2289</v>
      </c>
      <c r="F26" s="831">
        <v>3</v>
      </c>
      <c r="G26" s="831">
        <v>183.72</v>
      </c>
      <c r="H26" s="827">
        <v>1</v>
      </c>
      <c r="I26" s="831"/>
      <c r="J26" s="831"/>
      <c r="K26" s="827">
        <v>0</v>
      </c>
      <c r="L26" s="831">
        <v>3</v>
      </c>
      <c r="M26" s="832">
        <v>183.72</v>
      </c>
    </row>
    <row r="27" spans="1:13" ht="14.45" customHeight="1" x14ac:dyDescent="0.2">
      <c r="A27" s="821" t="s">
        <v>2150</v>
      </c>
      <c r="B27" s="822" t="s">
        <v>2036</v>
      </c>
      <c r="C27" s="822" t="s">
        <v>2171</v>
      </c>
      <c r="D27" s="822" t="s">
        <v>2041</v>
      </c>
      <c r="E27" s="822" t="s">
        <v>2172</v>
      </c>
      <c r="F27" s="831"/>
      <c r="G27" s="831"/>
      <c r="H27" s="827">
        <v>0</v>
      </c>
      <c r="I27" s="831">
        <v>3</v>
      </c>
      <c r="J27" s="831">
        <v>248.10000000000002</v>
      </c>
      <c r="K27" s="827">
        <v>1</v>
      </c>
      <c r="L27" s="831">
        <v>3</v>
      </c>
      <c r="M27" s="832">
        <v>248.10000000000002</v>
      </c>
    </row>
    <row r="28" spans="1:13" ht="14.45" customHeight="1" x14ac:dyDescent="0.2">
      <c r="A28" s="821" t="s">
        <v>2150</v>
      </c>
      <c r="B28" s="822" t="s">
        <v>2036</v>
      </c>
      <c r="C28" s="822" t="s">
        <v>2045</v>
      </c>
      <c r="D28" s="822" t="s">
        <v>2041</v>
      </c>
      <c r="E28" s="822" t="s">
        <v>2046</v>
      </c>
      <c r="F28" s="831"/>
      <c r="G28" s="831"/>
      <c r="H28" s="827">
        <v>0</v>
      </c>
      <c r="I28" s="831">
        <v>2</v>
      </c>
      <c r="J28" s="831">
        <v>330.82</v>
      </c>
      <c r="K28" s="827">
        <v>1</v>
      </c>
      <c r="L28" s="831">
        <v>2</v>
      </c>
      <c r="M28" s="832">
        <v>330.82</v>
      </c>
    </row>
    <row r="29" spans="1:13" ht="14.45" customHeight="1" x14ac:dyDescent="0.2">
      <c r="A29" s="821" t="s">
        <v>2150</v>
      </c>
      <c r="B29" s="822" t="s">
        <v>2036</v>
      </c>
      <c r="C29" s="822" t="s">
        <v>2173</v>
      </c>
      <c r="D29" s="822" t="s">
        <v>2174</v>
      </c>
      <c r="E29" s="822" t="s">
        <v>658</v>
      </c>
      <c r="F29" s="831">
        <v>3</v>
      </c>
      <c r="G29" s="831">
        <v>82.679999999999993</v>
      </c>
      <c r="H29" s="827">
        <v>1</v>
      </c>
      <c r="I29" s="831"/>
      <c r="J29" s="831"/>
      <c r="K29" s="827">
        <v>0</v>
      </c>
      <c r="L29" s="831">
        <v>3</v>
      </c>
      <c r="M29" s="832">
        <v>82.679999999999993</v>
      </c>
    </row>
    <row r="30" spans="1:13" ht="14.45" customHeight="1" x14ac:dyDescent="0.2">
      <c r="A30" s="821" t="s">
        <v>2150</v>
      </c>
      <c r="B30" s="822" t="s">
        <v>2036</v>
      </c>
      <c r="C30" s="822" t="s">
        <v>2175</v>
      </c>
      <c r="D30" s="822" t="s">
        <v>2174</v>
      </c>
      <c r="E30" s="822" t="s">
        <v>1277</v>
      </c>
      <c r="F30" s="831">
        <v>3</v>
      </c>
      <c r="G30" s="831">
        <v>165.42000000000002</v>
      </c>
      <c r="H30" s="827">
        <v>1</v>
      </c>
      <c r="I30" s="831"/>
      <c r="J30" s="831"/>
      <c r="K30" s="827">
        <v>0</v>
      </c>
      <c r="L30" s="831">
        <v>3</v>
      </c>
      <c r="M30" s="832">
        <v>165.42000000000002</v>
      </c>
    </row>
    <row r="31" spans="1:13" ht="14.45" customHeight="1" x14ac:dyDescent="0.2">
      <c r="A31" s="821" t="s">
        <v>2150</v>
      </c>
      <c r="B31" s="822" t="s">
        <v>2906</v>
      </c>
      <c r="C31" s="822" t="s">
        <v>2224</v>
      </c>
      <c r="D31" s="822" t="s">
        <v>907</v>
      </c>
      <c r="E31" s="822" t="s">
        <v>908</v>
      </c>
      <c r="F31" s="831"/>
      <c r="G31" s="831"/>
      <c r="H31" s="827">
        <v>0</v>
      </c>
      <c r="I31" s="831">
        <v>3</v>
      </c>
      <c r="J31" s="831">
        <v>419.18999999999994</v>
      </c>
      <c r="K31" s="827">
        <v>1</v>
      </c>
      <c r="L31" s="831">
        <v>3</v>
      </c>
      <c r="M31" s="832">
        <v>419.18999999999994</v>
      </c>
    </row>
    <row r="32" spans="1:13" ht="14.45" customHeight="1" x14ac:dyDescent="0.2">
      <c r="A32" s="821" t="s">
        <v>2150</v>
      </c>
      <c r="B32" s="822" t="s">
        <v>2906</v>
      </c>
      <c r="C32" s="822" t="s">
        <v>2225</v>
      </c>
      <c r="D32" s="822" t="s">
        <v>2226</v>
      </c>
      <c r="E32" s="822" t="s">
        <v>2227</v>
      </c>
      <c r="F32" s="831">
        <v>3</v>
      </c>
      <c r="G32" s="831">
        <v>314.04000000000002</v>
      </c>
      <c r="H32" s="827">
        <v>1</v>
      </c>
      <c r="I32" s="831"/>
      <c r="J32" s="831"/>
      <c r="K32" s="827">
        <v>0</v>
      </c>
      <c r="L32" s="831">
        <v>3</v>
      </c>
      <c r="M32" s="832">
        <v>314.04000000000002</v>
      </c>
    </row>
    <row r="33" spans="1:13" ht="14.45" customHeight="1" x14ac:dyDescent="0.2">
      <c r="A33" s="821" t="s">
        <v>2150</v>
      </c>
      <c r="B33" s="822" t="s">
        <v>1802</v>
      </c>
      <c r="C33" s="822" t="s">
        <v>2442</v>
      </c>
      <c r="D33" s="822" t="s">
        <v>770</v>
      </c>
      <c r="E33" s="822" t="s">
        <v>772</v>
      </c>
      <c r="F33" s="831">
        <v>1</v>
      </c>
      <c r="G33" s="831">
        <v>115.33</v>
      </c>
      <c r="H33" s="827">
        <v>1</v>
      </c>
      <c r="I33" s="831"/>
      <c r="J33" s="831"/>
      <c r="K33" s="827">
        <v>0</v>
      </c>
      <c r="L33" s="831">
        <v>1</v>
      </c>
      <c r="M33" s="832">
        <v>115.33</v>
      </c>
    </row>
    <row r="34" spans="1:13" ht="14.45" customHeight="1" x14ac:dyDescent="0.2">
      <c r="A34" s="821" t="s">
        <v>2150</v>
      </c>
      <c r="B34" s="822" t="s">
        <v>1802</v>
      </c>
      <c r="C34" s="822" t="s">
        <v>2443</v>
      </c>
      <c r="D34" s="822" t="s">
        <v>1804</v>
      </c>
      <c r="E34" s="822" t="s">
        <v>2444</v>
      </c>
      <c r="F34" s="831"/>
      <c r="G34" s="831"/>
      <c r="H34" s="827">
        <v>0</v>
      </c>
      <c r="I34" s="831">
        <v>1</v>
      </c>
      <c r="J34" s="831">
        <v>105.23</v>
      </c>
      <c r="K34" s="827">
        <v>1</v>
      </c>
      <c r="L34" s="831">
        <v>1</v>
      </c>
      <c r="M34" s="832">
        <v>105.23</v>
      </c>
    </row>
    <row r="35" spans="1:13" ht="14.45" customHeight="1" x14ac:dyDescent="0.2">
      <c r="A35" s="821" t="s">
        <v>2150</v>
      </c>
      <c r="B35" s="822" t="s">
        <v>1802</v>
      </c>
      <c r="C35" s="822" t="s">
        <v>2445</v>
      </c>
      <c r="D35" s="822" t="s">
        <v>770</v>
      </c>
      <c r="E35" s="822" t="s">
        <v>2446</v>
      </c>
      <c r="F35" s="831">
        <v>1</v>
      </c>
      <c r="G35" s="831">
        <v>126.27</v>
      </c>
      <c r="H35" s="827">
        <v>1</v>
      </c>
      <c r="I35" s="831"/>
      <c r="J35" s="831"/>
      <c r="K35" s="827">
        <v>0</v>
      </c>
      <c r="L35" s="831">
        <v>1</v>
      </c>
      <c r="M35" s="832">
        <v>126.27</v>
      </c>
    </row>
    <row r="36" spans="1:13" ht="14.45" customHeight="1" x14ac:dyDescent="0.2">
      <c r="A36" s="821" t="s">
        <v>2150</v>
      </c>
      <c r="B36" s="822" t="s">
        <v>1802</v>
      </c>
      <c r="C36" s="822" t="s">
        <v>2447</v>
      </c>
      <c r="D36" s="822" t="s">
        <v>770</v>
      </c>
      <c r="E36" s="822" t="s">
        <v>1329</v>
      </c>
      <c r="F36" s="831">
        <v>1</v>
      </c>
      <c r="G36" s="831">
        <v>84.18</v>
      </c>
      <c r="H36" s="827">
        <v>1</v>
      </c>
      <c r="I36" s="831"/>
      <c r="J36" s="831"/>
      <c r="K36" s="827">
        <v>0</v>
      </c>
      <c r="L36" s="831">
        <v>1</v>
      </c>
      <c r="M36" s="832">
        <v>84.18</v>
      </c>
    </row>
    <row r="37" spans="1:13" ht="14.45" customHeight="1" x14ac:dyDescent="0.2">
      <c r="A37" s="821" t="s">
        <v>2150</v>
      </c>
      <c r="B37" s="822" t="s">
        <v>1802</v>
      </c>
      <c r="C37" s="822" t="s">
        <v>1803</v>
      </c>
      <c r="D37" s="822" t="s">
        <v>1804</v>
      </c>
      <c r="E37" s="822" t="s">
        <v>1805</v>
      </c>
      <c r="F37" s="831"/>
      <c r="G37" s="831"/>
      <c r="H37" s="827">
        <v>0</v>
      </c>
      <c r="I37" s="831">
        <v>1</v>
      </c>
      <c r="J37" s="831">
        <v>63.14</v>
      </c>
      <c r="K37" s="827">
        <v>1</v>
      </c>
      <c r="L37" s="831">
        <v>1</v>
      </c>
      <c r="M37" s="832">
        <v>63.14</v>
      </c>
    </row>
    <row r="38" spans="1:13" ht="14.45" customHeight="1" x14ac:dyDescent="0.2">
      <c r="A38" s="821" t="s">
        <v>2150</v>
      </c>
      <c r="B38" s="822" t="s">
        <v>1802</v>
      </c>
      <c r="C38" s="822" t="s">
        <v>2056</v>
      </c>
      <c r="D38" s="822" t="s">
        <v>770</v>
      </c>
      <c r="E38" s="822" t="s">
        <v>1329</v>
      </c>
      <c r="F38" s="831"/>
      <c r="G38" s="831"/>
      <c r="H38" s="827">
        <v>0</v>
      </c>
      <c r="I38" s="831">
        <v>2</v>
      </c>
      <c r="J38" s="831">
        <v>168.36</v>
      </c>
      <c r="K38" s="827">
        <v>1</v>
      </c>
      <c r="L38" s="831">
        <v>2</v>
      </c>
      <c r="M38" s="832">
        <v>168.36</v>
      </c>
    </row>
    <row r="39" spans="1:13" ht="14.45" customHeight="1" x14ac:dyDescent="0.2">
      <c r="A39" s="821" t="s">
        <v>2150</v>
      </c>
      <c r="B39" s="822" t="s">
        <v>1802</v>
      </c>
      <c r="C39" s="822" t="s">
        <v>1810</v>
      </c>
      <c r="D39" s="822" t="s">
        <v>770</v>
      </c>
      <c r="E39" s="822" t="s">
        <v>1811</v>
      </c>
      <c r="F39" s="831"/>
      <c r="G39" s="831"/>
      <c r="H39" s="827">
        <v>0</v>
      </c>
      <c r="I39" s="831">
        <v>2</v>
      </c>
      <c r="J39" s="831">
        <v>98.16</v>
      </c>
      <c r="K39" s="827">
        <v>1</v>
      </c>
      <c r="L39" s="831">
        <v>2</v>
      </c>
      <c r="M39" s="832">
        <v>98.16</v>
      </c>
    </row>
    <row r="40" spans="1:13" ht="14.45" customHeight="1" x14ac:dyDescent="0.2">
      <c r="A40" s="821" t="s">
        <v>2150</v>
      </c>
      <c r="B40" s="822" t="s">
        <v>1812</v>
      </c>
      <c r="C40" s="822" t="s">
        <v>1816</v>
      </c>
      <c r="D40" s="822" t="s">
        <v>1817</v>
      </c>
      <c r="E40" s="822" t="s">
        <v>1818</v>
      </c>
      <c r="F40" s="831"/>
      <c r="G40" s="831"/>
      <c r="H40" s="827">
        <v>0</v>
      </c>
      <c r="I40" s="831">
        <v>2</v>
      </c>
      <c r="J40" s="831">
        <v>308.72000000000003</v>
      </c>
      <c r="K40" s="827">
        <v>1</v>
      </c>
      <c r="L40" s="831">
        <v>2</v>
      </c>
      <c r="M40" s="832">
        <v>308.72000000000003</v>
      </c>
    </row>
    <row r="41" spans="1:13" ht="14.45" customHeight="1" x14ac:dyDescent="0.2">
      <c r="A41" s="821" t="s">
        <v>2150</v>
      </c>
      <c r="B41" s="822" t="s">
        <v>1812</v>
      </c>
      <c r="C41" s="822" t="s">
        <v>2438</v>
      </c>
      <c r="D41" s="822" t="s">
        <v>2439</v>
      </c>
      <c r="E41" s="822" t="s">
        <v>2440</v>
      </c>
      <c r="F41" s="831">
        <v>1</v>
      </c>
      <c r="G41" s="831">
        <v>154.36000000000001</v>
      </c>
      <c r="H41" s="827">
        <v>1</v>
      </c>
      <c r="I41" s="831"/>
      <c r="J41" s="831"/>
      <c r="K41" s="827">
        <v>0</v>
      </c>
      <c r="L41" s="831">
        <v>1</v>
      </c>
      <c r="M41" s="832">
        <v>154.36000000000001</v>
      </c>
    </row>
    <row r="42" spans="1:13" ht="14.45" customHeight="1" x14ac:dyDescent="0.2">
      <c r="A42" s="821" t="s">
        <v>2150</v>
      </c>
      <c r="B42" s="822" t="s">
        <v>1881</v>
      </c>
      <c r="C42" s="822" t="s">
        <v>2162</v>
      </c>
      <c r="D42" s="822" t="s">
        <v>618</v>
      </c>
      <c r="E42" s="822" t="s">
        <v>1272</v>
      </c>
      <c r="F42" s="831"/>
      <c r="G42" s="831"/>
      <c r="H42" s="827">
        <v>0</v>
      </c>
      <c r="I42" s="831">
        <v>3</v>
      </c>
      <c r="J42" s="831">
        <v>65.28</v>
      </c>
      <c r="K42" s="827">
        <v>1</v>
      </c>
      <c r="L42" s="831">
        <v>3</v>
      </c>
      <c r="M42" s="832">
        <v>65.28</v>
      </c>
    </row>
    <row r="43" spans="1:13" ht="14.45" customHeight="1" x14ac:dyDescent="0.2">
      <c r="A43" s="821" t="s">
        <v>2150</v>
      </c>
      <c r="B43" s="822" t="s">
        <v>1888</v>
      </c>
      <c r="C43" s="822" t="s">
        <v>1890</v>
      </c>
      <c r="D43" s="822" t="s">
        <v>956</v>
      </c>
      <c r="E43" s="822" t="s">
        <v>959</v>
      </c>
      <c r="F43" s="831"/>
      <c r="G43" s="831"/>
      <c r="H43" s="827"/>
      <c r="I43" s="831">
        <v>2</v>
      </c>
      <c r="J43" s="831">
        <v>0</v>
      </c>
      <c r="K43" s="827"/>
      <c r="L43" s="831">
        <v>2</v>
      </c>
      <c r="M43" s="832">
        <v>0</v>
      </c>
    </row>
    <row r="44" spans="1:13" ht="14.45" customHeight="1" x14ac:dyDescent="0.2">
      <c r="A44" s="821" t="s">
        <v>2150</v>
      </c>
      <c r="B44" s="822" t="s">
        <v>1912</v>
      </c>
      <c r="C44" s="822" t="s">
        <v>1913</v>
      </c>
      <c r="D44" s="822" t="s">
        <v>1914</v>
      </c>
      <c r="E44" s="822" t="s">
        <v>1915</v>
      </c>
      <c r="F44" s="831"/>
      <c r="G44" s="831"/>
      <c r="H44" s="827">
        <v>0</v>
      </c>
      <c r="I44" s="831">
        <v>4</v>
      </c>
      <c r="J44" s="831">
        <v>93.6</v>
      </c>
      <c r="K44" s="827">
        <v>1</v>
      </c>
      <c r="L44" s="831">
        <v>4</v>
      </c>
      <c r="M44" s="832">
        <v>93.6</v>
      </c>
    </row>
    <row r="45" spans="1:13" ht="14.45" customHeight="1" x14ac:dyDescent="0.2">
      <c r="A45" s="821" t="s">
        <v>2150</v>
      </c>
      <c r="B45" s="822" t="s">
        <v>1912</v>
      </c>
      <c r="C45" s="822" t="s">
        <v>1916</v>
      </c>
      <c r="D45" s="822" t="s">
        <v>1914</v>
      </c>
      <c r="E45" s="822" t="s">
        <v>1917</v>
      </c>
      <c r="F45" s="831"/>
      <c r="G45" s="831"/>
      <c r="H45" s="827">
        <v>0</v>
      </c>
      <c r="I45" s="831">
        <v>2</v>
      </c>
      <c r="J45" s="831">
        <v>23.42</v>
      </c>
      <c r="K45" s="827">
        <v>1</v>
      </c>
      <c r="L45" s="831">
        <v>2</v>
      </c>
      <c r="M45" s="832">
        <v>23.42</v>
      </c>
    </row>
    <row r="46" spans="1:13" ht="14.45" customHeight="1" x14ac:dyDescent="0.2">
      <c r="A46" s="821" t="s">
        <v>2150</v>
      </c>
      <c r="B46" s="822" t="s">
        <v>2907</v>
      </c>
      <c r="C46" s="822" t="s">
        <v>2322</v>
      </c>
      <c r="D46" s="822" t="s">
        <v>2323</v>
      </c>
      <c r="E46" s="822" t="s">
        <v>2324</v>
      </c>
      <c r="F46" s="831">
        <v>1</v>
      </c>
      <c r="G46" s="831">
        <v>0</v>
      </c>
      <c r="H46" s="827"/>
      <c r="I46" s="831"/>
      <c r="J46" s="831"/>
      <c r="K46" s="827"/>
      <c r="L46" s="831">
        <v>1</v>
      </c>
      <c r="M46" s="832">
        <v>0</v>
      </c>
    </row>
    <row r="47" spans="1:13" ht="14.45" customHeight="1" x14ac:dyDescent="0.2">
      <c r="A47" s="821" t="s">
        <v>2150</v>
      </c>
      <c r="B47" s="822" t="s">
        <v>1918</v>
      </c>
      <c r="C47" s="822" t="s">
        <v>1921</v>
      </c>
      <c r="D47" s="822" t="s">
        <v>1109</v>
      </c>
      <c r="E47" s="822" t="s">
        <v>1046</v>
      </c>
      <c r="F47" s="831"/>
      <c r="G47" s="831"/>
      <c r="H47" s="827"/>
      <c r="I47" s="831">
        <v>1</v>
      </c>
      <c r="J47" s="831">
        <v>0</v>
      </c>
      <c r="K47" s="827"/>
      <c r="L47" s="831">
        <v>1</v>
      </c>
      <c r="M47" s="832">
        <v>0</v>
      </c>
    </row>
    <row r="48" spans="1:13" ht="14.45" customHeight="1" x14ac:dyDescent="0.2">
      <c r="A48" s="821" t="s">
        <v>2150</v>
      </c>
      <c r="B48" s="822" t="s">
        <v>1918</v>
      </c>
      <c r="C48" s="822" t="s">
        <v>1919</v>
      </c>
      <c r="D48" s="822" t="s">
        <v>1109</v>
      </c>
      <c r="E48" s="822" t="s">
        <v>1920</v>
      </c>
      <c r="F48" s="831"/>
      <c r="G48" s="831"/>
      <c r="H48" s="827"/>
      <c r="I48" s="831">
        <v>1</v>
      </c>
      <c r="J48" s="831">
        <v>0</v>
      </c>
      <c r="K48" s="827"/>
      <c r="L48" s="831">
        <v>1</v>
      </c>
      <c r="M48" s="832">
        <v>0</v>
      </c>
    </row>
    <row r="49" spans="1:13" ht="14.45" customHeight="1" x14ac:dyDescent="0.2">
      <c r="A49" s="821" t="s">
        <v>2150</v>
      </c>
      <c r="B49" s="822" t="s">
        <v>2108</v>
      </c>
      <c r="C49" s="822" t="s">
        <v>2109</v>
      </c>
      <c r="D49" s="822" t="s">
        <v>1268</v>
      </c>
      <c r="E49" s="822" t="s">
        <v>2009</v>
      </c>
      <c r="F49" s="831"/>
      <c r="G49" s="831"/>
      <c r="H49" s="827"/>
      <c r="I49" s="831">
        <v>3</v>
      </c>
      <c r="J49" s="831">
        <v>0</v>
      </c>
      <c r="K49" s="827"/>
      <c r="L49" s="831">
        <v>3</v>
      </c>
      <c r="M49" s="832">
        <v>0</v>
      </c>
    </row>
    <row r="50" spans="1:13" ht="14.45" customHeight="1" x14ac:dyDescent="0.2">
      <c r="A50" s="821" t="s">
        <v>2150</v>
      </c>
      <c r="B50" s="822" t="s">
        <v>2108</v>
      </c>
      <c r="C50" s="822" t="s">
        <v>2110</v>
      </c>
      <c r="D50" s="822" t="s">
        <v>1268</v>
      </c>
      <c r="E50" s="822" t="s">
        <v>1269</v>
      </c>
      <c r="F50" s="831"/>
      <c r="G50" s="831"/>
      <c r="H50" s="827"/>
      <c r="I50" s="831">
        <v>4</v>
      </c>
      <c r="J50" s="831">
        <v>0</v>
      </c>
      <c r="K50" s="827"/>
      <c r="L50" s="831">
        <v>4</v>
      </c>
      <c r="M50" s="832">
        <v>0</v>
      </c>
    </row>
    <row r="51" spans="1:13" ht="14.45" customHeight="1" x14ac:dyDescent="0.2">
      <c r="A51" s="821" t="s">
        <v>2150</v>
      </c>
      <c r="B51" s="822" t="s">
        <v>2111</v>
      </c>
      <c r="C51" s="822" t="s">
        <v>2214</v>
      </c>
      <c r="D51" s="822" t="s">
        <v>1301</v>
      </c>
      <c r="E51" s="822" t="s">
        <v>836</v>
      </c>
      <c r="F51" s="831"/>
      <c r="G51" s="831"/>
      <c r="H51" s="827">
        <v>0</v>
      </c>
      <c r="I51" s="831">
        <v>3</v>
      </c>
      <c r="J51" s="831">
        <v>792.66000000000008</v>
      </c>
      <c r="K51" s="827">
        <v>1</v>
      </c>
      <c r="L51" s="831">
        <v>3</v>
      </c>
      <c r="M51" s="832">
        <v>792.66000000000008</v>
      </c>
    </row>
    <row r="52" spans="1:13" ht="14.45" customHeight="1" x14ac:dyDescent="0.2">
      <c r="A52" s="821" t="s">
        <v>2150</v>
      </c>
      <c r="B52" s="822" t="s">
        <v>2111</v>
      </c>
      <c r="C52" s="822" t="s">
        <v>2215</v>
      </c>
      <c r="D52" s="822" t="s">
        <v>1301</v>
      </c>
      <c r="E52" s="822" t="s">
        <v>2216</v>
      </c>
      <c r="F52" s="831"/>
      <c r="G52" s="831"/>
      <c r="H52" s="827">
        <v>0</v>
      </c>
      <c r="I52" s="831">
        <v>7</v>
      </c>
      <c r="J52" s="831">
        <v>3699.0099999999998</v>
      </c>
      <c r="K52" s="827">
        <v>1</v>
      </c>
      <c r="L52" s="831">
        <v>7</v>
      </c>
      <c r="M52" s="832">
        <v>3699.0099999999998</v>
      </c>
    </row>
    <row r="53" spans="1:13" ht="14.45" customHeight="1" x14ac:dyDescent="0.2">
      <c r="A53" s="821" t="s">
        <v>2150</v>
      </c>
      <c r="B53" s="822" t="s">
        <v>2111</v>
      </c>
      <c r="C53" s="822" t="s">
        <v>2217</v>
      </c>
      <c r="D53" s="822" t="s">
        <v>1301</v>
      </c>
      <c r="E53" s="822" t="s">
        <v>2218</v>
      </c>
      <c r="F53" s="831"/>
      <c r="G53" s="831"/>
      <c r="H53" s="827">
        <v>0</v>
      </c>
      <c r="I53" s="831">
        <v>1</v>
      </c>
      <c r="J53" s="831">
        <v>1056.8599999999999</v>
      </c>
      <c r="K53" s="827">
        <v>1</v>
      </c>
      <c r="L53" s="831">
        <v>1</v>
      </c>
      <c r="M53" s="832">
        <v>1056.8599999999999</v>
      </c>
    </row>
    <row r="54" spans="1:13" ht="14.45" customHeight="1" x14ac:dyDescent="0.2">
      <c r="A54" s="821" t="s">
        <v>2150</v>
      </c>
      <c r="B54" s="822" t="s">
        <v>1926</v>
      </c>
      <c r="C54" s="822" t="s">
        <v>1927</v>
      </c>
      <c r="D54" s="822" t="s">
        <v>1928</v>
      </c>
      <c r="E54" s="822" t="s">
        <v>649</v>
      </c>
      <c r="F54" s="831"/>
      <c r="G54" s="831"/>
      <c r="H54" s="827">
        <v>0</v>
      </c>
      <c r="I54" s="831">
        <v>1</v>
      </c>
      <c r="J54" s="831">
        <v>129.75</v>
      </c>
      <c r="K54" s="827">
        <v>1</v>
      </c>
      <c r="L54" s="831">
        <v>1</v>
      </c>
      <c r="M54" s="832">
        <v>129.75</v>
      </c>
    </row>
    <row r="55" spans="1:13" ht="14.45" customHeight="1" x14ac:dyDescent="0.2">
      <c r="A55" s="821" t="s">
        <v>2150</v>
      </c>
      <c r="B55" s="822" t="s">
        <v>1735</v>
      </c>
      <c r="C55" s="822" t="s">
        <v>2422</v>
      </c>
      <c r="D55" s="822" t="s">
        <v>1737</v>
      </c>
      <c r="E55" s="822" t="s">
        <v>2423</v>
      </c>
      <c r="F55" s="831"/>
      <c r="G55" s="831"/>
      <c r="H55" s="827">
        <v>0</v>
      </c>
      <c r="I55" s="831">
        <v>3</v>
      </c>
      <c r="J55" s="831">
        <v>4634.97</v>
      </c>
      <c r="K55" s="827">
        <v>1</v>
      </c>
      <c r="L55" s="831">
        <v>3</v>
      </c>
      <c r="M55" s="832">
        <v>4634.97</v>
      </c>
    </row>
    <row r="56" spans="1:13" ht="14.45" customHeight="1" x14ac:dyDescent="0.2">
      <c r="A56" s="821" t="s">
        <v>2150</v>
      </c>
      <c r="B56" s="822" t="s">
        <v>1735</v>
      </c>
      <c r="C56" s="822" t="s">
        <v>1984</v>
      </c>
      <c r="D56" s="822" t="s">
        <v>1737</v>
      </c>
      <c r="E56" s="822" t="s">
        <v>1985</v>
      </c>
      <c r="F56" s="831"/>
      <c r="G56" s="831"/>
      <c r="H56" s="827">
        <v>0</v>
      </c>
      <c r="I56" s="831">
        <v>4</v>
      </c>
      <c r="J56" s="831">
        <v>10679</v>
      </c>
      <c r="K56" s="827">
        <v>1</v>
      </c>
      <c r="L56" s="831">
        <v>4</v>
      </c>
      <c r="M56" s="832">
        <v>10679</v>
      </c>
    </row>
    <row r="57" spans="1:13" ht="14.45" customHeight="1" x14ac:dyDescent="0.2">
      <c r="A57" s="821" t="s">
        <v>2150</v>
      </c>
      <c r="B57" s="822" t="s">
        <v>1702</v>
      </c>
      <c r="C57" s="822" t="s">
        <v>2429</v>
      </c>
      <c r="D57" s="822" t="s">
        <v>868</v>
      </c>
      <c r="E57" s="822" t="s">
        <v>2430</v>
      </c>
      <c r="F57" s="831"/>
      <c r="G57" s="831"/>
      <c r="H57" s="827">
        <v>0</v>
      </c>
      <c r="I57" s="831">
        <v>1</v>
      </c>
      <c r="J57" s="831">
        <v>414.07</v>
      </c>
      <c r="K57" s="827">
        <v>1</v>
      </c>
      <c r="L57" s="831">
        <v>1</v>
      </c>
      <c r="M57" s="832">
        <v>414.07</v>
      </c>
    </row>
    <row r="58" spans="1:13" ht="14.45" customHeight="1" x14ac:dyDescent="0.2">
      <c r="A58" s="821" t="s">
        <v>2151</v>
      </c>
      <c r="B58" s="822" t="s">
        <v>1693</v>
      </c>
      <c r="C58" s="822" t="s">
        <v>1956</v>
      </c>
      <c r="D58" s="822" t="s">
        <v>713</v>
      </c>
      <c r="E58" s="822" t="s">
        <v>1957</v>
      </c>
      <c r="F58" s="831"/>
      <c r="G58" s="831"/>
      <c r="H58" s="827">
        <v>0</v>
      </c>
      <c r="I58" s="831">
        <v>1</v>
      </c>
      <c r="J58" s="831">
        <v>13.68</v>
      </c>
      <c r="K58" s="827">
        <v>1</v>
      </c>
      <c r="L58" s="831">
        <v>1</v>
      </c>
      <c r="M58" s="832">
        <v>13.68</v>
      </c>
    </row>
    <row r="59" spans="1:13" ht="14.45" customHeight="1" x14ac:dyDescent="0.2">
      <c r="A59" s="821" t="s">
        <v>2151</v>
      </c>
      <c r="B59" s="822" t="s">
        <v>1714</v>
      </c>
      <c r="C59" s="822" t="s">
        <v>1725</v>
      </c>
      <c r="D59" s="822" t="s">
        <v>781</v>
      </c>
      <c r="E59" s="822" t="s">
        <v>1726</v>
      </c>
      <c r="F59" s="831"/>
      <c r="G59" s="831"/>
      <c r="H59" s="827">
        <v>0</v>
      </c>
      <c r="I59" s="831">
        <v>4</v>
      </c>
      <c r="J59" s="831">
        <v>1472.64</v>
      </c>
      <c r="K59" s="827">
        <v>1</v>
      </c>
      <c r="L59" s="831">
        <v>4</v>
      </c>
      <c r="M59" s="832">
        <v>1472.64</v>
      </c>
    </row>
    <row r="60" spans="1:13" ht="14.45" customHeight="1" x14ac:dyDescent="0.2">
      <c r="A60" s="821" t="s">
        <v>2151</v>
      </c>
      <c r="B60" s="822" t="s">
        <v>1714</v>
      </c>
      <c r="C60" s="822" t="s">
        <v>1727</v>
      </c>
      <c r="D60" s="822" t="s">
        <v>781</v>
      </c>
      <c r="E60" s="822" t="s">
        <v>1728</v>
      </c>
      <c r="F60" s="831"/>
      <c r="G60" s="831"/>
      <c r="H60" s="827">
        <v>0</v>
      </c>
      <c r="I60" s="831">
        <v>5</v>
      </c>
      <c r="J60" s="831">
        <v>3681.6500000000005</v>
      </c>
      <c r="K60" s="827">
        <v>1</v>
      </c>
      <c r="L60" s="831">
        <v>5</v>
      </c>
      <c r="M60" s="832">
        <v>3681.6500000000005</v>
      </c>
    </row>
    <row r="61" spans="1:13" ht="14.45" customHeight="1" x14ac:dyDescent="0.2">
      <c r="A61" s="821" t="s">
        <v>2151</v>
      </c>
      <c r="B61" s="822" t="s">
        <v>1714</v>
      </c>
      <c r="C61" s="822" t="s">
        <v>1729</v>
      </c>
      <c r="D61" s="822" t="s">
        <v>781</v>
      </c>
      <c r="E61" s="822" t="s">
        <v>1730</v>
      </c>
      <c r="F61" s="831"/>
      <c r="G61" s="831"/>
      <c r="H61" s="827">
        <v>0</v>
      </c>
      <c r="I61" s="831">
        <v>3</v>
      </c>
      <c r="J61" s="831">
        <v>1472.67</v>
      </c>
      <c r="K61" s="827">
        <v>1</v>
      </c>
      <c r="L61" s="831">
        <v>3</v>
      </c>
      <c r="M61" s="832">
        <v>1472.67</v>
      </c>
    </row>
    <row r="62" spans="1:13" ht="14.45" customHeight="1" x14ac:dyDescent="0.2">
      <c r="A62" s="821" t="s">
        <v>2151</v>
      </c>
      <c r="B62" s="822" t="s">
        <v>1714</v>
      </c>
      <c r="C62" s="822" t="s">
        <v>1723</v>
      </c>
      <c r="D62" s="822" t="s">
        <v>781</v>
      </c>
      <c r="E62" s="822" t="s">
        <v>1724</v>
      </c>
      <c r="F62" s="831"/>
      <c r="G62" s="831"/>
      <c r="H62" s="827">
        <v>0</v>
      </c>
      <c r="I62" s="831">
        <v>2</v>
      </c>
      <c r="J62" s="831">
        <v>1847.48</v>
      </c>
      <c r="K62" s="827">
        <v>1</v>
      </c>
      <c r="L62" s="831">
        <v>2</v>
      </c>
      <c r="M62" s="832">
        <v>1847.48</v>
      </c>
    </row>
    <row r="63" spans="1:13" ht="14.45" customHeight="1" x14ac:dyDescent="0.2">
      <c r="A63" s="821" t="s">
        <v>2151</v>
      </c>
      <c r="B63" s="822" t="s">
        <v>1748</v>
      </c>
      <c r="C63" s="822" t="s">
        <v>1749</v>
      </c>
      <c r="D63" s="822" t="s">
        <v>1750</v>
      </c>
      <c r="E63" s="822" t="s">
        <v>1751</v>
      </c>
      <c r="F63" s="831"/>
      <c r="G63" s="831"/>
      <c r="H63" s="827">
        <v>0</v>
      </c>
      <c r="I63" s="831">
        <v>1</v>
      </c>
      <c r="J63" s="831">
        <v>42.51</v>
      </c>
      <c r="K63" s="827">
        <v>1</v>
      </c>
      <c r="L63" s="831">
        <v>1</v>
      </c>
      <c r="M63" s="832">
        <v>42.51</v>
      </c>
    </row>
    <row r="64" spans="1:13" ht="14.45" customHeight="1" x14ac:dyDescent="0.2">
      <c r="A64" s="821" t="s">
        <v>2151</v>
      </c>
      <c r="B64" s="822" t="s">
        <v>1760</v>
      </c>
      <c r="C64" s="822" t="s">
        <v>1762</v>
      </c>
      <c r="D64" s="822" t="s">
        <v>657</v>
      </c>
      <c r="E64" s="822" t="s">
        <v>662</v>
      </c>
      <c r="F64" s="831"/>
      <c r="G64" s="831"/>
      <c r="H64" s="827">
        <v>0</v>
      </c>
      <c r="I64" s="831">
        <v>1</v>
      </c>
      <c r="J64" s="831">
        <v>35.11</v>
      </c>
      <c r="K64" s="827">
        <v>1</v>
      </c>
      <c r="L64" s="831">
        <v>1</v>
      </c>
      <c r="M64" s="832">
        <v>35.11</v>
      </c>
    </row>
    <row r="65" spans="1:13" ht="14.45" customHeight="1" x14ac:dyDescent="0.2">
      <c r="A65" s="821" t="s">
        <v>2151</v>
      </c>
      <c r="B65" s="822" t="s">
        <v>1772</v>
      </c>
      <c r="C65" s="822" t="s">
        <v>1773</v>
      </c>
      <c r="D65" s="822" t="s">
        <v>993</v>
      </c>
      <c r="E65" s="822" t="s">
        <v>662</v>
      </c>
      <c r="F65" s="831"/>
      <c r="G65" s="831"/>
      <c r="H65" s="827">
        <v>0</v>
      </c>
      <c r="I65" s="831">
        <v>1</v>
      </c>
      <c r="J65" s="831">
        <v>34.47</v>
      </c>
      <c r="K65" s="827">
        <v>1</v>
      </c>
      <c r="L65" s="831">
        <v>1</v>
      </c>
      <c r="M65" s="832">
        <v>34.47</v>
      </c>
    </row>
    <row r="66" spans="1:13" ht="14.45" customHeight="1" x14ac:dyDescent="0.2">
      <c r="A66" s="821" t="s">
        <v>2151</v>
      </c>
      <c r="B66" s="822" t="s">
        <v>1784</v>
      </c>
      <c r="C66" s="822" t="s">
        <v>2025</v>
      </c>
      <c r="D66" s="822" t="s">
        <v>2026</v>
      </c>
      <c r="E66" s="822" t="s">
        <v>2027</v>
      </c>
      <c r="F66" s="831"/>
      <c r="G66" s="831"/>
      <c r="H66" s="827">
        <v>0</v>
      </c>
      <c r="I66" s="831">
        <v>1</v>
      </c>
      <c r="J66" s="831">
        <v>117.46</v>
      </c>
      <c r="K66" s="827">
        <v>1</v>
      </c>
      <c r="L66" s="831">
        <v>1</v>
      </c>
      <c r="M66" s="832">
        <v>117.46</v>
      </c>
    </row>
    <row r="67" spans="1:13" ht="14.45" customHeight="1" x14ac:dyDescent="0.2">
      <c r="A67" s="821" t="s">
        <v>2151</v>
      </c>
      <c r="B67" s="822" t="s">
        <v>1788</v>
      </c>
      <c r="C67" s="822" t="s">
        <v>2814</v>
      </c>
      <c r="D67" s="822" t="s">
        <v>2815</v>
      </c>
      <c r="E67" s="822" t="s">
        <v>2816</v>
      </c>
      <c r="F67" s="831">
        <v>1</v>
      </c>
      <c r="G67" s="831">
        <v>18.46</v>
      </c>
      <c r="H67" s="827">
        <v>1</v>
      </c>
      <c r="I67" s="831"/>
      <c r="J67" s="831"/>
      <c r="K67" s="827">
        <v>0</v>
      </c>
      <c r="L67" s="831">
        <v>1</v>
      </c>
      <c r="M67" s="832">
        <v>18.46</v>
      </c>
    </row>
    <row r="68" spans="1:13" ht="14.45" customHeight="1" x14ac:dyDescent="0.2">
      <c r="A68" s="821" t="s">
        <v>2151</v>
      </c>
      <c r="B68" s="822" t="s">
        <v>2036</v>
      </c>
      <c r="C68" s="822" t="s">
        <v>2802</v>
      </c>
      <c r="D68" s="822" t="s">
        <v>2038</v>
      </c>
      <c r="E68" s="822" t="s">
        <v>2803</v>
      </c>
      <c r="F68" s="831">
        <v>1</v>
      </c>
      <c r="G68" s="831">
        <v>84.83</v>
      </c>
      <c r="H68" s="827">
        <v>1</v>
      </c>
      <c r="I68" s="831"/>
      <c r="J68" s="831"/>
      <c r="K68" s="827">
        <v>0</v>
      </c>
      <c r="L68" s="831">
        <v>1</v>
      </c>
      <c r="M68" s="832">
        <v>84.83</v>
      </c>
    </row>
    <row r="69" spans="1:13" ht="14.45" customHeight="1" x14ac:dyDescent="0.2">
      <c r="A69" s="821" t="s">
        <v>2151</v>
      </c>
      <c r="B69" s="822" t="s">
        <v>2063</v>
      </c>
      <c r="C69" s="822" t="s">
        <v>2818</v>
      </c>
      <c r="D69" s="822" t="s">
        <v>2065</v>
      </c>
      <c r="E69" s="822" t="s">
        <v>2819</v>
      </c>
      <c r="F69" s="831"/>
      <c r="G69" s="831"/>
      <c r="H69" s="827">
        <v>0</v>
      </c>
      <c r="I69" s="831">
        <v>1</v>
      </c>
      <c r="J69" s="831">
        <v>70.48</v>
      </c>
      <c r="K69" s="827">
        <v>1</v>
      </c>
      <c r="L69" s="831">
        <v>1</v>
      </c>
      <c r="M69" s="832">
        <v>70.48</v>
      </c>
    </row>
    <row r="70" spans="1:13" ht="14.45" customHeight="1" x14ac:dyDescent="0.2">
      <c r="A70" s="821" t="s">
        <v>2151</v>
      </c>
      <c r="B70" s="822" t="s">
        <v>1881</v>
      </c>
      <c r="C70" s="822" t="s">
        <v>2162</v>
      </c>
      <c r="D70" s="822" t="s">
        <v>618</v>
      </c>
      <c r="E70" s="822" t="s">
        <v>1272</v>
      </c>
      <c r="F70" s="831"/>
      <c r="G70" s="831"/>
      <c r="H70" s="827">
        <v>0</v>
      </c>
      <c r="I70" s="831">
        <v>1</v>
      </c>
      <c r="J70" s="831">
        <v>21.76</v>
      </c>
      <c r="K70" s="827">
        <v>1</v>
      </c>
      <c r="L70" s="831">
        <v>1</v>
      </c>
      <c r="M70" s="832">
        <v>21.76</v>
      </c>
    </row>
    <row r="71" spans="1:13" ht="14.45" customHeight="1" x14ac:dyDescent="0.2">
      <c r="A71" s="821" t="s">
        <v>2152</v>
      </c>
      <c r="B71" s="822" t="s">
        <v>1693</v>
      </c>
      <c r="C71" s="822" t="s">
        <v>1956</v>
      </c>
      <c r="D71" s="822" t="s">
        <v>713</v>
      </c>
      <c r="E71" s="822" t="s">
        <v>1957</v>
      </c>
      <c r="F71" s="831"/>
      <c r="G71" s="831"/>
      <c r="H71" s="827">
        <v>0</v>
      </c>
      <c r="I71" s="831">
        <v>1</v>
      </c>
      <c r="J71" s="831">
        <v>13.68</v>
      </c>
      <c r="K71" s="827">
        <v>1</v>
      </c>
      <c r="L71" s="831">
        <v>1</v>
      </c>
      <c r="M71" s="832">
        <v>13.68</v>
      </c>
    </row>
    <row r="72" spans="1:13" ht="14.45" customHeight="1" x14ac:dyDescent="0.2">
      <c r="A72" s="821" t="s">
        <v>2152</v>
      </c>
      <c r="B72" s="822" t="s">
        <v>1708</v>
      </c>
      <c r="C72" s="822" t="s">
        <v>1712</v>
      </c>
      <c r="D72" s="822" t="s">
        <v>1711</v>
      </c>
      <c r="E72" s="822" t="s">
        <v>840</v>
      </c>
      <c r="F72" s="831"/>
      <c r="G72" s="831"/>
      <c r="H72" s="827">
        <v>0</v>
      </c>
      <c r="I72" s="831">
        <v>1</v>
      </c>
      <c r="J72" s="831">
        <v>664.1</v>
      </c>
      <c r="K72" s="827">
        <v>1</v>
      </c>
      <c r="L72" s="831">
        <v>1</v>
      </c>
      <c r="M72" s="832">
        <v>664.1</v>
      </c>
    </row>
    <row r="73" spans="1:13" ht="14.45" customHeight="1" x14ac:dyDescent="0.2">
      <c r="A73" s="821" t="s">
        <v>2152</v>
      </c>
      <c r="B73" s="822" t="s">
        <v>1714</v>
      </c>
      <c r="C73" s="822" t="s">
        <v>1725</v>
      </c>
      <c r="D73" s="822" t="s">
        <v>781</v>
      </c>
      <c r="E73" s="822" t="s">
        <v>1726</v>
      </c>
      <c r="F73" s="831"/>
      <c r="G73" s="831"/>
      <c r="H73" s="827">
        <v>0</v>
      </c>
      <c r="I73" s="831">
        <v>3</v>
      </c>
      <c r="J73" s="831">
        <v>1104.48</v>
      </c>
      <c r="K73" s="827">
        <v>1</v>
      </c>
      <c r="L73" s="831">
        <v>3</v>
      </c>
      <c r="M73" s="832">
        <v>1104.48</v>
      </c>
    </row>
    <row r="74" spans="1:13" ht="14.45" customHeight="1" x14ac:dyDescent="0.2">
      <c r="A74" s="821" t="s">
        <v>2152</v>
      </c>
      <c r="B74" s="822" t="s">
        <v>1714</v>
      </c>
      <c r="C74" s="822" t="s">
        <v>1729</v>
      </c>
      <c r="D74" s="822" t="s">
        <v>781</v>
      </c>
      <c r="E74" s="822" t="s">
        <v>1730</v>
      </c>
      <c r="F74" s="831"/>
      <c r="G74" s="831"/>
      <c r="H74" s="827">
        <v>0</v>
      </c>
      <c r="I74" s="831">
        <v>1</v>
      </c>
      <c r="J74" s="831">
        <v>490.89</v>
      </c>
      <c r="K74" s="827">
        <v>1</v>
      </c>
      <c r="L74" s="831">
        <v>1</v>
      </c>
      <c r="M74" s="832">
        <v>490.89</v>
      </c>
    </row>
    <row r="75" spans="1:13" ht="14.45" customHeight="1" x14ac:dyDescent="0.2">
      <c r="A75" s="821" t="s">
        <v>2152</v>
      </c>
      <c r="B75" s="822" t="s">
        <v>1755</v>
      </c>
      <c r="C75" s="822" t="s">
        <v>1999</v>
      </c>
      <c r="D75" s="822" t="s">
        <v>645</v>
      </c>
      <c r="E75" s="822" t="s">
        <v>1247</v>
      </c>
      <c r="F75" s="831"/>
      <c r="G75" s="831"/>
      <c r="H75" s="827">
        <v>0</v>
      </c>
      <c r="I75" s="831">
        <v>1</v>
      </c>
      <c r="J75" s="831">
        <v>17.559999999999999</v>
      </c>
      <c r="K75" s="827">
        <v>1</v>
      </c>
      <c r="L75" s="831">
        <v>1</v>
      </c>
      <c r="M75" s="832">
        <v>17.559999999999999</v>
      </c>
    </row>
    <row r="76" spans="1:13" ht="14.45" customHeight="1" x14ac:dyDescent="0.2">
      <c r="A76" s="821" t="s">
        <v>2152</v>
      </c>
      <c r="B76" s="822" t="s">
        <v>1755</v>
      </c>
      <c r="C76" s="822" t="s">
        <v>2473</v>
      </c>
      <c r="D76" s="822" t="s">
        <v>645</v>
      </c>
      <c r="E76" s="822" t="s">
        <v>2474</v>
      </c>
      <c r="F76" s="831"/>
      <c r="G76" s="831"/>
      <c r="H76" s="827">
        <v>0</v>
      </c>
      <c r="I76" s="831">
        <v>1</v>
      </c>
      <c r="J76" s="831">
        <v>35.11</v>
      </c>
      <c r="K76" s="827">
        <v>1</v>
      </c>
      <c r="L76" s="831">
        <v>1</v>
      </c>
      <c r="M76" s="832">
        <v>35.11</v>
      </c>
    </row>
    <row r="77" spans="1:13" ht="14.45" customHeight="1" x14ac:dyDescent="0.2">
      <c r="A77" s="821" t="s">
        <v>2152</v>
      </c>
      <c r="B77" s="822" t="s">
        <v>1764</v>
      </c>
      <c r="C77" s="822" t="s">
        <v>2465</v>
      </c>
      <c r="D77" s="822" t="s">
        <v>1766</v>
      </c>
      <c r="E77" s="822" t="s">
        <v>2009</v>
      </c>
      <c r="F77" s="831"/>
      <c r="G77" s="831"/>
      <c r="H77" s="827">
        <v>0</v>
      </c>
      <c r="I77" s="831">
        <v>1</v>
      </c>
      <c r="J77" s="831">
        <v>62.18</v>
      </c>
      <c r="K77" s="827">
        <v>1</v>
      </c>
      <c r="L77" s="831">
        <v>1</v>
      </c>
      <c r="M77" s="832">
        <v>62.18</v>
      </c>
    </row>
    <row r="78" spans="1:13" ht="14.45" customHeight="1" x14ac:dyDescent="0.2">
      <c r="A78" s="821" t="s">
        <v>2152</v>
      </c>
      <c r="B78" s="822" t="s">
        <v>1784</v>
      </c>
      <c r="C78" s="822" t="s">
        <v>2032</v>
      </c>
      <c r="D78" s="822" t="s">
        <v>2026</v>
      </c>
      <c r="E78" s="822" t="s">
        <v>2033</v>
      </c>
      <c r="F78" s="831"/>
      <c r="G78" s="831"/>
      <c r="H78" s="827">
        <v>0</v>
      </c>
      <c r="I78" s="831">
        <v>1</v>
      </c>
      <c r="J78" s="831">
        <v>181.94</v>
      </c>
      <c r="K78" s="827">
        <v>1</v>
      </c>
      <c r="L78" s="831">
        <v>1</v>
      </c>
      <c r="M78" s="832">
        <v>181.94</v>
      </c>
    </row>
    <row r="79" spans="1:13" ht="14.45" customHeight="1" x14ac:dyDescent="0.2">
      <c r="A79" s="821" t="s">
        <v>2152</v>
      </c>
      <c r="B79" s="822" t="s">
        <v>2034</v>
      </c>
      <c r="C79" s="822" t="s">
        <v>2481</v>
      </c>
      <c r="D79" s="822" t="s">
        <v>2482</v>
      </c>
      <c r="E79" s="822" t="s">
        <v>2483</v>
      </c>
      <c r="F79" s="831">
        <v>1</v>
      </c>
      <c r="G79" s="831">
        <v>96.8</v>
      </c>
      <c r="H79" s="827">
        <v>1</v>
      </c>
      <c r="I79" s="831"/>
      <c r="J79" s="831"/>
      <c r="K79" s="827">
        <v>0</v>
      </c>
      <c r="L79" s="831">
        <v>1</v>
      </c>
      <c r="M79" s="832">
        <v>96.8</v>
      </c>
    </row>
    <row r="80" spans="1:13" ht="14.45" customHeight="1" x14ac:dyDescent="0.2">
      <c r="A80" s="821" t="s">
        <v>2152</v>
      </c>
      <c r="B80" s="822" t="s">
        <v>1812</v>
      </c>
      <c r="C80" s="822" t="s">
        <v>1816</v>
      </c>
      <c r="D80" s="822" t="s">
        <v>1817</v>
      </c>
      <c r="E80" s="822" t="s">
        <v>1818</v>
      </c>
      <c r="F80" s="831"/>
      <c r="G80" s="831"/>
      <c r="H80" s="827">
        <v>0</v>
      </c>
      <c r="I80" s="831">
        <v>1</v>
      </c>
      <c r="J80" s="831">
        <v>154.36000000000001</v>
      </c>
      <c r="K80" s="827">
        <v>1</v>
      </c>
      <c r="L80" s="831">
        <v>1</v>
      </c>
      <c r="M80" s="832">
        <v>154.36000000000001</v>
      </c>
    </row>
    <row r="81" spans="1:13" ht="14.45" customHeight="1" x14ac:dyDescent="0.2">
      <c r="A81" s="821" t="s">
        <v>2152</v>
      </c>
      <c r="B81" s="822" t="s">
        <v>1940</v>
      </c>
      <c r="C81" s="822" t="s">
        <v>2493</v>
      </c>
      <c r="D81" s="822" t="s">
        <v>2494</v>
      </c>
      <c r="E81" s="822" t="s">
        <v>1127</v>
      </c>
      <c r="F81" s="831"/>
      <c r="G81" s="831"/>
      <c r="H81" s="827">
        <v>0</v>
      </c>
      <c r="I81" s="831">
        <v>4</v>
      </c>
      <c r="J81" s="831">
        <v>623.88</v>
      </c>
      <c r="K81" s="827">
        <v>1</v>
      </c>
      <c r="L81" s="831">
        <v>4</v>
      </c>
      <c r="M81" s="832">
        <v>623.88</v>
      </c>
    </row>
    <row r="82" spans="1:13" ht="14.45" customHeight="1" x14ac:dyDescent="0.2">
      <c r="A82" s="821" t="s">
        <v>2152</v>
      </c>
      <c r="B82" s="822" t="s">
        <v>1940</v>
      </c>
      <c r="C82" s="822" t="s">
        <v>2489</v>
      </c>
      <c r="D82" s="822" t="s">
        <v>2490</v>
      </c>
      <c r="E82" s="822" t="s">
        <v>1587</v>
      </c>
      <c r="F82" s="831"/>
      <c r="G82" s="831"/>
      <c r="H82" s="827">
        <v>0</v>
      </c>
      <c r="I82" s="831">
        <v>270</v>
      </c>
      <c r="J82" s="831">
        <v>31457.699999999997</v>
      </c>
      <c r="K82" s="827">
        <v>1</v>
      </c>
      <c r="L82" s="831">
        <v>270</v>
      </c>
      <c r="M82" s="832">
        <v>31457.699999999997</v>
      </c>
    </row>
    <row r="83" spans="1:13" ht="14.45" customHeight="1" x14ac:dyDescent="0.2">
      <c r="A83" s="821" t="s">
        <v>2152</v>
      </c>
      <c r="B83" s="822" t="s">
        <v>1940</v>
      </c>
      <c r="C83" s="822" t="s">
        <v>2131</v>
      </c>
      <c r="D83" s="822" t="s">
        <v>1584</v>
      </c>
      <c r="E83" s="822" t="s">
        <v>1127</v>
      </c>
      <c r="F83" s="831"/>
      <c r="G83" s="831"/>
      <c r="H83" s="827">
        <v>0</v>
      </c>
      <c r="I83" s="831">
        <v>6</v>
      </c>
      <c r="J83" s="831">
        <v>1077.9000000000001</v>
      </c>
      <c r="K83" s="827">
        <v>1</v>
      </c>
      <c r="L83" s="831">
        <v>6</v>
      </c>
      <c r="M83" s="832">
        <v>1077.9000000000001</v>
      </c>
    </row>
    <row r="84" spans="1:13" ht="14.45" customHeight="1" x14ac:dyDescent="0.2">
      <c r="A84" s="821" t="s">
        <v>2152</v>
      </c>
      <c r="B84" s="822" t="s">
        <v>1940</v>
      </c>
      <c r="C84" s="822" t="s">
        <v>1949</v>
      </c>
      <c r="D84" s="822" t="s">
        <v>1138</v>
      </c>
      <c r="E84" s="822" t="s">
        <v>1127</v>
      </c>
      <c r="F84" s="831"/>
      <c r="G84" s="831"/>
      <c r="H84" s="827">
        <v>0</v>
      </c>
      <c r="I84" s="831">
        <v>12</v>
      </c>
      <c r="J84" s="831">
        <v>2155.8000000000002</v>
      </c>
      <c r="K84" s="827">
        <v>1</v>
      </c>
      <c r="L84" s="831">
        <v>12</v>
      </c>
      <c r="M84" s="832">
        <v>2155.8000000000002</v>
      </c>
    </row>
    <row r="85" spans="1:13" ht="14.45" customHeight="1" x14ac:dyDescent="0.2">
      <c r="A85" s="821" t="s">
        <v>2152</v>
      </c>
      <c r="B85" s="822" t="s">
        <v>1940</v>
      </c>
      <c r="C85" s="822" t="s">
        <v>2132</v>
      </c>
      <c r="D85" s="822" t="s">
        <v>1583</v>
      </c>
      <c r="E85" s="822" t="s">
        <v>1127</v>
      </c>
      <c r="F85" s="831"/>
      <c r="G85" s="831"/>
      <c r="H85" s="827">
        <v>0</v>
      </c>
      <c r="I85" s="831">
        <v>50</v>
      </c>
      <c r="J85" s="831">
        <v>8982.5</v>
      </c>
      <c r="K85" s="827">
        <v>1</v>
      </c>
      <c r="L85" s="831">
        <v>50</v>
      </c>
      <c r="M85" s="832">
        <v>8982.5</v>
      </c>
    </row>
    <row r="86" spans="1:13" ht="14.45" customHeight="1" x14ac:dyDescent="0.2">
      <c r="A86" s="821" t="s">
        <v>2152</v>
      </c>
      <c r="B86" s="822" t="s">
        <v>1940</v>
      </c>
      <c r="C86" s="822" t="s">
        <v>2491</v>
      </c>
      <c r="D86" s="822" t="s">
        <v>2492</v>
      </c>
      <c r="E86" s="822" t="s">
        <v>1129</v>
      </c>
      <c r="F86" s="831"/>
      <c r="G86" s="831"/>
      <c r="H86" s="827">
        <v>0</v>
      </c>
      <c r="I86" s="831">
        <v>6</v>
      </c>
      <c r="J86" s="831">
        <v>718.62</v>
      </c>
      <c r="K86" s="827">
        <v>1</v>
      </c>
      <c r="L86" s="831">
        <v>6</v>
      </c>
      <c r="M86" s="832">
        <v>718.62</v>
      </c>
    </row>
    <row r="87" spans="1:13" ht="14.45" customHeight="1" x14ac:dyDescent="0.2">
      <c r="A87" s="821" t="s">
        <v>2152</v>
      </c>
      <c r="B87" s="822" t="s">
        <v>1940</v>
      </c>
      <c r="C87" s="822" t="s">
        <v>1948</v>
      </c>
      <c r="D87" s="822" t="s">
        <v>1139</v>
      </c>
      <c r="E87" s="822" t="s">
        <v>1127</v>
      </c>
      <c r="F87" s="831"/>
      <c r="G87" s="831"/>
      <c r="H87" s="827">
        <v>0</v>
      </c>
      <c r="I87" s="831">
        <v>32</v>
      </c>
      <c r="J87" s="831">
        <v>5748.8000000000011</v>
      </c>
      <c r="K87" s="827">
        <v>1</v>
      </c>
      <c r="L87" s="831">
        <v>32</v>
      </c>
      <c r="M87" s="832">
        <v>5748.8000000000011</v>
      </c>
    </row>
    <row r="88" spans="1:13" ht="14.45" customHeight="1" x14ac:dyDescent="0.2">
      <c r="A88" s="821" t="s">
        <v>2152</v>
      </c>
      <c r="B88" s="822" t="s">
        <v>1940</v>
      </c>
      <c r="C88" s="822" t="s">
        <v>2506</v>
      </c>
      <c r="D88" s="822" t="s">
        <v>2507</v>
      </c>
      <c r="E88" s="822" t="s">
        <v>1123</v>
      </c>
      <c r="F88" s="831"/>
      <c r="G88" s="831"/>
      <c r="H88" s="827">
        <v>0</v>
      </c>
      <c r="I88" s="831">
        <v>6</v>
      </c>
      <c r="J88" s="831">
        <v>1151.4000000000001</v>
      </c>
      <c r="K88" s="827">
        <v>1</v>
      </c>
      <c r="L88" s="831">
        <v>6</v>
      </c>
      <c r="M88" s="832">
        <v>1151.4000000000001</v>
      </c>
    </row>
    <row r="89" spans="1:13" ht="14.45" customHeight="1" x14ac:dyDescent="0.2">
      <c r="A89" s="821" t="s">
        <v>2152</v>
      </c>
      <c r="B89" s="822" t="s">
        <v>1940</v>
      </c>
      <c r="C89" s="822" t="s">
        <v>2499</v>
      </c>
      <c r="D89" s="822" t="s">
        <v>2500</v>
      </c>
      <c r="E89" s="822" t="s">
        <v>1123</v>
      </c>
      <c r="F89" s="831"/>
      <c r="G89" s="831"/>
      <c r="H89" s="827">
        <v>0</v>
      </c>
      <c r="I89" s="831">
        <v>6</v>
      </c>
      <c r="J89" s="831">
        <v>1151.4000000000001</v>
      </c>
      <c r="K89" s="827">
        <v>1</v>
      </c>
      <c r="L89" s="831">
        <v>6</v>
      </c>
      <c r="M89" s="832">
        <v>1151.4000000000001</v>
      </c>
    </row>
    <row r="90" spans="1:13" ht="14.45" customHeight="1" x14ac:dyDescent="0.2">
      <c r="A90" s="821" t="s">
        <v>2152</v>
      </c>
      <c r="B90" s="822" t="s">
        <v>1940</v>
      </c>
      <c r="C90" s="822" t="s">
        <v>1942</v>
      </c>
      <c r="D90" s="822" t="s">
        <v>1146</v>
      </c>
      <c r="E90" s="822" t="s">
        <v>1147</v>
      </c>
      <c r="F90" s="831"/>
      <c r="G90" s="831"/>
      <c r="H90" s="827">
        <v>0</v>
      </c>
      <c r="I90" s="831">
        <v>46</v>
      </c>
      <c r="J90" s="831">
        <v>59717.66</v>
      </c>
      <c r="K90" s="827">
        <v>1</v>
      </c>
      <c r="L90" s="831">
        <v>46</v>
      </c>
      <c r="M90" s="832">
        <v>59717.66</v>
      </c>
    </row>
    <row r="91" spans="1:13" ht="14.45" customHeight="1" x14ac:dyDescent="0.2">
      <c r="A91" s="821" t="s">
        <v>2152</v>
      </c>
      <c r="B91" s="822" t="s">
        <v>1940</v>
      </c>
      <c r="C91" s="822" t="s">
        <v>1954</v>
      </c>
      <c r="D91" s="822" t="s">
        <v>1144</v>
      </c>
      <c r="E91" s="822" t="s">
        <v>1123</v>
      </c>
      <c r="F91" s="831"/>
      <c r="G91" s="831"/>
      <c r="H91" s="827">
        <v>0</v>
      </c>
      <c r="I91" s="831">
        <v>6</v>
      </c>
      <c r="J91" s="831">
        <v>1077.9000000000001</v>
      </c>
      <c r="K91" s="827">
        <v>1</v>
      </c>
      <c r="L91" s="831">
        <v>6</v>
      </c>
      <c r="M91" s="832">
        <v>1077.9000000000001</v>
      </c>
    </row>
    <row r="92" spans="1:13" ht="14.45" customHeight="1" x14ac:dyDescent="0.2">
      <c r="A92" s="821" t="s">
        <v>2152</v>
      </c>
      <c r="B92" s="822" t="s">
        <v>1940</v>
      </c>
      <c r="C92" s="822" t="s">
        <v>2124</v>
      </c>
      <c r="D92" s="822" t="s">
        <v>1570</v>
      </c>
      <c r="E92" s="822" t="s">
        <v>1123</v>
      </c>
      <c r="F92" s="831"/>
      <c r="G92" s="831"/>
      <c r="H92" s="827">
        <v>0</v>
      </c>
      <c r="I92" s="831">
        <v>6</v>
      </c>
      <c r="J92" s="831">
        <v>1036.8000000000002</v>
      </c>
      <c r="K92" s="827">
        <v>1</v>
      </c>
      <c r="L92" s="831">
        <v>6</v>
      </c>
      <c r="M92" s="832">
        <v>1036.8000000000002</v>
      </c>
    </row>
    <row r="93" spans="1:13" ht="14.45" customHeight="1" x14ac:dyDescent="0.2">
      <c r="A93" s="821" t="s">
        <v>2152</v>
      </c>
      <c r="B93" s="822" t="s">
        <v>1940</v>
      </c>
      <c r="C93" s="822" t="s">
        <v>2514</v>
      </c>
      <c r="D93" s="822" t="s">
        <v>2515</v>
      </c>
      <c r="E93" s="822" t="s">
        <v>1123</v>
      </c>
      <c r="F93" s="831"/>
      <c r="G93" s="831"/>
      <c r="H93" s="827">
        <v>0</v>
      </c>
      <c r="I93" s="831">
        <v>2</v>
      </c>
      <c r="J93" s="831">
        <v>466.34</v>
      </c>
      <c r="K93" s="827">
        <v>1</v>
      </c>
      <c r="L93" s="831">
        <v>2</v>
      </c>
      <c r="M93" s="832">
        <v>466.34</v>
      </c>
    </row>
    <row r="94" spans="1:13" ht="14.45" customHeight="1" x14ac:dyDescent="0.2">
      <c r="A94" s="821" t="s">
        <v>2152</v>
      </c>
      <c r="B94" s="822" t="s">
        <v>1940</v>
      </c>
      <c r="C94" s="822" t="s">
        <v>2546</v>
      </c>
      <c r="D94" s="822" t="s">
        <v>2547</v>
      </c>
      <c r="E94" s="822" t="s">
        <v>1123</v>
      </c>
      <c r="F94" s="831"/>
      <c r="G94" s="831"/>
      <c r="H94" s="827">
        <v>0</v>
      </c>
      <c r="I94" s="831">
        <v>5</v>
      </c>
      <c r="J94" s="831">
        <v>1165.8499999999999</v>
      </c>
      <c r="K94" s="827">
        <v>1</v>
      </c>
      <c r="L94" s="831">
        <v>5</v>
      </c>
      <c r="M94" s="832">
        <v>1165.8499999999999</v>
      </c>
    </row>
    <row r="95" spans="1:13" ht="14.45" customHeight="1" x14ac:dyDescent="0.2">
      <c r="A95" s="821" t="s">
        <v>2152</v>
      </c>
      <c r="B95" s="822" t="s">
        <v>1940</v>
      </c>
      <c r="C95" s="822" t="s">
        <v>2516</v>
      </c>
      <c r="D95" s="822" t="s">
        <v>2517</v>
      </c>
      <c r="E95" s="822" t="s">
        <v>1123</v>
      </c>
      <c r="F95" s="831"/>
      <c r="G95" s="831"/>
      <c r="H95" s="827">
        <v>0</v>
      </c>
      <c r="I95" s="831">
        <v>17</v>
      </c>
      <c r="J95" s="831">
        <v>3963.89</v>
      </c>
      <c r="K95" s="827">
        <v>1</v>
      </c>
      <c r="L95" s="831">
        <v>17</v>
      </c>
      <c r="M95" s="832">
        <v>3963.89</v>
      </c>
    </row>
    <row r="96" spans="1:13" ht="14.45" customHeight="1" x14ac:dyDescent="0.2">
      <c r="A96" s="821" t="s">
        <v>2152</v>
      </c>
      <c r="B96" s="822" t="s">
        <v>1940</v>
      </c>
      <c r="C96" s="822" t="s">
        <v>2520</v>
      </c>
      <c r="D96" s="822" t="s">
        <v>2521</v>
      </c>
      <c r="E96" s="822" t="s">
        <v>1123</v>
      </c>
      <c r="F96" s="831"/>
      <c r="G96" s="831"/>
      <c r="H96" s="827">
        <v>0</v>
      </c>
      <c r="I96" s="831">
        <v>48</v>
      </c>
      <c r="J96" s="831">
        <v>6485.2800000000007</v>
      </c>
      <c r="K96" s="827">
        <v>1</v>
      </c>
      <c r="L96" s="831">
        <v>48</v>
      </c>
      <c r="M96" s="832">
        <v>6485.2800000000007</v>
      </c>
    </row>
    <row r="97" spans="1:13" ht="14.45" customHeight="1" x14ac:dyDescent="0.2">
      <c r="A97" s="821" t="s">
        <v>2152</v>
      </c>
      <c r="B97" s="822" t="s">
        <v>1940</v>
      </c>
      <c r="C97" s="822" t="s">
        <v>2522</v>
      </c>
      <c r="D97" s="822" t="s">
        <v>2523</v>
      </c>
      <c r="E97" s="822" t="s">
        <v>1123</v>
      </c>
      <c r="F97" s="831"/>
      <c r="G97" s="831"/>
      <c r="H97" s="827">
        <v>0</v>
      </c>
      <c r="I97" s="831">
        <v>24</v>
      </c>
      <c r="J97" s="831">
        <v>3242.6400000000003</v>
      </c>
      <c r="K97" s="827">
        <v>1</v>
      </c>
      <c r="L97" s="831">
        <v>24</v>
      </c>
      <c r="M97" s="832">
        <v>3242.6400000000003</v>
      </c>
    </row>
    <row r="98" spans="1:13" ht="14.45" customHeight="1" x14ac:dyDescent="0.2">
      <c r="A98" s="821" t="s">
        <v>2152</v>
      </c>
      <c r="B98" s="822" t="s">
        <v>1940</v>
      </c>
      <c r="C98" s="822" t="s">
        <v>2518</v>
      </c>
      <c r="D98" s="822" t="s">
        <v>2519</v>
      </c>
      <c r="E98" s="822" t="s">
        <v>1123</v>
      </c>
      <c r="F98" s="831"/>
      <c r="G98" s="831"/>
      <c r="H98" s="827">
        <v>0</v>
      </c>
      <c r="I98" s="831">
        <v>8</v>
      </c>
      <c r="J98" s="831">
        <v>1865.36</v>
      </c>
      <c r="K98" s="827">
        <v>1</v>
      </c>
      <c r="L98" s="831">
        <v>8</v>
      </c>
      <c r="M98" s="832">
        <v>1865.36</v>
      </c>
    </row>
    <row r="99" spans="1:13" ht="14.45" customHeight="1" x14ac:dyDescent="0.2">
      <c r="A99" s="821" t="s">
        <v>2152</v>
      </c>
      <c r="B99" s="822" t="s">
        <v>1940</v>
      </c>
      <c r="C99" s="822" t="s">
        <v>2528</v>
      </c>
      <c r="D99" s="822" t="s">
        <v>2529</v>
      </c>
      <c r="E99" s="822" t="s">
        <v>1123</v>
      </c>
      <c r="F99" s="831"/>
      <c r="G99" s="831"/>
      <c r="H99" s="827">
        <v>0</v>
      </c>
      <c r="I99" s="831">
        <v>3</v>
      </c>
      <c r="J99" s="831">
        <v>699.51</v>
      </c>
      <c r="K99" s="827">
        <v>1</v>
      </c>
      <c r="L99" s="831">
        <v>3</v>
      </c>
      <c r="M99" s="832">
        <v>699.51</v>
      </c>
    </row>
    <row r="100" spans="1:13" ht="14.45" customHeight="1" x14ac:dyDescent="0.2">
      <c r="A100" s="821" t="s">
        <v>2152</v>
      </c>
      <c r="B100" s="822" t="s">
        <v>1940</v>
      </c>
      <c r="C100" s="822" t="s">
        <v>2127</v>
      </c>
      <c r="D100" s="822" t="s">
        <v>1591</v>
      </c>
      <c r="E100" s="822" t="s">
        <v>1129</v>
      </c>
      <c r="F100" s="831"/>
      <c r="G100" s="831"/>
      <c r="H100" s="827">
        <v>0</v>
      </c>
      <c r="I100" s="831">
        <v>114</v>
      </c>
      <c r="J100" s="831">
        <v>17066.940000000002</v>
      </c>
      <c r="K100" s="827">
        <v>1</v>
      </c>
      <c r="L100" s="831">
        <v>114</v>
      </c>
      <c r="M100" s="832">
        <v>17066.940000000002</v>
      </c>
    </row>
    <row r="101" spans="1:13" ht="14.45" customHeight="1" x14ac:dyDescent="0.2">
      <c r="A101" s="821" t="s">
        <v>2152</v>
      </c>
      <c r="B101" s="822" t="s">
        <v>1940</v>
      </c>
      <c r="C101" s="822" t="s">
        <v>2126</v>
      </c>
      <c r="D101" s="822" t="s">
        <v>1590</v>
      </c>
      <c r="E101" s="822" t="s">
        <v>1129</v>
      </c>
      <c r="F101" s="831"/>
      <c r="G101" s="831"/>
      <c r="H101" s="827">
        <v>0</v>
      </c>
      <c r="I101" s="831">
        <v>187</v>
      </c>
      <c r="J101" s="831">
        <v>27995.770000000004</v>
      </c>
      <c r="K101" s="827">
        <v>1</v>
      </c>
      <c r="L101" s="831">
        <v>187</v>
      </c>
      <c r="M101" s="832">
        <v>27995.770000000004</v>
      </c>
    </row>
    <row r="102" spans="1:13" ht="14.45" customHeight="1" x14ac:dyDescent="0.2">
      <c r="A102" s="821" t="s">
        <v>2152</v>
      </c>
      <c r="B102" s="822" t="s">
        <v>1940</v>
      </c>
      <c r="C102" s="822" t="s">
        <v>2534</v>
      </c>
      <c r="D102" s="822" t="s">
        <v>2535</v>
      </c>
      <c r="E102" s="822" t="s">
        <v>1127</v>
      </c>
      <c r="F102" s="831"/>
      <c r="G102" s="831"/>
      <c r="H102" s="827">
        <v>0</v>
      </c>
      <c r="I102" s="831">
        <v>6</v>
      </c>
      <c r="J102" s="831">
        <v>1108.92</v>
      </c>
      <c r="K102" s="827">
        <v>1</v>
      </c>
      <c r="L102" s="831">
        <v>6</v>
      </c>
      <c r="M102" s="832">
        <v>1108.92</v>
      </c>
    </row>
    <row r="103" spans="1:13" ht="14.45" customHeight="1" x14ac:dyDescent="0.2">
      <c r="A103" s="821" t="s">
        <v>2152</v>
      </c>
      <c r="B103" s="822" t="s">
        <v>1940</v>
      </c>
      <c r="C103" s="822" t="s">
        <v>1955</v>
      </c>
      <c r="D103" s="822" t="s">
        <v>1126</v>
      </c>
      <c r="E103" s="822" t="s">
        <v>1127</v>
      </c>
      <c r="F103" s="831"/>
      <c r="G103" s="831"/>
      <c r="H103" s="827">
        <v>0</v>
      </c>
      <c r="I103" s="831">
        <v>10</v>
      </c>
      <c r="J103" s="831">
        <v>1848.2</v>
      </c>
      <c r="K103" s="827">
        <v>1</v>
      </c>
      <c r="L103" s="831">
        <v>10</v>
      </c>
      <c r="M103" s="832">
        <v>1848.2</v>
      </c>
    </row>
    <row r="104" spans="1:13" ht="14.45" customHeight="1" x14ac:dyDescent="0.2">
      <c r="A104" s="821" t="s">
        <v>2152</v>
      </c>
      <c r="B104" s="822" t="s">
        <v>1940</v>
      </c>
      <c r="C104" s="822" t="s">
        <v>2536</v>
      </c>
      <c r="D104" s="822" t="s">
        <v>2537</v>
      </c>
      <c r="E104" s="822" t="s">
        <v>1123</v>
      </c>
      <c r="F104" s="831"/>
      <c r="G104" s="831"/>
      <c r="H104" s="827">
        <v>0</v>
      </c>
      <c r="I104" s="831">
        <v>5</v>
      </c>
      <c r="J104" s="831">
        <v>1165.8499999999999</v>
      </c>
      <c r="K104" s="827">
        <v>1</v>
      </c>
      <c r="L104" s="831">
        <v>5</v>
      </c>
      <c r="M104" s="832">
        <v>1165.8499999999999</v>
      </c>
    </row>
    <row r="105" spans="1:13" ht="14.45" customHeight="1" x14ac:dyDescent="0.2">
      <c r="A105" s="821" t="s">
        <v>2152</v>
      </c>
      <c r="B105" s="822" t="s">
        <v>1940</v>
      </c>
      <c r="C105" s="822" t="s">
        <v>2542</v>
      </c>
      <c r="D105" s="822" t="s">
        <v>2543</v>
      </c>
      <c r="E105" s="822" t="s">
        <v>1123</v>
      </c>
      <c r="F105" s="831"/>
      <c r="G105" s="831"/>
      <c r="H105" s="827">
        <v>0</v>
      </c>
      <c r="I105" s="831">
        <v>1</v>
      </c>
      <c r="J105" s="831">
        <v>149.71</v>
      </c>
      <c r="K105" s="827">
        <v>1</v>
      </c>
      <c r="L105" s="831">
        <v>1</v>
      </c>
      <c r="M105" s="832">
        <v>149.71</v>
      </c>
    </row>
    <row r="106" spans="1:13" ht="14.45" customHeight="1" x14ac:dyDescent="0.2">
      <c r="A106" s="821" t="s">
        <v>2152</v>
      </c>
      <c r="B106" s="822" t="s">
        <v>1940</v>
      </c>
      <c r="C106" s="822" t="s">
        <v>2544</v>
      </c>
      <c r="D106" s="822" t="s">
        <v>2545</v>
      </c>
      <c r="E106" s="822" t="s">
        <v>1129</v>
      </c>
      <c r="F106" s="831"/>
      <c r="G106" s="831"/>
      <c r="H106" s="827">
        <v>0</v>
      </c>
      <c r="I106" s="831">
        <v>18</v>
      </c>
      <c r="J106" s="831">
        <v>2694.7799999999997</v>
      </c>
      <c r="K106" s="827">
        <v>1</v>
      </c>
      <c r="L106" s="831">
        <v>18</v>
      </c>
      <c r="M106" s="832">
        <v>2694.7799999999997</v>
      </c>
    </row>
    <row r="107" spans="1:13" ht="14.45" customHeight="1" x14ac:dyDescent="0.2">
      <c r="A107" s="821" t="s">
        <v>2152</v>
      </c>
      <c r="B107" s="822" t="s">
        <v>1940</v>
      </c>
      <c r="C107" s="822" t="s">
        <v>2550</v>
      </c>
      <c r="D107" s="822" t="s">
        <v>2551</v>
      </c>
      <c r="E107" s="822" t="s">
        <v>1123</v>
      </c>
      <c r="F107" s="831"/>
      <c r="G107" s="831"/>
      <c r="H107" s="827">
        <v>0</v>
      </c>
      <c r="I107" s="831">
        <v>1</v>
      </c>
      <c r="J107" s="831">
        <v>149.71</v>
      </c>
      <c r="K107" s="827">
        <v>1</v>
      </c>
      <c r="L107" s="831">
        <v>1</v>
      </c>
      <c r="M107" s="832">
        <v>149.71</v>
      </c>
    </row>
    <row r="108" spans="1:13" ht="14.45" customHeight="1" x14ac:dyDescent="0.2">
      <c r="A108" s="821" t="s">
        <v>2153</v>
      </c>
      <c r="B108" s="822" t="s">
        <v>1693</v>
      </c>
      <c r="C108" s="822" t="s">
        <v>1956</v>
      </c>
      <c r="D108" s="822" t="s">
        <v>713</v>
      </c>
      <c r="E108" s="822" t="s">
        <v>1957</v>
      </c>
      <c r="F108" s="831"/>
      <c r="G108" s="831"/>
      <c r="H108" s="827">
        <v>0</v>
      </c>
      <c r="I108" s="831">
        <v>6</v>
      </c>
      <c r="J108" s="831">
        <v>82.080000000000013</v>
      </c>
      <c r="K108" s="827">
        <v>1</v>
      </c>
      <c r="L108" s="831">
        <v>6</v>
      </c>
      <c r="M108" s="832">
        <v>82.080000000000013</v>
      </c>
    </row>
    <row r="109" spans="1:13" ht="14.45" customHeight="1" x14ac:dyDescent="0.2">
      <c r="A109" s="821" t="s">
        <v>2153</v>
      </c>
      <c r="B109" s="822" t="s">
        <v>1967</v>
      </c>
      <c r="C109" s="822" t="s">
        <v>1968</v>
      </c>
      <c r="D109" s="822" t="s">
        <v>1969</v>
      </c>
      <c r="E109" s="822" t="s">
        <v>1970</v>
      </c>
      <c r="F109" s="831"/>
      <c r="G109" s="831"/>
      <c r="H109" s="827">
        <v>0</v>
      </c>
      <c r="I109" s="831">
        <v>1</v>
      </c>
      <c r="J109" s="831">
        <v>86.41</v>
      </c>
      <c r="K109" s="827">
        <v>1</v>
      </c>
      <c r="L109" s="831">
        <v>1</v>
      </c>
      <c r="M109" s="832">
        <v>86.41</v>
      </c>
    </row>
    <row r="110" spans="1:13" ht="14.45" customHeight="1" x14ac:dyDescent="0.2">
      <c r="A110" s="821" t="s">
        <v>2153</v>
      </c>
      <c r="B110" s="822" t="s">
        <v>1967</v>
      </c>
      <c r="C110" s="822" t="s">
        <v>1971</v>
      </c>
      <c r="D110" s="822" t="s">
        <v>1969</v>
      </c>
      <c r="E110" s="822" t="s">
        <v>1972</v>
      </c>
      <c r="F110" s="831"/>
      <c r="G110" s="831"/>
      <c r="H110" s="827">
        <v>0</v>
      </c>
      <c r="I110" s="831">
        <v>2</v>
      </c>
      <c r="J110" s="831">
        <v>86.42</v>
      </c>
      <c r="K110" s="827">
        <v>1</v>
      </c>
      <c r="L110" s="831">
        <v>2</v>
      </c>
      <c r="M110" s="832">
        <v>86.42</v>
      </c>
    </row>
    <row r="111" spans="1:13" ht="14.45" customHeight="1" x14ac:dyDescent="0.2">
      <c r="A111" s="821" t="s">
        <v>2153</v>
      </c>
      <c r="B111" s="822" t="s">
        <v>1975</v>
      </c>
      <c r="C111" s="822" t="s">
        <v>1976</v>
      </c>
      <c r="D111" s="822" t="s">
        <v>1977</v>
      </c>
      <c r="E111" s="822" t="s">
        <v>1978</v>
      </c>
      <c r="F111" s="831"/>
      <c r="G111" s="831"/>
      <c r="H111" s="827">
        <v>0</v>
      </c>
      <c r="I111" s="831">
        <v>1</v>
      </c>
      <c r="J111" s="831">
        <v>20.83</v>
      </c>
      <c r="K111" s="827">
        <v>1</v>
      </c>
      <c r="L111" s="831">
        <v>1</v>
      </c>
      <c r="M111" s="832">
        <v>20.83</v>
      </c>
    </row>
    <row r="112" spans="1:13" ht="14.45" customHeight="1" x14ac:dyDescent="0.2">
      <c r="A112" s="821" t="s">
        <v>2153</v>
      </c>
      <c r="B112" s="822" t="s">
        <v>1714</v>
      </c>
      <c r="C112" s="822" t="s">
        <v>1717</v>
      </c>
      <c r="D112" s="822" t="s">
        <v>786</v>
      </c>
      <c r="E112" s="822" t="s">
        <v>1718</v>
      </c>
      <c r="F112" s="831"/>
      <c r="G112" s="831"/>
      <c r="H112" s="827">
        <v>0</v>
      </c>
      <c r="I112" s="831">
        <v>4</v>
      </c>
      <c r="J112" s="831">
        <v>5542.48</v>
      </c>
      <c r="K112" s="827">
        <v>1</v>
      </c>
      <c r="L112" s="831">
        <v>4</v>
      </c>
      <c r="M112" s="832">
        <v>5542.48</v>
      </c>
    </row>
    <row r="113" spans="1:13" ht="14.45" customHeight="1" x14ac:dyDescent="0.2">
      <c r="A113" s="821" t="s">
        <v>2153</v>
      </c>
      <c r="B113" s="822" t="s">
        <v>1731</v>
      </c>
      <c r="C113" s="822" t="s">
        <v>1732</v>
      </c>
      <c r="D113" s="822" t="s">
        <v>1733</v>
      </c>
      <c r="E113" s="822" t="s">
        <v>1734</v>
      </c>
      <c r="F113" s="831"/>
      <c r="G113" s="831"/>
      <c r="H113" s="827">
        <v>0</v>
      </c>
      <c r="I113" s="831">
        <v>2</v>
      </c>
      <c r="J113" s="831">
        <v>186.86</v>
      </c>
      <c r="K113" s="827">
        <v>1</v>
      </c>
      <c r="L113" s="831">
        <v>2</v>
      </c>
      <c r="M113" s="832">
        <v>186.86</v>
      </c>
    </row>
    <row r="114" spans="1:13" ht="14.45" customHeight="1" x14ac:dyDescent="0.2">
      <c r="A114" s="821" t="s">
        <v>2153</v>
      </c>
      <c r="B114" s="822" t="s">
        <v>1741</v>
      </c>
      <c r="C114" s="822" t="s">
        <v>1742</v>
      </c>
      <c r="D114" s="822" t="s">
        <v>721</v>
      </c>
      <c r="E114" s="822" t="s">
        <v>1743</v>
      </c>
      <c r="F114" s="831"/>
      <c r="G114" s="831"/>
      <c r="H114" s="827">
        <v>0</v>
      </c>
      <c r="I114" s="831">
        <v>3</v>
      </c>
      <c r="J114" s="831">
        <v>240.03000000000003</v>
      </c>
      <c r="K114" s="827">
        <v>1</v>
      </c>
      <c r="L114" s="831">
        <v>3</v>
      </c>
      <c r="M114" s="832">
        <v>240.03000000000003</v>
      </c>
    </row>
    <row r="115" spans="1:13" ht="14.45" customHeight="1" x14ac:dyDescent="0.2">
      <c r="A115" s="821" t="s">
        <v>2153</v>
      </c>
      <c r="B115" s="822" t="s">
        <v>2908</v>
      </c>
      <c r="C115" s="822" t="s">
        <v>2648</v>
      </c>
      <c r="D115" s="822" t="s">
        <v>2649</v>
      </c>
      <c r="E115" s="822" t="s">
        <v>2650</v>
      </c>
      <c r="F115" s="831"/>
      <c r="G115" s="831"/>
      <c r="H115" s="827">
        <v>0</v>
      </c>
      <c r="I115" s="831">
        <v>1</v>
      </c>
      <c r="J115" s="831">
        <v>131.32</v>
      </c>
      <c r="K115" s="827">
        <v>1</v>
      </c>
      <c r="L115" s="831">
        <v>1</v>
      </c>
      <c r="M115" s="832">
        <v>131.32</v>
      </c>
    </row>
    <row r="116" spans="1:13" ht="14.45" customHeight="1" x14ac:dyDescent="0.2">
      <c r="A116" s="821" t="s">
        <v>2153</v>
      </c>
      <c r="B116" s="822" t="s">
        <v>1748</v>
      </c>
      <c r="C116" s="822" t="s">
        <v>1749</v>
      </c>
      <c r="D116" s="822" t="s">
        <v>1750</v>
      </c>
      <c r="E116" s="822" t="s">
        <v>1751</v>
      </c>
      <c r="F116" s="831"/>
      <c r="G116" s="831"/>
      <c r="H116" s="827">
        <v>0</v>
      </c>
      <c r="I116" s="831">
        <v>5</v>
      </c>
      <c r="J116" s="831">
        <v>212.55</v>
      </c>
      <c r="K116" s="827">
        <v>1</v>
      </c>
      <c r="L116" s="831">
        <v>5</v>
      </c>
      <c r="M116" s="832">
        <v>212.55</v>
      </c>
    </row>
    <row r="117" spans="1:13" ht="14.45" customHeight="1" x14ac:dyDescent="0.2">
      <c r="A117" s="821" t="s">
        <v>2153</v>
      </c>
      <c r="B117" s="822" t="s">
        <v>1755</v>
      </c>
      <c r="C117" s="822" t="s">
        <v>1757</v>
      </c>
      <c r="D117" s="822" t="s">
        <v>645</v>
      </c>
      <c r="E117" s="822" t="s">
        <v>647</v>
      </c>
      <c r="F117" s="831"/>
      <c r="G117" s="831"/>
      <c r="H117" s="827">
        <v>0</v>
      </c>
      <c r="I117" s="831">
        <v>1</v>
      </c>
      <c r="J117" s="831">
        <v>38.04</v>
      </c>
      <c r="K117" s="827">
        <v>1</v>
      </c>
      <c r="L117" s="831">
        <v>1</v>
      </c>
      <c r="M117" s="832">
        <v>38.04</v>
      </c>
    </row>
    <row r="118" spans="1:13" ht="14.45" customHeight="1" x14ac:dyDescent="0.2">
      <c r="A118" s="821" t="s">
        <v>2153</v>
      </c>
      <c r="B118" s="822" t="s">
        <v>1755</v>
      </c>
      <c r="C118" s="822" t="s">
        <v>2607</v>
      </c>
      <c r="D118" s="822" t="s">
        <v>645</v>
      </c>
      <c r="E118" s="822" t="s">
        <v>2608</v>
      </c>
      <c r="F118" s="831"/>
      <c r="G118" s="831"/>
      <c r="H118" s="827">
        <v>0</v>
      </c>
      <c r="I118" s="831">
        <v>2</v>
      </c>
      <c r="J118" s="831">
        <v>21.3</v>
      </c>
      <c r="K118" s="827">
        <v>1</v>
      </c>
      <c r="L118" s="831">
        <v>2</v>
      </c>
      <c r="M118" s="832">
        <v>21.3</v>
      </c>
    </row>
    <row r="119" spans="1:13" ht="14.45" customHeight="1" x14ac:dyDescent="0.2">
      <c r="A119" s="821" t="s">
        <v>2153</v>
      </c>
      <c r="B119" s="822" t="s">
        <v>1755</v>
      </c>
      <c r="C119" s="822" t="s">
        <v>2473</v>
      </c>
      <c r="D119" s="822" t="s">
        <v>645</v>
      </c>
      <c r="E119" s="822" t="s">
        <v>2474</v>
      </c>
      <c r="F119" s="831"/>
      <c r="G119" s="831"/>
      <c r="H119" s="827">
        <v>0</v>
      </c>
      <c r="I119" s="831">
        <v>1</v>
      </c>
      <c r="J119" s="831">
        <v>35.11</v>
      </c>
      <c r="K119" s="827">
        <v>1</v>
      </c>
      <c r="L119" s="831">
        <v>1</v>
      </c>
      <c r="M119" s="832">
        <v>35.11</v>
      </c>
    </row>
    <row r="120" spans="1:13" ht="14.45" customHeight="1" x14ac:dyDescent="0.2">
      <c r="A120" s="821" t="s">
        <v>2153</v>
      </c>
      <c r="B120" s="822" t="s">
        <v>1758</v>
      </c>
      <c r="C120" s="822" t="s">
        <v>2556</v>
      </c>
      <c r="D120" s="822" t="s">
        <v>650</v>
      </c>
      <c r="E120" s="822" t="s">
        <v>2013</v>
      </c>
      <c r="F120" s="831"/>
      <c r="G120" s="831"/>
      <c r="H120" s="827">
        <v>0</v>
      </c>
      <c r="I120" s="831">
        <v>1</v>
      </c>
      <c r="J120" s="831">
        <v>70.23</v>
      </c>
      <c r="K120" s="827">
        <v>1</v>
      </c>
      <c r="L120" s="831">
        <v>1</v>
      </c>
      <c r="M120" s="832">
        <v>70.23</v>
      </c>
    </row>
    <row r="121" spans="1:13" ht="14.45" customHeight="1" x14ac:dyDescent="0.2">
      <c r="A121" s="821" t="s">
        <v>2153</v>
      </c>
      <c r="B121" s="822" t="s">
        <v>1760</v>
      </c>
      <c r="C121" s="822" t="s">
        <v>1761</v>
      </c>
      <c r="D121" s="822" t="s">
        <v>657</v>
      </c>
      <c r="E121" s="822" t="s">
        <v>660</v>
      </c>
      <c r="F121" s="831"/>
      <c r="G121" s="831"/>
      <c r="H121" s="827">
        <v>0</v>
      </c>
      <c r="I121" s="831">
        <v>3</v>
      </c>
      <c r="J121" s="831">
        <v>52.679999999999993</v>
      </c>
      <c r="K121" s="827">
        <v>1</v>
      </c>
      <c r="L121" s="831">
        <v>3</v>
      </c>
      <c r="M121" s="832">
        <v>52.679999999999993</v>
      </c>
    </row>
    <row r="122" spans="1:13" ht="14.45" customHeight="1" x14ac:dyDescent="0.2">
      <c r="A122" s="821" t="s">
        <v>2153</v>
      </c>
      <c r="B122" s="822" t="s">
        <v>1764</v>
      </c>
      <c r="C122" s="822" t="s">
        <v>1765</v>
      </c>
      <c r="D122" s="822" t="s">
        <v>1766</v>
      </c>
      <c r="E122" s="822" t="s">
        <v>1767</v>
      </c>
      <c r="F122" s="831"/>
      <c r="G122" s="831"/>
      <c r="H122" s="827">
        <v>0</v>
      </c>
      <c r="I122" s="831">
        <v>2</v>
      </c>
      <c r="J122" s="831">
        <v>62.18</v>
      </c>
      <c r="K122" s="827">
        <v>1</v>
      </c>
      <c r="L122" s="831">
        <v>2</v>
      </c>
      <c r="M122" s="832">
        <v>62.18</v>
      </c>
    </row>
    <row r="123" spans="1:13" ht="14.45" customHeight="1" x14ac:dyDescent="0.2">
      <c r="A123" s="821" t="s">
        <v>2153</v>
      </c>
      <c r="B123" s="822" t="s">
        <v>1764</v>
      </c>
      <c r="C123" s="822" t="s">
        <v>2465</v>
      </c>
      <c r="D123" s="822" t="s">
        <v>1766</v>
      </c>
      <c r="E123" s="822" t="s">
        <v>2009</v>
      </c>
      <c r="F123" s="831"/>
      <c r="G123" s="831"/>
      <c r="H123" s="827">
        <v>0</v>
      </c>
      <c r="I123" s="831">
        <v>1</v>
      </c>
      <c r="J123" s="831">
        <v>62.18</v>
      </c>
      <c r="K123" s="827">
        <v>1</v>
      </c>
      <c r="L123" s="831">
        <v>1</v>
      </c>
      <c r="M123" s="832">
        <v>62.18</v>
      </c>
    </row>
    <row r="124" spans="1:13" ht="14.45" customHeight="1" x14ac:dyDescent="0.2">
      <c r="A124" s="821" t="s">
        <v>2153</v>
      </c>
      <c r="B124" s="822" t="s">
        <v>1772</v>
      </c>
      <c r="C124" s="822" t="s">
        <v>1773</v>
      </c>
      <c r="D124" s="822" t="s">
        <v>993</v>
      </c>
      <c r="E124" s="822" t="s">
        <v>662</v>
      </c>
      <c r="F124" s="831"/>
      <c r="G124" s="831"/>
      <c r="H124" s="827">
        <v>0</v>
      </c>
      <c r="I124" s="831">
        <v>1</v>
      </c>
      <c r="J124" s="831">
        <v>34.47</v>
      </c>
      <c r="K124" s="827">
        <v>1</v>
      </c>
      <c r="L124" s="831">
        <v>1</v>
      </c>
      <c r="M124" s="832">
        <v>34.47</v>
      </c>
    </row>
    <row r="125" spans="1:13" ht="14.45" customHeight="1" x14ac:dyDescent="0.2">
      <c r="A125" s="821" t="s">
        <v>2153</v>
      </c>
      <c r="B125" s="822" t="s">
        <v>1776</v>
      </c>
      <c r="C125" s="822" t="s">
        <v>1777</v>
      </c>
      <c r="D125" s="822" t="s">
        <v>1778</v>
      </c>
      <c r="E125" s="822" t="s">
        <v>1779</v>
      </c>
      <c r="F125" s="831"/>
      <c r="G125" s="831"/>
      <c r="H125" s="827">
        <v>0</v>
      </c>
      <c r="I125" s="831">
        <v>2</v>
      </c>
      <c r="J125" s="831">
        <v>14.94</v>
      </c>
      <c r="K125" s="827">
        <v>1</v>
      </c>
      <c r="L125" s="831">
        <v>2</v>
      </c>
      <c r="M125" s="832">
        <v>14.94</v>
      </c>
    </row>
    <row r="126" spans="1:13" ht="14.45" customHeight="1" x14ac:dyDescent="0.2">
      <c r="A126" s="821" t="s">
        <v>2153</v>
      </c>
      <c r="B126" s="822" t="s">
        <v>1776</v>
      </c>
      <c r="C126" s="822" t="s">
        <v>2018</v>
      </c>
      <c r="D126" s="822" t="s">
        <v>1778</v>
      </c>
      <c r="E126" s="822" t="s">
        <v>1767</v>
      </c>
      <c r="F126" s="831"/>
      <c r="G126" s="831"/>
      <c r="H126" s="827">
        <v>0</v>
      </c>
      <c r="I126" s="831">
        <v>1</v>
      </c>
      <c r="J126" s="831">
        <v>34.47</v>
      </c>
      <c r="K126" s="827">
        <v>1</v>
      </c>
      <c r="L126" s="831">
        <v>1</v>
      </c>
      <c r="M126" s="832">
        <v>34.47</v>
      </c>
    </row>
    <row r="127" spans="1:13" ht="14.45" customHeight="1" x14ac:dyDescent="0.2">
      <c r="A127" s="821" t="s">
        <v>2153</v>
      </c>
      <c r="B127" s="822" t="s">
        <v>1784</v>
      </c>
      <c r="C127" s="822" t="s">
        <v>2032</v>
      </c>
      <c r="D127" s="822" t="s">
        <v>2026</v>
      </c>
      <c r="E127" s="822" t="s">
        <v>2033</v>
      </c>
      <c r="F127" s="831"/>
      <c r="G127" s="831"/>
      <c r="H127" s="827">
        <v>0</v>
      </c>
      <c r="I127" s="831">
        <v>1</v>
      </c>
      <c r="J127" s="831">
        <v>181.94</v>
      </c>
      <c r="K127" s="827">
        <v>1</v>
      </c>
      <c r="L127" s="831">
        <v>1</v>
      </c>
      <c r="M127" s="832">
        <v>181.94</v>
      </c>
    </row>
    <row r="128" spans="1:13" ht="14.45" customHeight="1" x14ac:dyDescent="0.2">
      <c r="A128" s="821" t="s">
        <v>2153</v>
      </c>
      <c r="B128" s="822" t="s">
        <v>1788</v>
      </c>
      <c r="C128" s="822" t="s">
        <v>1789</v>
      </c>
      <c r="D128" s="822" t="s">
        <v>1790</v>
      </c>
      <c r="E128" s="822" t="s">
        <v>1791</v>
      </c>
      <c r="F128" s="831"/>
      <c r="G128" s="831"/>
      <c r="H128" s="827">
        <v>0</v>
      </c>
      <c r="I128" s="831">
        <v>2</v>
      </c>
      <c r="J128" s="831">
        <v>79.099999999999994</v>
      </c>
      <c r="K128" s="827">
        <v>1</v>
      </c>
      <c r="L128" s="831">
        <v>2</v>
      </c>
      <c r="M128" s="832">
        <v>79.099999999999994</v>
      </c>
    </row>
    <row r="129" spans="1:13" ht="14.45" customHeight="1" x14ac:dyDescent="0.2">
      <c r="A129" s="821" t="s">
        <v>2153</v>
      </c>
      <c r="B129" s="822" t="s">
        <v>1788</v>
      </c>
      <c r="C129" s="822" t="s">
        <v>2598</v>
      </c>
      <c r="D129" s="822" t="s">
        <v>1790</v>
      </c>
      <c r="E129" s="822" t="s">
        <v>2599</v>
      </c>
      <c r="F129" s="831"/>
      <c r="G129" s="831"/>
      <c r="H129" s="827">
        <v>0</v>
      </c>
      <c r="I129" s="831">
        <v>1</v>
      </c>
      <c r="J129" s="831">
        <v>118.65</v>
      </c>
      <c r="K129" s="827">
        <v>1</v>
      </c>
      <c r="L129" s="831">
        <v>1</v>
      </c>
      <c r="M129" s="832">
        <v>118.65</v>
      </c>
    </row>
    <row r="130" spans="1:13" ht="14.45" customHeight="1" x14ac:dyDescent="0.2">
      <c r="A130" s="821" t="s">
        <v>2153</v>
      </c>
      <c r="B130" s="822" t="s">
        <v>2036</v>
      </c>
      <c r="C130" s="822" t="s">
        <v>2043</v>
      </c>
      <c r="D130" s="822" t="s">
        <v>2041</v>
      </c>
      <c r="E130" s="822" t="s">
        <v>2044</v>
      </c>
      <c r="F130" s="831"/>
      <c r="G130" s="831"/>
      <c r="H130" s="827">
        <v>0</v>
      </c>
      <c r="I130" s="831">
        <v>4</v>
      </c>
      <c r="J130" s="831">
        <v>220.56</v>
      </c>
      <c r="K130" s="827">
        <v>1</v>
      </c>
      <c r="L130" s="831">
        <v>4</v>
      </c>
      <c r="M130" s="832">
        <v>220.56</v>
      </c>
    </row>
    <row r="131" spans="1:13" ht="14.45" customHeight="1" x14ac:dyDescent="0.2">
      <c r="A131" s="821" t="s">
        <v>2153</v>
      </c>
      <c r="B131" s="822" t="s">
        <v>2906</v>
      </c>
      <c r="C131" s="822" t="s">
        <v>2224</v>
      </c>
      <c r="D131" s="822" t="s">
        <v>907</v>
      </c>
      <c r="E131" s="822" t="s">
        <v>908</v>
      </c>
      <c r="F131" s="831"/>
      <c r="G131" s="831"/>
      <c r="H131" s="827">
        <v>0</v>
      </c>
      <c r="I131" s="831">
        <v>2</v>
      </c>
      <c r="J131" s="831">
        <v>279.45999999999998</v>
      </c>
      <c r="K131" s="827">
        <v>1</v>
      </c>
      <c r="L131" s="831">
        <v>2</v>
      </c>
      <c r="M131" s="832">
        <v>279.45999999999998</v>
      </c>
    </row>
    <row r="132" spans="1:13" ht="14.45" customHeight="1" x14ac:dyDescent="0.2">
      <c r="A132" s="821" t="s">
        <v>2153</v>
      </c>
      <c r="B132" s="822" t="s">
        <v>1799</v>
      </c>
      <c r="C132" s="822" t="s">
        <v>1800</v>
      </c>
      <c r="D132" s="822" t="s">
        <v>775</v>
      </c>
      <c r="E132" s="822" t="s">
        <v>1801</v>
      </c>
      <c r="F132" s="831"/>
      <c r="G132" s="831"/>
      <c r="H132" s="827">
        <v>0</v>
      </c>
      <c r="I132" s="831">
        <v>1</v>
      </c>
      <c r="J132" s="831">
        <v>44.86</v>
      </c>
      <c r="K132" s="827">
        <v>1</v>
      </c>
      <c r="L132" s="831">
        <v>1</v>
      </c>
      <c r="M132" s="832">
        <v>44.86</v>
      </c>
    </row>
    <row r="133" spans="1:13" ht="14.45" customHeight="1" x14ac:dyDescent="0.2">
      <c r="A133" s="821" t="s">
        <v>2153</v>
      </c>
      <c r="B133" s="822" t="s">
        <v>1802</v>
      </c>
      <c r="C133" s="822" t="s">
        <v>2054</v>
      </c>
      <c r="D133" s="822" t="s">
        <v>1804</v>
      </c>
      <c r="E133" s="822" t="s">
        <v>2055</v>
      </c>
      <c r="F133" s="831"/>
      <c r="G133" s="831"/>
      <c r="H133" s="827">
        <v>0</v>
      </c>
      <c r="I133" s="831">
        <v>3</v>
      </c>
      <c r="J133" s="831">
        <v>147.24</v>
      </c>
      <c r="K133" s="827">
        <v>1</v>
      </c>
      <c r="L133" s="831">
        <v>3</v>
      </c>
      <c r="M133" s="832">
        <v>147.24</v>
      </c>
    </row>
    <row r="134" spans="1:13" ht="14.45" customHeight="1" x14ac:dyDescent="0.2">
      <c r="A134" s="821" t="s">
        <v>2153</v>
      </c>
      <c r="B134" s="822" t="s">
        <v>1802</v>
      </c>
      <c r="C134" s="822" t="s">
        <v>2057</v>
      </c>
      <c r="D134" s="822" t="s">
        <v>770</v>
      </c>
      <c r="E134" s="822" t="s">
        <v>2058</v>
      </c>
      <c r="F134" s="831"/>
      <c r="G134" s="831"/>
      <c r="H134" s="827">
        <v>0</v>
      </c>
      <c r="I134" s="831">
        <v>1</v>
      </c>
      <c r="J134" s="831">
        <v>105.23</v>
      </c>
      <c r="K134" s="827">
        <v>1</v>
      </c>
      <c r="L134" s="831">
        <v>1</v>
      </c>
      <c r="M134" s="832">
        <v>105.23</v>
      </c>
    </row>
    <row r="135" spans="1:13" ht="14.45" customHeight="1" x14ac:dyDescent="0.2">
      <c r="A135" s="821" t="s">
        <v>2153</v>
      </c>
      <c r="B135" s="822" t="s">
        <v>1802</v>
      </c>
      <c r="C135" s="822" t="s">
        <v>2056</v>
      </c>
      <c r="D135" s="822" t="s">
        <v>770</v>
      </c>
      <c r="E135" s="822" t="s">
        <v>1329</v>
      </c>
      <c r="F135" s="831"/>
      <c r="G135" s="831"/>
      <c r="H135" s="827">
        <v>0</v>
      </c>
      <c r="I135" s="831">
        <v>1</v>
      </c>
      <c r="J135" s="831">
        <v>84.18</v>
      </c>
      <c r="K135" s="827">
        <v>1</v>
      </c>
      <c r="L135" s="831">
        <v>1</v>
      </c>
      <c r="M135" s="832">
        <v>84.18</v>
      </c>
    </row>
    <row r="136" spans="1:13" ht="14.45" customHeight="1" x14ac:dyDescent="0.2">
      <c r="A136" s="821" t="s">
        <v>2153</v>
      </c>
      <c r="B136" s="822" t="s">
        <v>1802</v>
      </c>
      <c r="C136" s="822" t="s">
        <v>2676</v>
      </c>
      <c r="D136" s="822" t="s">
        <v>770</v>
      </c>
      <c r="E136" s="822" t="s">
        <v>2446</v>
      </c>
      <c r="F136" s="831"/>
      <c r="G136" s="831"/>
      <c r="H136" s="827">
        <v>0</v>
      </c>
      <c r="I136" s="831">
        <v>1</v>
      </c>
      <c r="J136" s="831">
        <v>126.27</v>
      </c>
      <c r="K136" s="827">
        <v>1</v>
      </c>
      <c r="L136" s="831">
        <v>1</v>
      </c>
      <c r="M136" s="832">
        <v>126.27</v>
      </c>
    </row>
    <row r="137" spans="1:13" ht="14.45" customHeight="1" x14ac:dyDescent="0.2">
      <c r="A137" s="821" t="s">
        <v>2153</v>
      </c>
      <c r="B137" s="822" t="s">
        <v>1802</v>
      </c>
      <c r="C137" s="822" t="s">
        <v>1810</v>
      </c>
      <c r="D137" s="822" t="s">
        <v>770</v>
      </c>
      <c r="E137" s="822" t="s">
        <v>1811</v>
      </c>
      <c r="F137" s="831"/>
      <c r="G137" s="831"/>
      <c r="H137" s="827">
        <v>0</v>
      </c>
      <c r="I137" s="831">
        <v>1</v>
      </c>
      <c r="J137" s="831">
        <v>49.08</v>
      </c>
      <c r="K137" s="827">
        <v>1</v>
      </c>
      <c r="L137" s="831">
        <v>1</v>
      </c>
      <c r="M137" s="832">
        <v>49.08</v>
      </c>
    </row>
    <row r="138" spans="1:13" ht="14.45" customHeight="1" x14ac:dyDescent="0.2">
      <c r="A138" s="821" t="s">
        <v>2153</v>
      </c>
      <c r="B138" s="822" t="s">
        <v>1864</v>
      </c>
      <c r="C138" s="822" t="s">
        <v>2553</v>
      </c>
      <c r="D138" s="822" t="s">
        <v>2554</v>
      </c>
      <c r="E138" s="822" t="s">
        <v>2062</v>
      </c>
      <c r="F138" s="831">
        <v>1</v>
      </c>
      <c r="G138" s="831">
        <v>247.17</v>
      </c>
      <c r="H138" s="827">
        <v>1</v>
      </c>
      <c r="I138" s="831"/>
      <c r="J138" s="831"/>
      <c r="K138" s="827">
        <v>0</v>
      </c>
      <c r="L138" s="831">
        <v>1</v>
      </c>
      <c r="M138" s="832">
        <v>247.17</v>
      </c>
    </row>
    <row r="139" spans="1:13" ht="14.45" customHeight="1" x14ac:dyDescent="0.2">
      <c r="A139" s="821" t="s">
        <v>2153</v>
      </c>
      <c r="B139" s="822" t="s">
        <v>1881</v>
      </c>
      <c r="C139" s="822" t="s">
        <v>1883</v>
      </c>
      <c r="D139" s="822" t="s">
        <v>618</v>
      </c>
      <c r="E139" s="822" t="s">
        <v>620</v>
      </c>
      <c r="F139" s="831"/>
      <c r="G139" s="831"/>
      <c r="H139" s="827">
        <v>0</v>
      </c>
      <c r="I139" s="831">
        <v>1</v>
      </c>
      <c r="J139" s="831">
        <v>65.28</v>
      </c>
      <c r="K139" s="827">
        <v>1</v>
      </c>
      <c r="L139" s="831">
        <v>1</v>
      </c>
      <c r="M139" s="832">
        <v>65.28</v>
      </c>
    </row>
    <row r="140" spans="1:13" ht="14.45" customHeight="1" x14ac:dyDescent="0.2">
      <c r="A140" s="821" t="s">
        <v>2153</v>
      </c>
      <c r="B140" s="822" t="s">
        <v>1881</v>
      </c>
      <c r="C140" s="822" t="s">
        <v>2162</v>
      </c>
      <c r="D140" s="822" t="s">
        <v>618</v>
      </c>
      <c r="E140" s="822" t="s">
        <v>1272</v>
      </c>
      <c r="F140" s="831"/>
      <c r="G140" s="831"/>
      <c r="H140" s="827">
        <v>0</v>
      </c>
      <c r="I140" s="831">
        <v>2</v>
      </c>
      <c r="J140" s="831">
        <v>43.52</v>
      </c>
      <c r="K140" s="827">
        <v>1</v>
      </c>
      <c r="L140" s="831">
        <v>2</v>
      </c>
      <c r="M140" s="832">
        <v>43.52</v>
      </c>
    </row>
    <row r="141" spans="1:13" ht="14.45" customHeight="1" x14ac:dyDescent="0.2">
      <c r="A141" s="821" t="s">
        <v>2153</v>
      </c>
      <c r="B141" s="822" t="s">
        <v>1888</v>
      </c>
      <c r="C141" s="822" t="s">
        <v>1890</v>
      </c>
      <c r="D141" s="822" t="s">
        <v>956</v>
      </c>
      <c r="E141" s="822" t="s">
        <v>959</v>
      </c>
      <c r="F141" s="831"/>
      <c r="G141" s="831"/>
      <c r="H141" s="827"/>
      <c r="I141" s="831">
        <v>23</v>
      </c>
      <c r="J141" s="831">
        <v>0</v>
      </c>
      <c r="K141" s="827"/>
      <c r="L141" s="831">
        <v>23</v>
      </c>
      <c r="M141" s="832">
        <v>0</v>
      </c>
    </row>
    <row r="142" spans="1:13" ht="14.45" customHeight="1" x14ac:dyDescent="0.2">
      <c r="A142" s="821" t="s">
        <v>2153</v>
      </c>
      <c r="B142" s="822" t="s">
        <v>1900</v>
      </c>
      <c r="C142" s="822" t="s">
        <v>1904</v>
      </c>
      <c r="D142" s="822" t="s">
        <v>1905</v>
      </c>
      <c r="E142" s="822" t="s">
        <v>1906</v>
      </c>
      <c r="F142" s="831"/>
      <c r="G142" s="831"/>
      <c r="H142" s="827">
        <v>0</v>
      </c>
      <c r="I142" s="831">
        <v>1</v>
      </c>
      <c r="J142" s="831">
        <v>169.73</v>
      </c>
      <c r="K142" s="827">
        <v>1</v>
      </c>
      <c r="L142" s="831">
        <v>1</v>
      </c>
      <c r="M142" s="832">
        <v>169.73</v>
      </c>
    </row>
    <row r="143" spans="1:13" ht="14.45" customHeight="1" x14ac:dyDescent="0.2">
      <c r="A143" s="821" t="s">
        <v>2153</v>
      </c>
      <c r="B143" s="822" t="s">
        <v>2084</v>
      </c>
      <c r="C143" s="822" t="s">
        <v>2673</v>
      </c>
      <c r="D143" s="822" t="s">
        <v>2674</v>
      </c>
      <c r="E143" s="822" t="s">
        <v>2675</v>
      </c>
      <c r="F143" s="831"/>
      <c r="G143" s="831"/>
      <c r="H143" s="827">
        <v>0</v>
      </c>
      <c r="I143" s="831">
        <v>1</v>
      </c>
      <c r="J143" s="831">
        <v>212.45</v>
      </c>
      <c r="K143" s="827">
        <v>1</v>
      </c>
      <c r="L143" s="831">
        <v>1</v>
      </c>
      <c r="M143" s="832">
        <v>212.45</v>
      </c>
    </row>
    <row r="144" spans="1:13" ht="14.45" customHeight="1" x14ac:dyDescent="0.2">
      <c r="A144" s="821" t="s">
        <v>2153</v>
      </c>
      <c r="B144" s="822" t="s">
        <v>1918</v>
      </c>
      <c r="C144" s="822" t="s">
        <v>1919</v>
      </c>
      <c r="D144" s="822" t="s">
        <v>1109</v>
      </c>
      <c r="E144" s="822" t="s">
        <v>1920</v>
      </c>
      <c r="F144" s="831"/>
      <c r="G144" s="831"/>
      <c r="H144" s="827"/>
      <c r="I144" s="831">
        <v>4</v>
      </c>
      <c r="J144" s="831">
        <v>0</v>
      </c>
      <c r="K144" s="827"/>
      <c r="L144" s="831">
        <v>4</v>
      </c>
      <c r="M144" s="832">
        <v>0</v>
      </c>
    </row>
    <row r="145" spans="1:13" ht="14.45" customHeight="1" x14ac:dyDescent="0.2">
      <c r="A145" s="821" t="s">
        <v>2153</v>
      </c>
      <c r="B145" s="822" t="s">
        <v>2909</v>
      </c>
      <c r="C145" s="822" t="s">
        <v>2562</v>
      </c>
      <c r="D145" s="822" t="s">
        <v>1274</v>
      </c>
      <c r="E145" s="822" t="s">
        <v>1277</v>
      </c>
      <c r="F145" s="831"/>
      <c r="G145" s="831"/>
      <c r="H145" s="827">
        <v>0</v>
      </c>
      <c r="I145" s="831">
        <v>1</v>
      </c>
      <c r="J145" s="831">
        <v>132</v>
      </c>
      <c r="K145" s="827">
        <v>1</v>
      </c>
      <c r="L145" s="831">
        <v>1</v>
      </c>
      <c r="M145" s="832">
        <v>132</v>
      </c>
    </row>
    <row r="146" spans="1:13" ht="14.45" customHeight="1" x14ac:dyDescent="0.2">
      <c r="A146" s="821" t="s">
        <v>2153</v>
      </c>
      <c r="B146" s="822" t="s">
        <v>1922</v>
      </c>
      <c r="C146" s="822" t="s">
        <v>1923</v>
      </c>
      <c r="D146" s="822" t="s">
        <v>1924</v>
      </c>
      <c r="E146" s="822" t="s">
        <v>1925</v>
      </c>
      <c r="F146" s="831"/>
      <c r="G146" s="831"/>
      <c r="H146" s="827">
        <v>0</v>
      </c>
      <c r="I146" s="831">
        <v>5</v>
      </c>
      <c r="J146" s="831">
        <v>614.79999999999995</v>
      </c>
      <c r="K146" s="827">
        <v>1</v>
      </c>
      <c r="L146" s="831">
        <v>5</v>
      </c>
      <c r="M146" s="832">
        <v>614.79999999999995</v>
      </c>
    </row>
    <row r="147" spans="1:13" ht="14.45" customHeight="1" x14ac:dyDescent="0.2">
      <c r="A147" s="821" t="s">
        <v>2153</v>
      </c>
      <c r="B147" s="822" t="s">
        <v>2098</v>
      </c>
      <c r="C147" s="822" t="s">
        <v>2565</v>
      </c>
      <c r="D147" s="822" t="s">
        <v>2100</v>
      </c>
      <c r="E147" s="822" t="s">
        <v>1277</v>
      </c>
      <c r="F147" s="831">
        <v>1</v>
      </c>
      <c r="G147" s="831">
        <v>264</v>
      </c>
      <c r="H147" s="827">
        <v>1</v>
      </c>
      <c r="I147" s="831"/>
      <c r="J147" s="831"/>
      <c r="K147" s="827">
        <v>0</v>
      </c>
      <c r="L147" s="831">
        <v>1</v>
      </c>
      <c r="M147" s="832">
        <v>264</v>
      </c>
    </row>
    <row r="148" spans="1:13" ht="14.45" customHeight="1" x14ac:dyDescent="0.2">
      <c r="A148" s="821" t="s">
        <v>2153</v>
      </c>
      <c r="B148" s="822" t="s">
        <v>2108</v>
      </c>
      <c r="C148" s="822" t="s">
        <v>2110</v>
      </c>
      <c r="D148" s="822" t="s">
        <v>1268</v>
      </c>
      <c r="E148" s="822" t="s">
        <v>1269</v>
      </c>
      <c r="F148" s="831"/>
      <c r="G148" s="831"/>
      <c r="H148" s="827"/>
      <c r="I148" s="831">
        <v>1</v>
      </c>
      <c r="J148" s="831">
        <v>0</v>
      </c>
      <c r="K148" s="827"/>
      <c r="L148" s="831">
        <v>1</v>
      </c>
      <c r="M148" s="832">
        <v>0</v>
      </c>
    </row>
    <row r="149" spans="1:13" ht="14.45" customHeight="1" x14ac:dyDescent="0.2">
      <c r="A149" s="821" t="s">
        <v>2153</v>
      </c>
      <c r="B149" s="822" t="s">
        <v>2111</v>
      </c>
      <c r="C149" s="822" t="s">
        <v>2214</v>
      </c>
      <c r="D149" s="822" t="s">
        <v>1301</v>
      </c>
      <c r="E149" s="822" t="s">
        <v>836</v>
      </c>
      <c r="F149" s="831"/>
      <c r="G149" s="831"/>
      <c r="H149" s="827">
        <v>0</v>
      </c>
      <c r="I149" s="831">
        <v>1</v>
      </c>
      <c r="J149" s="831">
        <v>264.22000000000003</v>
      </c>
      <c r="K149" s="827">
        <v>1</v>
      </c>
      <c r="L149" s="831">
        <v>1</v>
      </c>
      <c r="M149" s="832">
        <v>264.22000000000003</v>
      </c>
    </row>
    <row r="150" spans="1:13" ht="14.45" customHeight="1" x14ac:dyDescent="0.2">
      <c r="A150" s="821" t="s">
        <v>2153</v>
      </c>
      <c r="B150" s="822" t="s">
        <v>1735</v>
      </c>
      <c r="C150" s="822" t="s">
        <v>2422</v>
      </c>
      <c r="D150" s="822" t="s">
        <v>1737</v>
      </c>
      <c r="E150" s="822" t="s">
        <v>2423</v>
      </c>
      <c r="F150" s="831"/>
      <c r="G150" s="831"/>
      <c r="H150" s="827">
        <v>0</v>
      </c>
      <c r="I150" s="831">
        <v>1</v>
      </c>
      <c r="J150" s="831">
        <v>1544.99</v>
      </c>
      <c r="K150" s="827">
        <v>1</v>
      </c>
      <c r="L150" s="831">
        <v>1</v>
      </c>
      <c r="M150" s="832">
        <v>1544.99</v>
      </c>
    </row>
    <row r="151" spans="1:13" ht="14.45" customHeight="1" x14ac:dyDescent="0.2">
      <c r="A151" s="821" t="s">
        <v>2153</v>
      </c>
      <c r="B151" s="822" t="s">
        <v>1735</v>
      </c>
      <c r="C151" s="822" t="s">
        <v>1739</v>
      </c>
      <c r="D151" s="822" t="s">
        <v>1737</v>
      </c>
      <c r="E151" s="822" t="s">
        <v>1740</v>
      </c>
      <c r="F151" s="831"/>
      <c r="G151" s="831"/>
      <c r="H151" s="827">
        <v>0</v>
      </c>
      <c r="I151" s="831">
        <v>1</v>
      </c>
      <c r="J151" s="831">
        <v>1369.26</v>
      </c>
      <c r="K151" s="827">
        <v>1</v>
      </c>
      <c r="L151" s="831">
        <v>1</v>
      </c>
      <c r="M151" s="832">
        <v>1369.26</v>
      </c>
    </row>
    <row r="152" spans="1:13" ht="14.45" customHeight="1" x14ac:dyDescent="0.2">
      <c r="A152" s="821" t="s">
        <v>2153</v>
      </c>
      <c r="B152" s="822" t="s">
        <v>1735</v>
      </c>
      <c r="C152" s="822" t="s">
        <v>1984</v>
      </c>
      <c r="D152" s="822" t="s">
        <v>1737</v>
      </c>
      <c r="E152" s="822" t="s">
        <v>1985</v>
      </c>
      <c r="F152" s="831"/>
      <c r="G152" s="831"/>
      <c r="H152" s="827">
        <v>0</v>
      </c>
      <c r="I152" s="831">
        <v>4</v>
      </c>
      <c r="J152" s="831">
        <v>10679</v>
      </c>
      <c r="K152" s="827">
        <v>1</v>
      </c>
      <c r="L152" s="831">
        <v>4</v>
      </c>
      <c r="M152" s="832">
        <v>10679</v>
      </c>
    </row>
    <row r="153" spans="1:13" ht="14.45" customHeight="1" x14ac:dyDescent="0.2">
      <c r="A153" s="821" t="s">
        <v>2154</v>
      </c>
      <c r="B153" s="822" t="s">
        <v>1967</v>
      </c>
      <c r="C153" s="822" t="s">
        <v>2308</v>
      </c>
      <c r="D153" s="822" t="s">
        <v>1969</v>
      </c>
      <c r="E153" s="822" t="s">
        <v>2309</v>
      </c>
      <c r="F153" s="831"/>
      <c r="G153" s="831"/>
      <c r="H153" s="827">
        <v>0</v>
      </c>
      <c r="I153" s="831">
        <v>1</v>
      </c>
      <c r="J153" s="831">
        <v>86.43</v>
      </c>
      <c r="K153" s="827">
        <v>1</v>
      </c>
      <c r="L153" s="831">
        <v>1</v>
      </c>
      <c r="M153" s="832">
        <v>86.43</v>
      </c>
    </row>
    <row r="154" spans="1:13" ht="14.45" customHeight="1" x14ac:dyDescent="0.2">
      <c r="A154" s="821" t="s">
        <v>2154</v>
      </c>
      <c r="B154" s="822" t="s">
        <v>1714</v>
      </c>
      <c r="C154" s="822" t="s">
        <v>1727</v>
      </c>
      <c r="D154" s="822" t="s">
        <v>781</v>
      </c>
      <c r="E154" s="822" t="s">
        <v>1728</v>
      </c>
      <c r="F154" s="831"/>
      <c r="G154" s="831"/>
      <c r="H154" s="827">
        <v>0</v>
      </c>
      <c r="I154" s="831">
        <v>1</v>
      </c>
      <c r="J154" s="831">
        <v>736.33</v>
      </c>
      <c r="K154" s="827">
        <v>1</v>
      </c>
      <c r="L154" s="831">
        <v>1</v>
      </c>
      <c r="M154" s="832">
        <v>736.33</v>
      </c>
    </row>
    <row r="155" spans="1:13" ht="14.45" customHeight="1" x14ac:dyDescent="0.2">
      <c r="A155" s="821" t="s">
        <v>2154</v>
      </c>
      <c r="B155" s="822" t="s">
        <v>1741</v>
      </c>
      <c r="C155" s="822" t="s">
        <v>1742</v>
      </c>
      <c r="D155" s="822" t="s">
        <v>721</v>
      </c>
      <c r="E155" s="822" t="s">
        <v>1743</v>
      </c>
      <c r="F155" s="831"/>
      <c r="G155" s="831"/>
      <c r="H155" s="827">
        <v>0</v>
      </c>
      <c r="I155" s="831">
        <v>1</v>
      </c>
      <c r="J155" s="831">
        <v>80.010000000000005</v>
      </c>
      <c r="K155" s="827">
        <v>1</v>
      </c>
      <c r="L155" s="831">
        <v>1</v>
      </c>
      <c r="M155" s="832">
        <v>80.010000000000005</v>
      </c>
    </row>
    <row r="156" spans="1:13" ht="14.45" customHeight="1" x14ac:dyDescent="0.2">
      <c r="A156" s="821" t="s">
        <v>2154</v>
      </c>
      <c r="B156" s="822" t="s">
        <v>1752</v>
      </c>
      <c r="C156" s="822" t="s">
        <v>2870</v>
      </c>
      <c r="D156" s="822" t="s">
        <v>810</v>
      </c>
      <c r="E156" s="822" t="s">
        <v>2871</v>
      </c>
      <c r="F156" s="831"/>
      <c r="G156" s="831"/>
      <c r="H156" s="827"/>
      <c r="I156" s="831">
        <v>1</v>
      </c>
      <c r="J156" s="831">
        <v>0</v>
      </c>
      <c r="K156" s="827"/>
      <c r="L156" s="831">
        <v>1</v>
      </c>
      <c r="M156" s="832">
        <v>0</v>
      </c>
    </row>
    <row r="157" spans="1:13" ht="14.45" customHeight="1" x14ac:dyDescent="0.2">
      <c r="A157" s="821" t="s">
        <v>2154</v>
      </c>
      <c r="B157" s="822" t="s">
        <v>1752</v>
      </c>
      <c r="C157" s="822" t="s">
        <v>1753</v>
      </c>
      <c r="D157" s="822" t="s">
        <v>810</v>
      </c>
      <c r="E157" s="822" t="s">
        <v>1754</v>
      </c>
      <c r="F157" s="831"/>
      <c r="G157" s="831"/>
      <c r="H157" s="827"/>
      <c r="I157" s="831">
        <v>2</v>
      </c>
      <c r="J157" s="831">
        <v>0</v>
      </c>
      <c r="K157" s="827"/>
      <c r="L157" s="831">
        <v>2</v>
      </c>
      <c r="M157" s="832">
        <v>0</v>
      </c>
    </row>
    <row r="158" spans="1:13" ht="14.45" customHeight="1" x14ac:dyDescent="0.2">
      <c r="A158" s="821" t="s">
        <v>2154</v>
      </c>
      <c r="B158" s="822" t="s">
        <v>1755</v>
      </c>
      <c r="C158" s="822" t="s">
        <v>1757</v>
      </c>
      <c r="D158" s="822" t="s">
        <v>645</v>
      </c>
      <c r="E158" s="822" t="s">
        <v>647</v>
      </c>
      <c r="F158" s="831"/>
      <c r="G158" s="831"/>
      <c r="H158" s="827">
        <v>0</v>
      </c>
      <c r="I158" s="831">
        <v>1</v>
      </c>
      <c r="J158" s="831">
        <v>38.04</v>
      </c>
      <c r="K158" s="827">
        <v>1</v>
      </c>
      <c r="L158" s="831">
        <v>1</v>
      </c>
      <c r="M158" s="832">
        <v>38.04</v>
      </c>
    </row>
    <row r="159" spans="1:13" ht="14.45" customHeight="1" x14ac:dyDescent="0.2">
      <c r="A159" s="821" t="s">
        <v>2154</v>
      </c>
      <c r="B159" s="822" t="s">
        <v>1888</v>
      </c>
      <c r="C159" s="822" t="s">
        <v>1890</v>
      </c>
      <c r="D159" s="822" t="s">
        <v>956</v>
      </c>
      <c r="E159" s="822" t="s">
        <v>959</v>
      </c>
      <c r="F159" s="831"/>
      <c r="G159" s="831"/>
      <c r="H159" s="827"/>
      <c r="I159" s="831">
        <v>3</v>
      </c>
      <c r="J159" s="831">
        <v>0</v>
      </c>
      <c r="K159" s="827"/>
      <c r="L159" s="831">
        <v>3</v>
      </c>
      <c r="M159" s="832">
        <v>0</v>
      </c>
    </row>
    <row r="160" spans="1:13" ht="14.45" customHeight="1" x14ac:dyDescent="0.2">
      <c r="A160" s="821" t="s">
        <v>2154</v>
      </c>
      <c r="B160" s="822" t="s">
        <v>1918</v>
      </c>
      <c r="C160" s="822" t="s">
        <v>1919</v>
      </c>
      <c r="D160" s="822" t="s">
        <v>1109</v>
      </c>
      <c r="E160" s="822" t="s">
        <v>1920</v>
      </c>
      <c r="F160" s="831"/>
      <c r="G160" s="831"/>
      <c r="H160" s="827"/>
      <c r="I160" s="831">
        <v>1</v>
      </c>
      <c r="J160" s="831">
        <v>0</v>
      </c>
      <c r="K160" s="827"/>
      <c r="L160" s="831">
        <v>1</v>
      </c>
      <c r="M160" s="832">
        <v>0</v>
      </c>
    </row>
    <row r="161" spans="1:13" ht="14.45" customHeight="1" x14ac:dyDescent="0.2">
      <c r="A161" s="821" t="s">
        <v>2154</v>
      </c>
      <c r="B161" s="822" t="s">
        <v>1938</v>
      </c>
      <c r="C161" s="822" t="s">
        <v>2841</v>
      </c>
      <c r="D161" s="822" t="s">
        <v>1105</v>
      </c>
      <c r="E161" s="822" t="s">
        <v>2842</v>
      </c>
      <c r="F161" s="831"/>
      <c r="G161" s="831"/>
      <c r="H161" s="827"/>
      <c r="I161" s="831">
        <v>1</v>
      </c>
      <c r="J161" s="831">
        <v>0</v>
      </c>
      <c r="K161" s="827"/>
      <c r="L161" s="831">
        <v>1</v>
      </c>
      <c r="M161" s="832">
        <v>0</v>
      </c>
    </row>
    <row r="162" spans="1:13" ht="14.45" customHeight="1" x14ac:dyDescent="0.2">
      <c r="A162" s="821" t="s">
        <v>2154</v>
      </c>
      <c r="B162" s="822" t="s">
        <v>2910</v>
      </c>
      <c r="C162" s="822" t="s">
        <v>2886</v>
      </c>
      <c r="D162" s="822" t="s">
        <v>2887</v>
      </c>
      <c r="E162" s="822" t="s">
        <v>2888</v>
      </c>
      <c r="F162" s="831"/>
      <c r="G162" s="831"/>
      <c r="H162" s="827">
        <v>0</v>
      </c>
      <c r="I162" s="831">
        <v>1</v>
      </c>
      <c r="J162" s="831">
        <v>50.32</v>
      </c>
      <c r="K162" s="827">
        <v>1</v>
      </c>
      <c r="L162" s="831">
        <v>1</v>
      </c>
      <c r="M162" s="832">
        <v>50.32</v>
      </c>
    </row>
    <row r="163" spans="1:13" ht="14.45" customHeight="1" x14ac:dyDescent="0.2">
      <c r="A163" s="821" t="s">
        <v>2155</v>
      </c>
      <c r="B163" s="822" t="s">
        <v>1714</v>
      </c>
      <c r="C163" s="822" t="s">
        <v>1725</v>
      </c>
      <c r="D163" s="822" t="s">
        <v>781</v>
      </c>
      <c r="E163" s="822" t="s">
        <v>1726</v>
      </c>
      <c r="F163" s="831"/>
      <c r="G163" s="831"/>
      <c r="H163" s="827">
        <v>0</v>
      </c>
      <c r="I163" s="831">
        <v>1</v>
      </c>
      <c r="J163" s="831">
        <v>368.16</v>
      </c>
      <c r="K163" s="827">
        <v>1</v>
      </c>
      <c r="L163" s="831">
        <v>1</v>
      </c>
      <c r="M163" s="832">
        <v>368.16</v>
      </c>
    </row>
    <row r="164" spans="1:13" ht="14.45" customHeight="1" x14ac:dyDescent="0.2">
      <c r="A164" s="821" t="s">
        <v>2155</v>
      </c>
      <c r="B164" s="822" t="s">
        <v>1714</v>
      </c>
      <c r="C164" s="822" t="s">
        <v>1729</v>
      </c>
      <c r="D164" s="822" t="s">
        <v>781</v>
      </c>
      <c r="E164" s="822" t="s">
        <v>1730</v>
      </c>
      <c r="F164" s="831"/>
      <c r="G164" s="831"/>
      <c r="H164" s="827">
        <v>0</v>
      </c>
      <c r="I164" s="831">
        <v>4</v>
      </c>
      <c r="J164" s="831">
        <v>1963.56</v>
      </c>
      <c r="K164" s="827">
        <v>1</v>
      </c>
      <c r="L164" s="831">
        <v>4</v>
      </c>
      <c r="M164" s="832">
        <v>1963.56</v>
      </c>
    </row>
    <row r="165" spans="1:13" ht="14.45" customHeight="1" x14ac:dyDescent="0.2">
      <c r="A165" s="821" t="s">
        <v>2155</v>
      </c>
      <c r="B165" s="822" t="s">
        <v>1731</v>
      </c>
      <c r="C165" s="822" t="s">
        <v>1732</v>
      </c>
      <c r="D165" s="822" t="s">
        <v>1733</v>
      </c>
      <c r="E165" s="822" t="s">
        <v>1734</v>
      </c>
      <c r="F165" s="831"/>
      <c r="G165" s="831"/>
      <c r="H165" s="827">
        <v>0</v>
      </c>
      <c r="I165" s="831">
        <v>1</v>
      </c>
      <c r="J165" s="831">
        <v>93.43</v>
      </c>
      <c r="K165" s="827">
        <v>1</v>
      </c>
      <c r="L165" s="831">
        <v>1</v>
      </c>
      <c r="M165" s="832">
        <v>93.43</v>
      </c>
    </row>
    <row r="166" spans="1:13" ht="14.45" customHeight="1" x14ac:dyDescent="0.2">
      <c r="A166" s="821" t="s">
        <v>2155</v>
      </c>
      <c r="B166" s="822" t="s">
        <v>1744</v>
      </c>
      <c r="C166" s="822" t="s">
        <v>2797</v>
      </c>
      <c r="D166" s="822" t="s">
        <v>1746</v>
      </c>
      <c r="E166" s="822" t="s">
        <v>2798</v>
      </c>
      <c r="F166" s="831"/>
      <c r="G166" s="831"/>
      <c r="H166" s="827">
        <v>0</v>
      </c>
      <c r="I166" s="831">
        <v>1</v>
      </c>
      <c r="J166" s="831">
        <v>140.59</v>
      </c>
      <c r="K166" s="827">
        <v>1</v>
      </c>
      <c r="L166" s="831">
        <v>1</v>
      </c>
      <c r="M166" s="832">
        <v>140.59</v>
      </c>
    </row>
    <row r="167" spans="1:13" ht="14.45" customHeight="1" x14ac:dyDescent="0.2">
      <c r="A167" s="821" t="s">
        <v>2155</v>
      </c>
      <c r="B167" s="822" t="s">
        <v>1768</v>
      </c>
      <c r="C167" s="822" t="s">
        <v>1769</v>
      </c>
      <c r="D167" s="822" t="s">
        <v>1770</v>
      </c>
      <c r="E167" s="822" t="s">
        <v>1771</v>
      </c>
      <c r="F167" s="831"/>
      <c r="G167" s="831"/>
      <c r="H167" s="827">
        <v>0</v>
      </c>
      <c r="I167" s="831">
        <v>1</v>
      </c>
      <c r="J167" s="831">
        <v>31.09</v>
      </c>
      <c r="K167" s="827">
        <v>1</v>
      </c>
      <c r="L167" s="831">
        <v>1</v>
      </c>
      <c r="M167" s="832">
        <v>31.09</v>
      </c>
    </row>
    <row r="168" spans="1:13" ht="14.45" customHeight="1" x14ac:dyDescent="0.2">
      <c r="A168" s="821" t="s">
        <v>2155</v>
      </c>
      <c r="B168" s="822" t="s">
        <v>1782</v>
      </c>
      <c r="C168" s="822" t="s">
        <v>1783</v>
      </c>
      <c r="D168" s="822" t="s">
        <v>806</v>
      </c>
      <c r="E168" s="822" t="s">
        <v>807</v>
      </c>
      <c r="F168" s="831"/>
      <c r="G168" s="831"/>
      <c r="H168" s="827">
        <v>0</v>
      </c>
      <c r="I168" s="831">
        <v>1</v>
      </c>
      <c r="J168" s="831">
        <v>32.159999999999997</v>
      </c>
      <c r="K168" s="827">
        <v>1</v>
      </c>
      <c r="L168" s="831">
        <v>1</v>
      </c>
      <c r="M168" s="832">
        <v>32.159999999999997</v>
      </c>
    </row>
    <row r="169" spans="1:13" ht="14.45" customHeight="1" x14ac:dyDescent="0.2">
      <c r="A169" s="821" t="s">
        <v>2155</v>
      </c>
      <c r="B169" s="822" t="s">
        <v>1788</v>
      </c>
      <c r="C169" s="822" t="s">
        <v>1789</v>
      </c>
      <c r="D169" s="822" t="s">
        <v>1790</v>
      </c>
      <c r="E169" s="822" t="s">
        <v>1791</v>
      </c>
      <c r="F169" s="831"/>
      <c r="G169" s="831"/>
      <c r="H169" s="827">
        <v>0</v>
      </c>
      <c r="I169" s="831">
        <v>1</v>
      </c>
      <c r="J169" s="831">
        <v>39.549999999999997</v>
      </c>
      <c r="K169" s="827">
        <v>1</v>
      </c>
      <c r="L169" s="831">
        <v>1</v>
      </c>
      <c r="M169" s="832">
        <v>39.549999999999997</v>
      </c>
    </row>
    <row r="170" spans="1:13" ht="14.45" customHeight="1" x14ac:dyDescent="0.2">
      <c r="A170" s="821" t="s">
        <v>2155</v>
      </c>
      <c r="B170" s="822" t="s">
        <v>1802</v>
      </c>
      <c r="C170" s="822" t="s">
        <v>2443</v>
      </c>
      <c r="D170" s="822" t="s">
        <v>1804</v>
      </c>
      <c r="E170" s="822" t="s">
        <v>2444</v>
      </c>
      <c r="F170" s="831"/>
      <c r="G170" s="831"/>
      <c r="H170" s="827">
        <v>0</v>
      </c>
      <c r="I170" s="831">
        <v>1</v>
      </c>
      <c r="J170" s="831">
        <v>105.23</v>
      </c>
      <c r="K170" s="827">
        <v>1</v>
      </c>
      <c r="L170" s="831">
        <v>1</v>
      </c>
      <c r="M170" s="832">
        <v>105.23</v>
      </c>
    </row>
    <row r="171" spans="1:13" ht="14.45" customHeight="1" x14ac:dyDescent="0.2">
      <c r="A171" s="821" t="s">
        <v>2155</v>
      </c>
      <c r="B171" s="822" t="s">
        <v>1881</v>
      </c>
      <c r="C171" s="822" t="s">
        <v>2162</v>
      </c>
      <c r="D171" s="822" t="s">
        <v>618</v>
      </c>
      <c r="E171" s="822" t="s">
        <v>1272</v>
      </c>
      <c r="F171" s="831"/>
      <c r="G171" s="831"/>
      <c r="H171" s="827">
        <v>0</v>
      </c>
      <c r="I171" s="831">
        <v>1</v>
      </c>
      <c r="J171" s="831">
        <v>21.76</v>
      </c>
      <c r="K171" s="827">
        <v>1</v>
      </c>
      <c r="L171" s="831">
        <v>1</v>
      </c>
      <c r="M171" s="832">
        <v>21.76</v>
      </c>
    </row>
    <row r="172" spans="1:13" ht="14.45" customHeight="1" x14ac:dyDescent="0.2">
      <c r="A172" s="821" t="s">
        <v>2156</v>
      </c>
      <c r="B172" s="822" t="s">
        <v>1967</v>
      </c>
      <c r="C172" s="822" t="s">
        <v>1968</v>
      </c>
      <c r="D172" s="822" t="s">
        <v>1969</v>
      </c>
      <c r="E172" s="822" t="s">
        <v>1970</v>
      </c>
      <c r="F172" s="831"/>
      <c r="G172" s="831"/>
      <c r="H172" s="827">
        <v>0</v>
      </c>
      <c r="I172" s="831">
        <v>6</v>
      </c>
      <c r="J172" s="831">
        <v>518.46</v>
      </c>
      <c r="K172" s="827">
        <v>1</v>
      </c>
      <c r="L172" s="831">
        <v>6</v>
      </c>
      <c r="M172" s="832">
        <v>518.46</v>
      </c>
    </row>
    <row r="173" spans="1:13" ht="14.45" customHeight="1" x14ac:dyDescent="0.2">
      <c r="A173" s="821" t="s">
        <v>2156</v>
      </c>
      <c r="B173" s="822" t="s">
        <v>2911</v>
      </c>
      <c r="C173" s="822" t="s">
        <v>2735</v>
      </c>
      <c r="D173" s="822" t="s">
        <v>2736</v>
      </c>
      <c r="E173" s="822" t="s">
        <v>2737</v>
      </c>
      <c r="F173" s="831"/>
      <c r="G173" s="831"/>
      <c r="H173" s="827">
        <v>0</v>
      </c>
      <c r="I173" s="831">
        <v>1</v>
      </c>
      <c r="J173" s="831">
        <v>120.61</v>
      </c>
      <c r="K173" s="827">
        <v>1</v>
      </c>
      <c r="L173" s="831">
        <v>1</v>
      </c>
      <c r="M173" s="832">
        <v>120.61</v>
      </c>
    </row>
    <row r="174" spans="1:13" ht="14.45" customHeight="1" x14ac:dyDescent="0.2">
      <c r="A174" s="821" t="s">
        <v>2156</v>
      </c>
      <c r="B174" s="822" t="s">
        <v>1755</v>
      </c>
      <c r="C174" s="822" t="s">
        <v>1999</v>
      </c>
      <c r="D174" s="822" t="s">
        <v>645</v>
      </c>
      <c r="E174" s="822" t="s">
        <v>1247</v>
      </c>
      <c r="F174" s="831"/>
      <c r="G174" s="831"/>
      <c r="H174" s="827">
        <v>0</v>
      </c>
      <c r="I174" s="831">
        <v>3</v>
      </c>
      <c r="J174" s="831">
        <v>52.679999999999993</v>
      </c>
      <c r="K174" s="827">
        <v>1</v>
      </c>
      <c r="L174" s="831">
        <v>3</v>
      </c>
      <c r="M174" s="832">
        <v>52.679999999999993</v>
      </c>
    </row>
    <row r="175" spans="1:13" ht="14.45" customHeight="1" x14ac:dyDescent="0.2">
      <c r="A175" s="821" t="s">
        <v>2156</v>
      </c>
      <c r="B175" s="822" t="s">
        <v>2912</v>
      </c>
      <c r="C175" s="822" t="s">
        <v>2689</v>
      </c>
      <c r="D175" s="822" t="s">
        <v>2690</v>
      </c>
      <c r="E175" s="822" t="s">
        <v>2691</v>
      </c>
      <c r="F175" s="831">
        <v>3</v>
      </c>
      <c r="G175" s="831">
        <v>49.47</v>
      </c>
      <c r="H175" s="827">
        <v>1</v>
      </c>
      <c r="I175" s="831"/>
      <c r="J175" s="831"/>
      <c r="K175" s="827">
        <v>0</v>
      </c>
      <c r="L175" s="831">
        <v>3</v>
      </c>
      <c r="M175" s="832">
        <v>49.47</v>
      </c>
    </row>
    <row r="176" spans="1:13" ht="14.45" customHeight="1" x14ac:dyDescent="0.2">
      <c r="A176" s="821" t="s">
        <v>2156</v>
      </c>
      <c r="B176" s="822" t="s">
        <v>1768</v>
      </c>
      <c r="C176" s="822" t="s">
        <v>2015</v>
      </c>
      <c r="D176" s="822" t="s">
        <v>1770</v>
      </c>
      <c r="E176" s="822" t="s">
        <v>2016</v>
      </c>
      <c r="F176" s="831"/>
      <c r="G176" s="831"/>
      <c r="H176" s="827">
        <v>0</v>
      </c>
      <c r="I176" s="831">
        <v>6</v>
      </c>
      <c r="J176" s="831">
        <v>373.08</v>
      </c>
      <c r="K176" s="827">
        <v>1</v>
      </c>
      <c r="L176" s="831">
        <v>6</v>
      </c>
      <c r="M176" s="832">
        <v>373.08</v>
      </c>
    </row>
    <row r="177" spans="1:13" ht="14.45" customHeight="1" x14ac:dyDescent="0.2">
      <c r="A177" s="821" t="s">
        <v>2156</v>
      </c>
      <c r="B177" s="822" t="s">
        <v>1776</v>
      </c>
      <c r="C177" s="822" t="s">
        <v>1777</v>
      </c>
      <c r="D177" s="822" t="s">
        <v>1778</v>
      </c>
      <c r="E177" s="822" t="s">
        <v>1779</v>
      </c>
      <c r="F177" s="831"/>
      <c r="G177" s="831"/>
      <c r="H177" s="827">
        <v>0</v>
      </c>
      <c r="I177" s="831">
        <v>8</v>
      </c>
      <c r="J177" s="831">
        <v>59.76</v>
      </c>
      <c r="K177" s="827">
        <v>1</v>
      </c>
      <c r="L177" s="831">
        <v>8</v>
      </c>
      <c r="M177" s="832">
        <v>59.76</v>
      </c>
    </row>
    <row r="178" spans="1:13" ht="14.45" customHeight="1" x14ac:dyDescent="0.2">
      <c r="A178" s="821" t="s">
        <v>2156</v>
      </c>
      <c r="B178" s="822" t="s">
        <v>2036</v>
      </c>
      <c r="C178" s="822" t="s">
        <v>2692</v>
      </c>
      <c r="D178" s="822" t="s">
        <v>2693</v>
      </c>
      <c r="E178" s="822" t="s">
        <v>2694</v>
      </c>
      <c r="F178" s="831">
        <v>1</v>
      </c>
      <c r="G178" s="831">
        <v>82.7</v>
      </c>
      <c r="H178" s="827">
        <v>1</v>
      </c>
      <c r="I178" s="831"/>
      <c r="J178" s="831"/>
      <c r="K178" s="827">
        <v>0</v>
      </c>
      <c r="L178" s="831">
        <v>1</v>
      </c>
      <c r="M178" s="832">
        <v>82.7</v>
      </c>
    </row>
    <row r="179" spans="1:13" ht="14.45" customHeight="1" x14ac:dyDescent="0.2">
      <c r="A179" s="821" t="s">
        <v>2156</v>
      </c>
      <c r="B179" s="822" t="s">
        <v>2913</v>
      </c>
      <c r="C179" s="822" t="s">
        <v>2728</v>
      </c>
      <c r="D179" s="822" t="s">
        <v>2729</v>
      </c>
      <c r="E179" s="822" t="s">
        <v>2386</v>
      </c>
      <c r="F179" s="831">
        <v>1</v>
      </c>
      <c r="G179" s="831">
        <v>430.05</v>
      </c>
      <c r="H179" s="827">
        <v>1</v>
      </c>
      <c r="I179" s="831"/>
      <c r="J179" s="831"/>
      <c r="K179" s="827">
        <v>0</v>
      </c>
      <c r="L179" s="831">
        <v>1</v>
      </c>
      <c r="M179" s="832">
        <v>430.05</v>
      </c>
    </row>
    <row r="180" spans="1:13" ht="14.45" customHeight="1" x14ac:dyDescent="0.2">
      <c r="A180" s="821" t="s">
        <v>2156</v>
      </c>
      <c r="B180" s="822" t="s">
        <v>1802</v>
      </c>
      <c r="C180" s="822" t="s">
        <v>1808</v>
      </c>
      <c r="D180" s="822" t="s">
        <v>770</v>
      </c>
      <c r="E180" s="822" t="s">
        <v>771</v>
      </c>
      <c r="F180" s="831"/>
      <c r="G180" s="831"/>
      <c r="H180" s="827">
        <v>0</v>
      </c>
      <c r="I180" s="831">
        <v>1</v>
      </c>
      <c r="J180" s="831">
        <v>63.14</v>
      </c>
      <c r="K180" s="827">
        <v>1</v>
      </c>
      <c r="L180" s="831">
        <v>1</v>
      </c>
      <c r="M180" s="832">
        <v>63.14</v>
      </c>
    </row>
    <row r="181" spans="1:13" ht="14.45" customHeight="1" x14ac:dyDescent="0.2">
      <c r="A181" s="821" t="s">
        <v>2156</v>
      </c>
      <c r="B181" s="822" t="s">
        <v>1802</v>
      </c>
      <c r="C181" s="822" t="s">
        <v>2059</v>
      </c>
      <c r="D181" s="822" t="s">
        <v>770</v>
      </c>
      <c r="E181" s="822" t="s">
        <v>1333</v>
      </c>
      <c r="F181" s="831"/>
      <c r="G181" s="831"/>
      <c r="H181" s="827">
        <v>0</v>
      </c>
      <c r="I181" s="831">
        <v>1</v>
      </c>
      <c r="J181" s="831">
        <v>74.08</v>
      </c>
      <c r="K181" s="827">
        <v>1</v>
      </c>
      <c r="L181" s="831">
        <v>1</v>
      </c>
      <c r="M181" s="832">
        <v>74.08</v>
      </c>
    </row>
    <row r="182" spans="1:13" ht="14.45" customHeight="1" x14ac:dyDescent="0.2">
      <c r="A182" s="821" t="s">
        <v>2156</v>
      </c>
      <c r="B182" s="822" t="s">
        <v>1866</v>
      </c>
      <c r="C182" s="822" t="s">
        <v>2705</v>
      </c>
      <c r="D182" s="822" t="s">
        <v>847</v>
      </c>
      <c r="E182" s="822" t="s">
        <v>2706</v>
      </c>
      <c r="F182" s="831"/>
      <c r="G182" s="831"/>
      <c r="H182" s="827">
        <v>0</v>
      </c>
      <c r="I182" s="831">
        <v>3</v>
      </c>
      <c r="J182" s="831">
        <v>2320.3500000000004</v>
      </c>
      <c r="K182" s="827">
        <v>1</v>
      </c>
      <c r="L182" s="831">
        <v>3</v>
      </c>
      <c r="M182" s="832">
        <v>2320.3500000000004</v>
      </c>
    </row>
    <row r="183" spans="1:13" ht="14.45" customHeight="1" x14ac:dyDescent="0.2">
      <c r="A183" s="821" t="s">
        <v>2156</v>
      </c>
      <c r="B183" s="822" t="s">
        <v>1881</v>
      </c>
      <c r="C183" s="822" t="s">
        <v>2162</v>
      </c>
      <c r="D183" s="822" t="s">
        <v>618</v>
      </c>
      <c r="E183" s="822" t="s">
        <v>1272</v>
      </c>
      <c r="F183" s="831"/>
      <c r="G183" s="831"/>
      <c r="H183" s="827">
        <v>0</v>
      </c>
      <c r="I183" s="831">
        <v>3</v>
      </c>
      <c r="J183" s="831">
        <v>65.28</v>
      </c>
      <c r="K183" s="827">
        <v>1</v>
      </c>
      <c r="L183" s="831">
        <v>3</v>
      </c>
      <c r="M183" s="832">
        <v>65.28</v>
      </c>
    </row>
    <row r="184" spans="1:13" ht="14.45" customHeight="1" x14ac:dyDescent="0.2">
      <c r="A184" s="821" t="s">
        <v>2156</v>
      </c>
      <c r="B184" s="822" t="s">
        <v>1918</v>
      </c>
      <c r="C184" s="822" t="s">
        <v>1921</v>
      </c>
      <c r="D184" s="822" t="s">
        <v>1109</v>
      </c>
      <c r="E184" s="822" t="s">
        <v>1046</v>
      </c>
      <c r="F184" s="831"/>
      <c r="G184" s="831"/>
      <c r="H184" s="827"/>
      <c r="I184" s="831">
        <v>1</v>
      </c>
      <c r="J184" s="831">
        <v>0</v>
      </c>
      <c r="K184" s="827"/>
      <c r="L184" s="831">
        <v>1</v>
      </c>
      <c r="M184" s="832">
        <v>0</v>
      </c>
    </row>
    <row r="185" spans="1:13" ht="14.45" customHeight="1" x14ac:dyDescent="0.2">
      <c r="A185" s="821" t="s">
        <v>2156</v>
      </c>
      <c r="B185" s="822" t="s">
        <v>1918</v>
      </c>
      <c r="C185" s="822" t="s">
        <v>1919</v>
      </c>
      <c r="D185" s="822" t="s">
        <v>1109</v>
      </c>
      <c r="E185" s="822" t="s">
        <v>1920</v>
      </c>
      <c r="F185" s="831"/>
      <c r="G185" s="831"/>
      <c r="H185" s="827"/>
      <c r="I185" s="831">
        <v>3</v>
      </c>
      <c r="J185" s="831">
        <v>0</v>
      </c>
      <c r="K185" s="827"/>
      <c r="L185" s="831">
        <v>3</v>
      </c>
      <c r="M185" s="832">
        <v>0</v>
      </c>
    </row>
    <row r="186" spans="1:13" ht="14.45" customHeight="1" x14ac:dyDescent="0.2">
      <c r="A186" s="821" t="s">
        <v>2156</v>
      </c>
      <c r="B186" s="822" t="s">
        <v>2909</v>
      </c>
      <c r="C186" s="822" t="s">
        <v>2562</v>
      </c>
      <c r="D186" s="822" t="s">
        <v>1274</v>
      </c>
      <c r="E186" s="822" t="s">
        <v>1277</v>
      </c>
      <c r="F186" s="831"/>
      <c r="G186" s="831"/>
      <c r="H186" s="827">
        <v>0</v>
      </c>
      <c r="I186" s="831">
        <v>3</v>
      </c>
      <c r="J186" s="831">
        <v>396</v>
      </c>
      <c r="K186" s="827">
        <v>1</v>
      </c>
      <c r="L186" s="831">
        <v>3</v>
      </c>
      <c r="M186" s="832">
        <v>396</v>
      </c>
    </row>
    <row r="187" spans="1:13" ht="14.45" customHeight="1" x14ac:dyDescent="0.2">
      <c r="A187" s="821" t="s">
        <v>2156</v>
      </c>
      <c r="B187" s="822" t="s">
        <v>2108</v>
      </c>
      <c r="C187" s="822" t="s">
        <v>2109</v>
      </c>
      <c r="D187" s="822" t="s">
        <v>1268</v>
      </c>
      <c r="E187" s="822" t="s">
        <v>2009</v>
      </c>
      <c r="F187" s="831"/>
      <c r="G187" s="831"/>
      <c r="H187" s="827"/>
      <c r="I187" s="831">
        <v>3</v>
      </c>
      <c r="J187" s="831">
        <v>0</v>
      </c>
      <c r="K187" s="827"/>
      <c r="L187" s="831">
        <v>3</v>
      </c>
      <c r="M187" s="832">
        <v>0</v>
      </c>
    </row>
    <row r="188" spans="1:13" ht="14.45" customHeight="1" x14ac:dyDescent="0.2">
      <c r="A188" s="821" t="s">
        <v>2156</v>
      </c>
      <c r="B188" s="822" t="s">
        <v>2108</v>
      </c>
      <c r="C188" s="822" t="s">
        <v>2110</v>
      </c>
      <c r="D188" s="822" t="s">
        <v>1268</v>
      </c>
      <c r="E188" s="822" t="s">
        <v>1269</v>
      </c>
      <c r="F188" s="831"/>
      <c r="G188" s="831"/>
      <c r="H188" s="827"/>
      <c r="I188" s="831">
        <v>1</v>
      </c>
      <c r="J188" s="831">
        <v>0</v>
      </c>
      <c r="K188" s="827"/>
      <c r="L188" s="831">
        <v>1</v>
      </c>
      <c r="M188" s="832">
        <v>0</v>
      </c>
    </row>
    <row r="189" spans="1:13" ht="14.45" customHeight="1" x14ac:dyDescent="0.2">
      <c r="A189" s="821" t="s">
        <v>2156</v>
      </c>
      <c r="B189" s="822" t="s">
        <v>2111</v>
      </c>
      <c r="C189" s="822" t="s">
        <v>2214</v>
      </c>
      <c r="D189" s="822" t="s">
        <v>1301</v>
      </c>
      <c r="E189" s="822" t="s">
        <v>836</v>
      </c>
      <c r="F189" s="831"/>
      <c r="G189" s="831"/>
      <c r="H189" s="827">
        <v>0</v>
      </c>
      <c r="I189" s="831">
        <v>3</v>
      </c>
      <c r="J189" s="831">
        <v>792.66000000000008</v>
      </c>
      <c r="K189" s="827">
        <v>1</v>
      </c>
      <c r="L189" s="831">
        <v>3</v>
      </c>
      <c r="M189" s="832">
        <v>792.66000000000008</v>
      </c>
    </row>
    <row r="190" spans="1:13" ht="14.45" customHeight="1" x14ac:dyDescent="0.2">
      <c r="A190" s="821" t="s">
        <v>2156</v>
      </c>
      <c r="B190" s="822" t="s">
        <v>2111</v>
      </c>
      <c r="C190" s="822" t="s">
        <v>2215</v>
      </c>
      <c r="D190" s="822" t="s">
        <v>1301</v>
      </c>
      <c r="E190" s="822" t="s">
        <v>2216</v>
      </c>
      <c r="F190" s="831"/>
      <c r="G190" s="831"/>
      <c r="H190" s="827">
        <v>0</v>
      </c>
      <c r="I190" s="831">
        <v>3</v>
      </c>
      <c r="J190" s="831">
        <v>1585.29</v>
      </c>
      <c r="K190" s="827">
        <v>1</v>
      </c>
      <c r="L190" s="831">
        <v>3</v>
      </c>
      <c r="M190" s="832">
        <v>1585.29</v>
      </c>
    </row>
    <row r="191" spans="1:13" ht="14.45" customHeight="1" x14ac:dyDescent="0.2">
      <c r="A191" s="821" t="s">
        <v>2156</v>
      </c>
      <c r="B191" s="822" t="s">
        <v>2111</v>
      </c>
      <c r="C191" s="822" t="s">
        <v>2112</v>
      </c>
      <c r="D191" s="822" t="s">
        <v>1301</v>
      </c>
      <c r="E191" s="822" t="s">
        <v>1302</v>
      </c>
      <c r="F191" s="831"/>
      <c r="G191" s="831"/>
      <c r="H191" s="827">
        <v>0</v>
      </c>
      <c r="I191" s="831">
        <v>2</v>
      </c>
      <c r="J191" s="831">
        <v>3170.58</v>
      </c>
      <c r="K191" s="827">
        <v>1</v>
      </c>
      <c r="L191" s="831">
        <v>2</v>
      </c>
      <c r="M191" s="832">
        <v>3170.58</v>
      </c>
    </row>
    <row r="192" spans="1:13" ht="14.45" customHeight="1" x14ac:dyDescent="0.2">
      <c r="A192" s="821" t="s">
        <v>2156</v>
      </c>
      <c r="B192" s="822" t="s">
        <v>1938</v>
      </c>
      <c r="C192" s="822" t="s">
        <v>2698</v>
      </c>
      <c r="D192" s="822" t="s">
        <v>1105</v>
      </c>
      <c r="E192" s="822" t="s">
        <v>2694</v>
      </c>
      <c r="F192" s="831"/>
      <c r="G192" s="831"/>
      <c r="H192" s="827">
        <v>0</v>
      </c>
      <c r="I192" s="831">
        <v>1</v>
      </c>
      <c r="J192" s="831">
        <v>176.32</v>
      </c>
      <c r="K192" s="827">
        <v>1</v>
      </c>
      <c r="L192" s="831">
        <v>1</v>
      </c>
      <c r="M192" s="832">
        <v>176.32</v>
      </c>
    </row>
    <row r="193" spans="1:13" ht="14.45" customHeight="1" x14ac:dyDescent="0.2">
      <c r="A193" s="821" t="s">
        <v>2156</v>
      </c>
      <c r="B193" s="822" t="s">
        <v>1735</v>
      </c>
      <c r="C193" s="822" t="s">
        <v>2422</v>
      </c>
      <c r="D193" s="822" t="s">
        <v>1737</v>
      </c>
      <c r="E193" s="822" t="s">
        <v>2423</v>
      </c>
      <c r="F193" s="831"/>
      <c r="G193" s="831"/>
      <c r="H193" s="827">
        <v>0</v>
      </c>
      <c r="I193" s="831">
        <v>3</v>
      </c>
      <c r="J193" s="831">
        <v>4634.97</v>
      </c>
      <c r="K193" s="827">
        <v>1</v>
      </c>
      <c r="L193" s="831">
        <v>3</v>
      </c>
      <c r="M193" s="832">
        <v>4634.97</v>
      </c>
    </row>
    <row r="194" spans="1:13" ht="14.45" customHeight="1" x14ac:dyDescent="0.2">
      <c r="A194" s="821" t="s">
        <v>2156</v>
      </c>
      <c r="B194" s="822" t="s">
        <v>1735</v>
      </c>
      <c r="C194" s="822" t="s">
        <v>1739</v>
      </c>
      <c r="D194" s="822" t="s">
        <v>1737</v>
      </c>
      <c r="E194" s="822" t="s">
        <v>1740</v>
      </c>
      <c r="F194" s="831"/>
      <c r="G194" s="831"/>
      <c r="H194" s="827">
        <v>0</v>
      </c>
      <c r="I194" s="831">
        <v>3</v>
      </c>
      <c r="J194" s="831">
        <v>5720.91</v>
      </c>
      <c r="K194" s="827">
        <v>1</v>
      </c>
      <c r="L194" s="831">
        <v>3</v>
      </c>
      <c r="M194" s="832">
        <v>5720.91</v>
      </c>
    </row>
    <row r="195" spans="1:13" ht="14.45" customHeight="1" x14ac:dyDescent="0.2">
      <c r="A195" s="821" t="s">
        <v>2156</v>
      </c>
      <c r="B195" s="822" t="s">
        <v>1735</v>
      </c>
      <c r="C195" s="822" t="s">
        <v>1984</v>
      </c>
      <c r="D195" s="822" t="s">
        <v>1737</v>
      </c>
      <c r="E195" s="822" t="s">
        <v>1985</v>
      </c>
      <c r="F195" s="831"/>
      <c r="G195" s="831"/>
      <c r="H195" s="827">
        <v>0</v>
      </c>
      <c r="I195" s="831">
        <v>1</v>
      </c>
      <c r="J195" s="831">
        <v>2669.75</v>
      </c>
      <c r="K195" s="827">
        <v>1</v>
      </c>
      <c r="L195" s="831">
        <v>1</v>
      </c>
      <c r="M195" s="832">
        <v>2669.75</v>
      </c>
    </row>
    <row r="196" spans="1:13" ht="14.45" customHeight="1" x14ac:dyDescent="0.2">
      <c r="A196" s="821" t="s">
        <v>2156</v>
      </c>
      <c r="B196" s="822" t="s">
        <v>1735</v>
      </c>
      <c r="C196" s="822" t="s">
        <v>2738</v>
      </c>
      <c r="D196" s="822" t="s">
        <v>1737</v>
      </c>
      <c r="E196" s="822" t="s">
        <v>2739</v>
      </c>
      <c r="F196" s="831"/>
      <c r="G196" s="831"/>
      <c r="H196" s="827">
        <v>0</v>
      </c>
      <c r="I196" s="831">
        <v>3</v>
      </c>
      <c r="J196" s="831">
        <v>4634.97</v>
      </c>
      <c r="K196" s="827">
        <v>1</v>
      </c>
      <c r="L196" s="831">
        <v>3</v>
      </c>
      <c r="M196" s="832">
        <v>4634.97</v>
      </c>
    </row>
    <row r="197" spans="1:13" ht="14.45" customHeight="1" x14ac:dyDescent="0.2">
      <c r="A197" s="821" t="s">
        <v>2156</v>
      </c>
      <c r="B197" s="822" t="s">
        <v>1702</v>
      </c>
      <c r="C197" s="822" t="s">
        <v>2740</v>
      </c>
      <c r="D197" s="822" t="s">
        <v>868</v>
      </c>
      <c r="E197" s="822" t="s">
        <v>2741</v>
      </c>
      <c r="F197" s="831"/>
      <c r="G197" s="831"/>
      <c r="H197" s="827">
        <v>0</v>
      </c>
      <c r="I197" s="831">
        <v>1</v>
      </c>
      <c r="J197" s="831">
        <v>165.63</v>
      </c>
      <c r="K197" s="827">
        <v>1</v>
      </c>
      <c r="L197" s="831">
        <v>1</v>
      </c>
      <c r="M197" s="832">
        <v>165.63</v>
      </c>
    </row>
    <row r="198" spans="1:13" ht="14.45" customHeight="1" thickBot="1" x14ac:dyDescent="0.25">
      <c r="A198" s="813" t="s">
        <v>2156</v>
      </c>
      <c r="B198" s="814" t="s">
        <v>1702</v>
      </c>
      <c r="C198" s="814" t="s">
        <v>2429</v>
      </c>
      <c r="D198" s="814" t="s">
        <v>868</v>
      </c>
      <c r="E198" s="814" t="s">
        <v>2430</v>
      </c>
      <c r="F198" s="833"/>
      <c r="G198" s="833"/>
      <c r="H198" s="819">
        <v>0</v>
      </c>
      <c r="I198" s="833">
        <v>1</v>
      </c>
      <c r="J198" s="833">
        <v>414.07</v>
      </c>
      <c r="K198" s="819">
        <v>1</v>
      </c>
      <c r="L198" s="833">
        <v>1</v>
      </c>
      <c r="M198" s="834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F754D3B-2AF6-4AFB-B682-21572E7B22E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557</v>
      </c>
      <c r="B5" s="712" t="s">
        <v>558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1</v>
      </c>
    </row>
    <row r="6" spans="1:10" ht="14.45" customHeight="1" x14ac:dyDescent="0.2">
      <c r="A6" s="711" t="s">
        <v>557</v>
      </c>
      <c r="B6" s="712" t="s">
        <v>2915</v>
      </c>
      <c r="C6" s="713">
        <v>4.3398500000000002</v>
      </c>
      <c r="D6" s="713">
        <v>4.4154400000000003</v>
      </c>
      <c r="E6" s="713"/>
      <c r="F6" s="713">
        <v>31.594479999999997</v>
      </c>
      <c r="G6" s="713">
        <v>0</v>
      </c>
      <c r="H6" s="713">
        <v>31.594479999999997</v>
      </c>
      <c r="I6" s="714" t="s">
        <v>329</v>
      </c>
      <c r="J6" s="715" t="s">
        <v>1</v>
      </c>
    </row>
    <row r="7" spans="1:10" ht="14.45" customHeight="1" x14ac:dyDescent="0.2">
      <c r="A7" s="711" t="s">
        <v>557</v>
      </c>
      <c r="B7" s="712" t="s">
        <v>2916</v>
      </c>
      <c r="C7" s="713">
        <v>0</v>
      </c>
      <c r="D7" s="713">
        <v>0</v>
      </c>
      <c r="E7" s="713"/>
      <c r="F7" s="713">
        <v>8.5</v>
      </c>
      <c r="G7" s="713">
        <v>0</v>
      </c>
      <c r="H7" s="713">
        <v>8.5</v>
      </c>
      <c r="I7" s="714" t="s">
        <v>329</v>
      </c>
      <c r="J7" s="715" t="s">
        <v>1</v>
      </c>
    </row>
    <row r="8" spans="1:10" ht="14.45" customHeight="1" x14ac:dyDescent="0.2">
      <c r="A8" s="711" t="s">
        <v>557</v>
      </c>
      <c r="B8" s="712" t="s">
        <v>2917</v>
      </c>
      <c r="C8" s="713">
        <v>0.10768999999999999</v>
      </c>
      <c r="D8" s="713">
        <v>0.77682000000000007</v>
      </c>
      <c r="E8" s="713"/>
      <c r="F8" s="713">
        <v>12.22185</v>
      </c>
      <c r="G8" s="713">
        <v>0</v>
      </c>
      <c r="H8" s="713">
        <v>12.22185</v>
      </c>
      <c r="I8" s="714" t="s">
        <v>329</v>
      </c>
      <c r="J8" s="715" t="s">
        <v>1</v>
      </c>
    </row>
    <row r="9" spans="1:10" ht="14.45" customHeight="1" x14ac:dyDescent="0.2">
      <c r="A9" s="711" t="s">
        <v>557</v>
      </c>
      <c r="B9" s="712" t="s">
        <v>2918</v>
      </c>
      <c r="C9" s="713">
        <v>71.12675999999999</v>
      </c>
      <c r="D9" s="713">
        <v>120.15954000000002</v>
      </c>
      <c r="E9" s="713"/>
      <c r="F9" s="713">
        <v>101.61785000000002</v>
      </c>
      <c r="G9" s="713">
        <v>0</v>
      </c>
      <c r="H9" s="713">
        <v>101.61785000000002</v>
      </c>
      <c r="I9" s="714" t="s">
        <v>329</v>
      </c>
      <c r="J9" s="715" t="s">
        <v>1</v>
      </c>
    </row>
    <row r="10" spans="1:10" ht="14.45" customHeight="1" x14ac:dyDescent="0.2">
      <c r="A10" s="711" t="s">
        <v>557</v>
      </c>
      <c r="B10" s="712" t="s">
        <v>2919</v>
      </c>
      <c r="C10" s="713">
        <v>115.11147000000003</v>
      </c>
      <c r="D10" s="713">
        <v>139.20157000000003</v>
      </c>
      <c r="E10" s="713"/>
      <c r="F10" s="713">
        <v>219.82648000000006</v>
      </c>
      <c r="G10" s="713">
        <v>0</v>
      </c>
      <c r="H10" s="713">
        <v>219.82648000000006</v>
      </c>
      <c r="I10" s="714" t="s">
        <v>329</v>
      </c>
      <c r="J10" s="715" t="s">
        <v>1</v>
      </c>
    </row>
    <row r="11" spans="1:10" ht="14.45" customHeight="1" x14ac:dyDescent="0.2">
      <c r="A11" s="711" t="s">
        <v>557</v>
      </c>
      <c r="B11" s="712" t="s">
        <v>2920</v>
      </c>
      <c r="C11" s="713">
        <v>15.243</v>
      </c>
      <c r="D11" s="713">
        <v>14.779</v>
      </c>
      <c r="E11" s="713"/>
      <c r="F11" s="713">
        <v>23.6143</v>
      </c>
      <c r="G11" s="713">
        <v>0</v>
      </c>
      <c r="H11" s="713">
        <v>23.6143</v>
      </c>
      <c r="I11" s="714" t="s">
        <v>329</v>
      </c>
      <c r="J11" s="715" t="s">
        <v>1</v>
      </c>
    </row>
    <row r="12" spans="1:10" ht="14.45" customHeight="1" x14ac:dyDescent="0.2">
      <c r="A12" s="711" t="s">
        <v>557</v>
      </c>
      <c r="B12" s="712" t="s">
        <v>2921</v>
      </c>
      <c r="C12" s="713">
        <v>0.98117999999999994</v>
      </c>
      <c r="D12" s="713">
        <v>0</v>
      </c>
      <c r="E12" s="713"/>
      <c r="F12" s="713">
        <v>0</v>
      </c>
      <c r="G12" s="713">
        <v>0</v>
      </c>
      <c r="H12" s="713">
        <v>0</v>
      </c>
      <c r="I12" s="714" t="s">
        <v>329</v>
      </c>
      <c r="J12" s="715" t="s">
        <v>1</v>
      </c>
    </row>
    <row r="13" spans="1:10" ht="14.45" customHeight="1" x14ac:dyDescent="0.2">
      <c r="A13" s="711" t="s">
        <v>557</v>
      </c>
      <c r="B13" s="712" t="s">
        <v>2922</v>
      </c>
      <c r="C13" s="713">
        <v>3.0329999999999999</v>
      </c>
      <c r="D13" s="713">
        <v>2.9020000000000001</v>
      </c>
      <c r="E13" s="713"/>
      <c r="F13" s="713">
        <v>5.0179999999999998</v>
      </c>
      <c r="G13" s="713">
        <v>0</v>
      </c>
      <c r="H13" s="713">
        <v>5.0179999999999998</v>
      </c>
      <c r="I13" s="714" t="s">
        <v>329</v>
      </c>
      <c r="J13" s="715" t="s">
        <v>561</v>
      </c>
    </row>
    <row r="14" spans="1:10" ht="14.45" customHeight="1" x14ac:dyDescent="0.2">
      <c r="A14" s="711" t="s">
        <v>557</v>
      </c>
      <c r="B14" s="712" t="s">
        <v>2923</v>
      </c>
      <c r="C14" s="713">
        <v>53.942400000000006</v>
      </c>
      <c r="D14" s="713">
        <v>35.834400000000002</v>
      </c>
      <c r="E14" s="713"/>
      <c r="F14" s="713">
        <v>305.52780000000001</v>
      </c>
      <c r="G14" s="713">
        <v>0</v>
      </c>
      <c r="H14" s="713">
        <v>305.52780000000001</v>
      </c>
      <c r="I14" s="714" t="s">
        <v>329</v>
      </c>
      <c r="J14" s="715" t="s">
        <v>563</v>
      </c>
    </row>
    <row r="15" spans="1:10" ht="14.45" customHeight="1" x14ac:dyDescent="0.2">
      <c r="A15" s="711" t="s">
        <v>557</v>
      </c>
      <c r="B15" s="712" t="s">
        <v>2924</v>
      </c>
      <c r="C15" s="713">
        <v>0</v>
      </c>
      <c r="D15" s="713">
        <v>0</v>
      </c>
      <c r="E15" s="713"/>
      <c r="F15" s="713">
        <v>0.53556999999999999</v>
      </c>
      <c r="G15" s="713">
        <v>0</v>
      </c>
      <c r="H15" s="713">
        <v>0.53556999999999999</v>
      </c>
      <c r="I15" s="714" t="s">
        <v>329</v>
      </c>
      <c r="J15" s="715" t="s">
        <v>73</v>
      </c>
    </row>
    <row r="16" spans="1:10" ht="14.45" customHeight="1" x14ac:dyDescent="0.2">
      <c r="A16" s="711" t="s">
        <v>557</v>
      </c>
      <c r="B16" s="712" t="s">
        <v>2925</v>
      </c>
      <c r="C16" s="713">
        <v>0.69159000000000004</v>
      </c>
      <c r="D16" s="713">
        <v>0.60489999999999988</v>
      </c>
      <c r="E16" s="713"/>
      <c r="F16" s="713">
        <v>15.280079999999998</v>
      </c>
      <c r="G16" s="713">
        <v>0</v>
      </c>
      <c r="H16" s="713">
        <v>15.280079999999998</v>
      </c>
      <c r="I16" s="714" t="s">
        <v>329</v>
      </c>
      <c r="J16" s="715" t="s">
        <v>1</v>
      </c>
    </row>
    <row r="17" spans="1:10" ht="14.45" customHeight="1" x14ac:dyDescent="0.2">
      <c r="A17" s="711" t="s">
        <v>557</v>
      </c>
      <c r="B17" s="712" t="s">
        <v>2926</v>
      </c>
      <c r="C17" s="713">
        <v>2.3984999999999999</v>
      </c>
      <c r="D17" s="713">
        <v>0</v>
      </c>
      <c r="E17" s="713"/>
      <c r="F17" s="713">
        <v>0</v>
      </c>
      <c r="G17" s="713">
        <v>0</v>
      </c>
      <c r="H17" s="713">
        <v>0</v>
      </c>
      <c r="I17" s="714" t="s">
        <v>329</v>
      </c>
      <c r="J17" s="715" t="s">
        <v>1</v>
      </c>
    </row>
    <row r="18" spans="1:10" ht="14.45" customHeight="1" x14ac:dyDescent="0.2">
      <c r="A18" s="711" t="s">
        <v>557</v>
      </c>
      <c r="B18" s="712" t="s">
        <v>569</v>
      </c>
      <c r="C18" s="713">
        <v>266.97544000000005</v>
      </c>
      <c r="D18" s="713">
        <v>318.67367000000007</v>
      </c>
      <c r="E18" s="713"/>
      <c r="F18" s="713">
        <v>723.73641000000009</v>
      </c>
      <c r="G18" s="713">
        <v>0</v>
      </c>
      <c r="H18" s="713">
        <v>723.73641000000009</v>
      </c>
      <c r="I18" s="714" t="s">
        <v>329</v>
      </c>
      <c r="J18" s="715" t="s">
        <v>1</v>
      </c>
    </row>
    <row r="20" spans="1:10" ht="14.45" customHeight="1" x14ac:dyDescent="0.2">
      <c r="A20" s="711" t="s">
        <v>557</v>
      </c>
      <c r="B20" s="712" t="s">
        <v>558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570</v>
      </c>
      <c r="B21" s="712" t="s">
        <v>571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1</v>
      </c>
    </row>
    <row r="22" spans="1:10" ht="14.45" customHeight="1" x14ac:dyDescent="0.2">
      <c r="A22" s="711" t="s">
        <v>570</v>
      </c>
      <c r="B22" s="712" t="s">
        <v>2916</v>
      </c>
      <c r="C22" s="713">
        <v>0</v>
      </c>
      <c r="D22" s="713">
        <v>0</v>
      </c>
      <c r="E22" s="713"/>
      <c r="F22" s="713">
        <v>8.5</v>
      </c>
      <c r="G22" s="713">
        <v>0</v>
      </c>
      <c r="H22" s="713">
        <v>8.5</v>
      </c>
      <c r="I22" s="714" t="s">
        <v>329</v>
      </c>
      <c r="J22" s="715" t="s">
        <v>1</v>
      </c>
    </row>
    <row r="23" spans="1:10" ht="14.45" customHeight="1" x14ac:dyDescent="0.2">
      <c r="A23" s="711" t="s">
        <v>570</v>
      </c>
      <c r="B23" s="712" t="s">
        <v>573</v>
      </c>
      <c r="C23" s="713">
        <v>0</v>
      </c>
      <c r="D23" s="713">
        <v>0</v>
      </c>
      <c r="E23" s="713"/>
      <c r="F23" s="713">
        <v>8.5</v>
      </c>
      <c r="G23" s="713">
        <v>0</v>
      </c>
      <c r="H23" s="713">
        <v>8.5</v>
      </c>
      <c r="I23" s="714" t="s">
        <v>329</v>
      </c>
      <c r="J23" s="715" t="s">
        <v>1</v>
      </c>
    </row>
    <row r="24" spans="1:10" ht="14.45" customHeight="1" x14ac:dyDescent="0.2">
      <c r="A24" s="711" t="s">
        <v>329</v>
      </c>
      <c r="B24" s="712" t="s">
        <v>329</v>
      </c>
      <c r="C24" s="713" t="s">
        <v>329</v>
      </c>
      <c r="D24" s="713" t="s">
        <v>329</v>
      </c>
      <c r="E24" s="713"/>
      <c r="F24" s="713" t="s">
        <v>329</v>
      </c>
      <c r="G24" s="713" t="s">
        <v>329</v>
      </c>
      <c r="H24" s="713" t="s">
        <v>329</v>
      </c>
      <c r="I24" s="714" t="s">
        <v>329</v>
      </c>
      <c r="J24" s="715" t="s">
        <v>1</v>
      </c>
    </row>
    <row r="25" spans="1:10" ht="14.45" customHeight="1" x14ac:dyDescent="0.2">
      <c r="A25" s="711" t="s">
        <v>575</v>
      </c>
      <c r="B25" s="712" t="s">
        <v>576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1</v>
      </c>
    </row>
    <row r="26" spans="1:10" ht="14.45" customHeight="1" x14ac:dyDescent="0.2">
      <c r="A26" s="711" t="s">
        <v>575</v>
      </c>
      <c r="B26" s="712" t="s">
        <v>2915</v>
      </c>
      <c r="C26" s="713">
        <v>3.02081</v>
      </c>
      <c r="D26" s="713">
        <v>2.9436399999999998</v>
      </c>
      <c r="E26" s="713"/>
      <c r="F26" s="713">
        <v>26.978669999999997</v>
      </c>
      <c r="G26" s="713">
        <v>0</v>
      </c>
      <c r="H26" s="713">
        <v>26.978669999999997</v>
      </c>
      <c r="I26" s="714" t="s">
        <v>329</v>
      </c>
      <c r="J26" s="715" t="s">
        <v>1</v>
      </c>
    </row>
    <row r="27" spans="1:10" ht="14.45" customHeight="1" x14ac:dyDescent="0.2">
      <c r="A27" s="711" t="s">
        <v>575</v>
      </c>
      <c r="B27" s="712" t="s">
        <v>2917</v>
      </c>
      <c r="C27" s="713">
        <v>0</v>
      </c>
      <c r="D27" s="713">
        <v>0.48158000000000006</v>
      </c>
      <c r="E27" s="713"/>
      <c r="F27" s="713">
        <v>12.22185</v>
      </c>
      <c r="G27" s="713">
        <v>0</v>
      </c>
      <c r="H27" s="713">
        <v>12.22185</v>
      </c>
      <c r="I27" s="714" t="s">
        <v>329</v>
      </c>
      <c r="J27" s="715" t="s">
        <v>1</v>
      </c>
    </row>
    <row r="28" spans="1:10" ht="14.45" customHeight="1" x14ac:dyDescent="0.2">
      <c r="A28" s="711" t="s">
        <v>575</v>
      </c>
      <c r="B28" s="712" t="s">
        <v>2918</v>
      </c>
      <c r="C28" s="713">
        <v>45.078739999999989</v>
      </c>
      <c r="D28" s="713">
        <v>71.592970000000022</v>
      </c>
      <c r="E28" s="713"/>
      <c r="F28" s="713">
        <v>72.222390000000019</v>
      </c>
      <c r="G28" s="713">
        <v>0</v>
      </c>
      <c r="H28" s="713">
        <v>72.222390000000019</v>
      </c>
      <c r="I28" s="714" t="s">
        <v>329</v>
      </c>
      <c r="J28" s="715" t="s">
        <v>1</v>
      </c>
    </row>
    <row r="29" spans="1:10" ht="14.45" customHeight="1" x14ac:dyDescent="0.2">
      <c r="A29" s="711" t="s">
        <v>575</v>
      </c>
      <c r="B29" s="712" t="s">
        <v>2919</v>
      </c>
      <c r="C29" s="713">
        <v>64.778110000000012</v>
      </c>
      <c r="D29" s="713">
        <v>64.760460000000009</v>
      </c>
      <c r="E29" s="713"/>
      <c r="F29" s="713">
        <v>181.90435000000008</v>
      </c>
      <c r="G29" s="713">
        <v>0</v>
      </c>
      <c r="H29" s="713">
        <v>181.90435000000008</v>
      </c>
      <c r="I29" s="714" t="s">
        <v>329</v>
      </c>
      <c r="J29" s="715" t="s">
        <v>1</v>
      </c>
    </row>
    <row r="30" spans="1:10" ht="14.45" customHeight="1" x14ac:dyDescent="0.2">
      <c r="A30" s="711" t="s">
        <v>575</v>
      </c>
      <c r="B30" s="712" t="s">
        <v>2920</v>
      </c>
      <c r="C30" s="713">
        <v>8.1280000000000001</v>
      </c>
      <c r="D30" s="713">
        <v>5.085</v>
      </c>
      <c r="E30" s="713"/>
      <c r="F30" s="713">
        <v>20.566299999999998</v>
      </c>
      <c r="G30" s="713">
        <v>0</v>
      </c>
      <c r="H30" s="713">
        <v>20.566299999999998</v>
      </c>
      <c r="I30" s="714" t="s">
        <v>329</v>
      </c>
      <c r="J30" s="715" t="s">
        <v>1</v>
      </c>
    </row>
    <row r="31" spans="1:10" ht="14.45" customHeight="1" x14ac:dyDescent="0.2">
      <c r="A31" s="711" t="s">
        <v>575</v>
      </c>
      <c r="B31" s="712" t="s">
        <v>2921</v>
      </c>
      <c r="C31" s="713">
        <v>0.98117999999999994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1</v>
      </c>
    </row>
    <row r="32" spans="1:10" ht="14.45" customHeight="1" x14ac:dyDescent="0.2">
      <c r="A32" s="711" t="s">
        <v>575</v>
      </c>
      <c r="B32" s="712" t="s">
        <v>2922</v>
      </c>
      <c r="C32" s="713">
        <v>1.8220000000000001</v>
      </c>
      <c r="D32" s="713">
        <v>1.617</v>
      </c>
      <c r="E32" s="713"/>
      <c r="F32" s="713">
        <v>4.3</v>
      </c>
      <c r="G32" s="713">
        <v>0</v>
      </c>
      <c r="H32" s="713">
        <v>4.3</v>
      </c>
      <c r="I32" s="714" t="s">
        <v>329</v>
      </c>
      <c r="J32" s="715" t="s">
        <v>572</v>
      </c>
    </row>
    <row r="33" spans="1:10" ht="14.45" customHeight="1" x14ac:dyDescent="0.2">
      <c r="A33" s="711" t="s">
        <v>575</v>
      </c>
      <c r="B33" s="712" t="s">
        <v>2923</v>
      </c>
      <c r="C33" s="713">
        <v>23.841900000000003</v>
      </c>
      <c r="D33" s="713">
        <v>17.613</v>
      </c>
      <c r="E33" s="713"/>
      <c r="F33" s="713">
        <v>209.64179999999999</v>
      </c>
      <c r="G33" s="713">
        <v>0</v>
      </c>
      <c r="H33" s="713">
        <v>209.64179999999999</v>
      </c>
      <c r="I33" s="714" t="s">
        <v>329</v>
      </c>
      <c r="J33" s="715" t="s">
        <v>574</v>
      </c>
    </row>
    <row r="34" spans="1:10" ht="14.45" customHeight="1" x14ac:dyDescent="0.2">
      <c r="A34" s="711" t="s">
        <v>575</v>
      </c>
      <c r="B34" s="712" t="s">
        <v>2924</v>
      </c>
      <c r="C34" s="713">
        <v>0</v>
      </c>
      <c r="D34" s="713">
        <v>0</v>
      </c>
      <c r="E34" s="713"/>
      <c r="F34" s="713">
        <v>0.53556999999999999</v>
      </c>
      <c r="G34" s="713">
        <v>0</v>
      </c>
      <c r="H34" s="713">
        <v>0.53556999999999999</v>
      </c>
      <c r="I34" s="714" t="s">
        <v>329</v>
      </c>
      <c r="J34" s="715" t="s">
        <v>0</v>
      </c>
    </row>
    <row r="35" spans="1:10" ht="14.45" customHeight="1" x14ac:dyDescent="0.2">
      <c r="A35" s="711" t="s">
        <v>575</v>
      </c>
      <c r="B35" s="712" t="s">
        <v>2925</v>
      </c>
      <c r="C35" s="713">
        <v>0.55183000000000004</v>
      </c>
      <c r="D35" s="713">
        <v>0.50940999999999992</v>
      </c>
      <c r="E35" s="713"/>
      <c r="F35" s="713">
        <v>14.256249999999998</v>
      </c>
      <c r="G35" s="713">
        <v>0</v>
      </c>
      <c r="H35" s="713">
        <v>14.256249999999998</v>
      </c>
      <c r="I35" s="714" t="s">
        <v>329</v>
      </c>
      <c r="J35" s="715" t="s">
        <v>1</v>
      </c>
    </row>
    <row r="36" spans="1:10" ht="14.45" customHeight="1" x14ac:dyDescent="0.2">
      <c r="A36" s="711" t="s">
        <v>575</v>
      </c>
      <c r="B36" s="712" t="s">
        <v>2926</v>
      </c>
      <c r="C36" s="713">
        <v>2.3984999999999999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575</v>
      </c>
      <c r="B37" s="712" t="s">
        <v>577</v>
      </c>
      <c r="C37" s="713">
        <v>150.60106999999999</v>
      </c>
      <c r="D37" s="713">
        <v>164.60306000000003</v>
      </c>
      <c r="E37" s="713"/>
      <c r="F37" s="713">
        <v>542.62718000000007</v>
      </c>
      <c r="G37" s="713">
        <v>0</v>
      </c>
      <c r="H37" s="713">
        <v>542.62718000000007</v>
      </c>
      <c r="I37" s="714" t="s">
        <v>329</v>
      </c>
      <c r="J37" s="715" t="s">
        <v>1</v>
      </c>
    </row>
    <row r="38" spans="1:10" ht="14.45" customHeight="1" x14ac:dyDescent="0.2">
      <c r="A38" s="711" t="s">
        <v>329</v>
      </c>
      <c r="B38" s="712" t="s">
        <v>329</v>
      </c>
      <c r="C38" s="713" t="s">
        <v>329</v>
      </c>
      <c r="D38" s="713" t="s">
        <v>329</v>
      </c>
      <c r="E38" s="713"/>
      <c r="F38" s="713" t="s">
        <v>329</v>
      </c>
      <c r="G38" s="713" t="s">
        <v>329</v>
      </c>
      <c r="H38" s="713" t="s">
        <v>329</v>
      </c>
      <c r="I38" s="714" t="s">
        <v>329</v>
      </c>
      <c r="J38" s="715" t="s">
        <v>1</v>
      </c>
    </row>
    <row r="39" spans="1:10" ht="14.45" customHeight="1" x14ac:dyDescent="0.2">
      <c r="A39" s="711" t="s">
        <v>581</v>
      </c>
      <c r="B39" s="712" t="s">
        <v>582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1</v>
      </c>
    </row>
    <row r="40" spans="1:10" ht="14.45" customHeight="1" x14ac:dyDescent="0.2">
      <c r="A40" s="711" t="s">
        <v>581</v>
      </c>
      <c r="B40" s="712" t="s">
        <v>2915</v>
      </c>
      <c r="C40" s="713">
        <v>1.31904</v>
      </c>
      <c r="D40" s="713">
        <v>1.4718000000000002</v>
      </c>
      <c r="E40" s="713"/>
      <c r="F40" s="713">
        <v>4.6158100000000006</v>
      </c>
      <c r="G40" s="713">
        <v>0</v>
      </c>
      <c r="H40" s="713">
        <v>4.6158100000000006</v>
      </c>
      <c r="I40" s="714" t="s">
        <v>329</v>
      </c>
      <c r="J40" s="715" t="s">
        <v>1</v>
      </c>
    </row>
    <row r="41" spans="1:10" ht="14.45" customHeight="1" x14ac:dyDescent="0.2">
      <c r="A41" s="711" t="s">
        <v>581</v>
      </c>
      <c r="B41" s="712" t="s">
        <v>2917</v>
      </c>
      <c r="C41" s="713">
        <v>0.10768999999999999</v>
      </c>
      <c r="D41" s="713">
        <v>0.29524</v>
      </c>
      <c r="E41" s="713"/>
      <c r="F41" s="713">
        <v>0</v>
      </c>
      <c r="G41" s="713">
        <v>0</v>
      </c>
      <c r="H41" s="713">
        <v>0</v>
      </c>
      <c r="I41" s="714" t="s">
        <v>329</v>
      </c>
      <c r="J41" s="715" t="s">
        <v>1</v>
      </c>
    </row>
    <row r="42" spans="1:10" ht="14.45" customHeight="1" x14ac:dyDescent="0.2">
      <c r="A42" s="711" t="s">
        <v>581</v>
      </c>
      <c r="B42" s="712" t="s">
        <v>2918</v>
      </c>
      <c r="C42" s="713">
        <v>26.01247</v>
      </c>
      <c r="D42" s="713">
        <v>48.454970000000003</v>
      </c>
      <c r="E42" s="713"/>
      <c r="F42" s="713">
        <v>29.395460000000003</v>
      </c>
      <c r="G42" s="713">
        <v>0</v>
      </c>
      <c r="H42" s="713">
        <v>29.395460000000003</v>
      </c>
      <c r="I42" s="714" t="s">
        <v>329</v>
      </c>
      <c r="J42" s="715" t="s">
        <v>1</v>
      </c>
    </row>
    <row r="43" spans="1:10" ht="14.45" customHeight="1" x14ac:dyDescent="0.2">
      <c r="A43" s="711" t="s">
        <v>581</v>
      </c>
      <c r="B43" s="712" t="s">
        <v>2919</v>
      </c>
      <c r="C43" s="713">
        <v>48.192370000000004</v>
      </c>
      <c r="D43" s="713">
        <v>71.961610000000022</v>
      </c>
      <c r="E43" s="713"/>
      <c r="F43" s="713">
        <v>37.626829999999998</v>
      </c>
      <c r="G43" s="713">
        <v>0</v>
      </c>
      <c r="H43" s="713">
        <v>37.626829999999998</v>
      </c>
      <c r="I43" s="714" t="s">
        <v>329</v>
      </c>
      <c r="J43" s="715" t="s">
        <v>1</v>
      </c>
    </row>
    <row r="44" spans="1:10" ht="14.45" customHeight="1" x14ac:dyDescent="0.2">
      <c r="A44" s="711" t="s">
        <v>581</v>
      </c>
      <c r="B44" s="712" t="s">
        <v>2920</v>
      </c>
      <c r="C44" s="713">
        <v>6.0990000000000002</v>
      </c>
      <c r="D44" s="713">
        <v>8.1690000000000005</v>
      </c>
      <c r="E44" s="713"/>
      <c r="F44" s="713">
        <v>3.048</v>
      </c>
      <c r="G44" s="713">
        <v>0</v>
      </c>
      <c r="H44" s="713">
        <v>3.048</v>
      </c>
      <c r="I44" s="714" t="s">
        <v>329</v>
      </c>
      <c r="J44" s="715" t="s">
        <v>572</v>
      </c>
    </row>
    <row r="45" spans="1:10" ht="14.45" customHeight="1" x14ac:dyDescent="0.2">
      <c r="A45" s="711" t="s">
        <v>581</v>
      </c>
      <c r="B45" s="712" t="s">
        <v>2922</v>
      </c>
      <c r="C45" s="713">
        <v>0.97599999999999998</v>
      </c>
      <c r="D45" s="713">
        <v>1.175</v>
      </c>
      <c r="E45" s="713"/>
      <c r="F45" s="713">
        <v>0.71799999999999997</v>
      </c>
      <c r="G45" s="713">
        <v>0</v>
      </c>
      <c r="H45" s="713">
        <v>0.71799999999999997</v>
      </c>
      <c r="I45" s="714" t="s">
        <v>329</v>
      </c>
      <c r="J45" s="715" t="s">
        <v>574</v>
      </c>
    </row>
    <row r="46" spans="1:10" ht="14.45" customHeight="1" x14ac:dyDescent="0.2">
      <c r="A46" s="711" t="s">
        <v>581</v>
      </c>
      <c r="B46" s="712" t="s">
        <v>2923</v>
      </c>
      <c r="C46" s="713">
        <v>29.848500000000001</v>
      </c>
      <c r="D46" s="713">
        <v>18.221400000000003</v>
      </c>
      <c r="E46" s="713"/>
      <c r="F46" s="713">
        <v>93.842399999999998</v>
      </c>
      <c r="G46" s="713">
        <v>0</v>
      </c>
      <c r="H46" s="713">
        <v>93.842399999999998</v>
      </c>
      <c r="I46" s="714" t="s">
        <v>329</v>
      </c>
      <c r="J46" s="715" t="s">
        <v>0</v>
      </c>
    </row>
    <row r="47" spans="1:10" ht="14.45" customHeight="1" x14ac:dyDescent="0.2">
      <c r="A47" s="711" t="s">
        <v>581</v>
      </c>
      <c r="B47" s="712" t="s">
        <v>2925</v>
      </c>
      <c r="C47" s="713">
        <v>0.13976</v>
      </c>
      <c r="D47" s="713">
        <v>9.5489999999999992E-2</v>
      </c>
      <c r="E47" s="713"/>
      <c r="F47" s="713">
        <v>1.02383</v>
      </c>
      <c r="G47" s="713">
        <v>0</v>
      </c>
      <c r="H47" s="713">
        <v>1.02383</v>
      </c>
      <c r="I47" s="714" t="s">
        <v>329</v>
      </c>
      <c r="J47" s="715" t="s">
        <v>1</v>
      </c>
    </row>
    <row r="48" spans="1:10" ht="14.45" customHeight="1" x14ac:dyDescent="0.2">
      <c r="A48" s="711" t="s">
        <v>581</v>
      </c>
      <c r="B48" s="712" t="s">
        <v>583</v>
      </c>
      <c r="C48" s="713">
        <v>112.69483000000001</v>
      </c>
      <c r="D48" s="713">
        <v>149.84451000000004</v>
      </c>
      <c r="E48" s="713"/>
      <c r="F48" s="713">
        <v>170.27033000000003</v>
      </c>
      <c r="G48" s="713">
        <v>0</v>
      </c>
      <c r="H48" s="713">
        <v>170.27033000000003</v>
      </c>
      <c r="I48" s="714" t="s">
        <v>329</v>
      </c>
      <c r="J48" s="715" t="s">
        <v>1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1</v>
      </c>
    </row>
    <row r="50" spans="1:10" ht="14.45" customHeight="1" x14ac:dyDescent="0.2">
      <c r="A50" s="711" t="s">
        <v>578</v>
      </c>
      <c r="B50" s="712" t="s">
        <v>579</v>
      </c>
      <c r="C50" s="713" t="s">
        <v>329</v>
      </c>
      <c r="D50" s="713" t="s">
        <v>329</v>
      </c>
      <c r="E50" s="713"/>
      <c r="F50" s="713" t="s">
        <v>329</v>
      </c>
      <c r="G50" s="713" t="s">
        <v>329</v>
      </c>
      <c r="H50" s="713" t="s">
        <v>329</v>
      </c>
      <c r="I50" s="714" t="s">
        <v>329</v>
      </c>
      <c r="J50" s="715" t="s">
        <v>1</v>
      </c>
    </row>
    <row r="51" spans="1:10" ht="14.45" customHeight="1" x14ac:dyDescent="0.2">
      <c r="A51" s="711" t="s">
        <v>578</v>
      </c>
      <c r="B51" s="712" t="s">
        <v>2918</v>
      </c>
      <c r="C51" s="713">
        <v>3.5549999999999998E-2</v>
      </c>
      <c r="D51" s="713">
        <v>0.11159999999999999</v>
      </c>
      <c r="E51" s="713"/>
      <c r="F51" s="713">
        <v>0</v>
      </c>
      <c r="G51" s="713">
        <v>0</v>
      </c>
      <c r="H51" s="713">
        <v>0</v>
      </c>
      <c r="I51" s="714" t="s">
        <v>329</v>
      </c>
      <c r="J51" s="715" t="s">
        <v>1</v>
      </c>
    </row>
    <row r="52" spans="1:10" ht="14.45" customHeight="1" x14ac:dyDescent="0.2">
      <c r="A52" s="711" t="s">
        <v>578</v>
      </c>
      <c r="B52" s="712" t="s">
        <v>2919</v>
      </c>
      <c r="C52" s="713">
        <v>2.1409900000000004</v>
      </c>
      <c r="D52" s="713">
        <v>2.4794999999999998</v>
      </c>
      <c r="E52" s="713"/>
      <c r="F52" s="713">
        <v>0.29530000000000001</v>
      </c>
      <c r="G52" s="713">
        <v>0</v>
      </c>
      <c r="H52" s="713">
        <v>0.29530000000000001</v>
      </c>
      <c r="I52" s="714" t="s">
        <v>329</v>
      </c>
      <c r="J52" s="715" t="s">
        <v>1</v>
      </c>
    </row>
    <row r="53" spans="1:10" ht="14.45" customHeight="1" x14ac:dyDescent="0.2">
      <c r="A53" s="711" t="s">
        <v>578</v>
      </c>
      <c r="B53" s="712" t="s">
        <v>2920</v>
      </c>
      <c r="C53" s="713">
        <v>1.016</v>
      </c>
      <c r="D53" s="713">
        <v>1.5249999999999999</v>
      </c>
      <c r="E53" s="713"/>
      <c r="F53" s="713">
        <v>0</v>
      </c>
      <c r="G53" s="713">
        <v>0</v>
      </c>
      <c r="H53" s="713">
        <v>0</v>
      </c>
      <c r="I53" s="714" t="s">
        <v>329</v>
      </c>
      <c r="J53" s="715" t="s">
        <v>1</v>
      </c>
    </row>
    <row r="54" spans="1:10" ht="14.45" customHeight="1" x14ac:dyDescent="0.2">
      <c r="A54" s="711" t="s">
        <v>578</v>
      </c>
      <c r="B54" s="712" t="s">
        <v>2921</v>
      </c>
      <c r="C54" s="713">
        <v>0</v>
      </c>
      <c r="D54" s="713">
        <v>0</v>
      </c>
      <c r="E54" s="713"/>
      <c r="F54" s="713">
        <v>0</v>
      </c>
      <c r="G54" s="713">
        <v>0</v>
      </c>
      <c r="H54" s="713">
        <v>0</v>
      </c>
      <c r="I54" s="714" t="s">
        <v>329</v>
      </c>
      <c r="J54" s="715" t="s">
        <v>1</v>
      </c>
    </row>
    <row r="55" spans="1:10" ht="14.45" customHeight="1" x14ac:dyDescent="0.2">
      <c r="A55" s="711" t="s">
        <v>578</v>
      </c>
      <c r="B55" s="712" t="s">
        <v>2922</v>
      </c>
      <c r="C55" s="713">
        <v>0.23499999999999999</v>
      </c>
      <c r="D55" s="713">
        <v>0.11</v>
      </c>
      <c r="E55" s="713"/>
      <c r="F55" s="713">
        <v>0</v>
      </c>
      <c r="G55" s="713">
        <v>0</v>
      </c>
      <c r="H55" s="713">
        <v>0</v>
      </c>
      <c r="I55" s="714" t="s">
        <v>329</v>
      </c>
      <c r="J55" s="715" t="s">
        <v>1</v>
      </c>
    </row>
    <row r="56" spans="1:10" ht="14.45" customHeight="1" x14ac:dyDescent="0.2">
      <c r="A56" s="711" t="s">
        <v>578</v>
      </c>
      <c r="B56" s="712" t="s">
        <v>2923</v>
      </c>
      <c r="C56" s="713">
        <v>0.252</v>
      </c>
      <c r="D56" s="713">
        <v>0</v>
      </c>
      <c r="E56" s="713"/>
      <c r="F56" s="713">
        <v>2.0436000000000001</v>
      </c>
      <c r="G56" s="713">
        <v>0</v>
      </c>
      <c r="H56" s="713">
        <v>2.0436000000000001</v>
      </c>
      <c r="I56" s="714" t="s">
        <v>329</v>
      </c>
      <c r="J56" s="715" t="s">
        <v>1</v>
      </c>
    </row>
    <row r="57" spans="1:10" ht="14.45" customHeight="1" x14ac:dyDescent="0.2">
      <c r="A57" s="711" t="s">
        <v>578</v>
      </c>
      <c r="B57" s="712" t="s">
        <v>580</v>
      </c>
      <c r="C57" s="713">
        <v>3.6795400000000003</v>
      </c>
      <c r="D57" s="713">
        <v>4.2260999999999997</v>
      </c>
      <c r="E57" s="713"/>
      <c r="F57" s="713">
        <v>2.3389000000000002</v>
      </c>
      <c r="G57" s="713">
        <v>0</v>
      </c>
      <c r="H57" s="713">
        <v>2.3389000000000002</v>
      </c>
      <c r="I57" s="714" t="s">
        <v>329</v>
      </c>
      <c r="J57" s="715" t="s">
        <v>1</v>
      </c>
    </row>
    <row r="58" spans="1:10" ht="14.45" customHeight="1" x14ac:dyDescent="0.2">
      <c r="A58" s="711" t="s">
        <v>329</v>
      </c>
      <c r="B58" s="712" t="s">
        <v>329</v>
      </c>
      <c r="C58" s="713" t="s">
        <v>329</v>
      </c>
      <c r="D58" s="713" t="s">
        <v>329</v>
      </c>
      <c r="E58" s="713"/>
      <c r="F58" s="713" t="s">
        <v>329</v>
      </c>
      <c r="G58" s="713" t="s">
        <v>329</v>
      </c>
      <c r="H58" s="713" t="s">
        <v>329</v>
      </c>
      <c r="I58" s="714" t="s">
        <v>329</v>
      </c>
      <c r="J58" s="715" t="s">
        <v>1</v>
      </c>
    </row>
    <row r="59" spans="1:10" ht="14.45" customHeight="1" x14ac:dyDescent="0.2">
      <c r="A59" s="711" t="s">
        <v>557</v>
      </c>
      <c r="B59" s="712" t="s">
        <v>569</v>
      </c>
      <c r="C59" s="713">
        <v>266.97544000000005</v>
      </c>
      <c r="D59" s="713">
        <v>318.67367000000002</v>
      </c>
      <c r="E59" s="713"/>
      <c r="F59" s="713">
        <v>723.73640999999998</v>
      </c>
      <c r="G59" s="713">
        <v>0</v>
      </c>
      <c r="H59" s="713">
        <v>723.73640999999998</v>
      </c>
      <c r="I59" s="714" t="s">
        <v>329</v>
      </c>
      <c r="J59" s="715" t="s">
        <v>1</v>
      </c>
    </row>
  </sheetData>
  <mergeCells count="3">
    <mergeCell ref="A1:I1"/>
    <mergeCell ref="F3:I3"/>
    <mergeCell ref="C4:D4"/>
  </mergeCells>
  <conditionalFormatting sqref="F19 F60:F65537">
    <cfRule type="cellIs" dxfId="41" priority="18" stopIfTrue="1" operator="greaterThan">
      <formula>1</formula>
    </cfRule>
  </conditionalFormatting>
  <conditionalFormatting sqref="H5:H18">
    <cfRule type="expression" dxfId="40" priority="14">
      <formula>$H5&gt;0</formula>
    </cfRule>
  </conditionalFormatting>
  <conditionalFormatting sqref="I5:I18">
    <cfRule type="expression" dxfId="39" priority="15">
      <formula>$I5&gt;1</formula>
    </cfRule>
  </conditionalFormatting>
  <conditionalFormatting sqref="B5:B18">
    <cfRule type="expression" dxfId="38" priority="11">
      <formula>OR($J5="NS",$J5="SumaNS",$J5="Účet")</formula>
    </cfRule>
  </conditionalFormatting>
  <conditionalFormatting sqref="F5:I18 B5:D18">
    <cfRule type="expression" dxfId="37" priority="17">
      <formula>AND($J5&lt;&gt;"",$J5&lt;&gt;"mezeraKL")</formula>
    </cfRule>
  </conditionalFormatting>
  <conditionalFormatting sqref="B5:D18 F5:I18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5" priority="13">
      <formula>OR($J5="SumaNS",$J5="NS")</formula>
    </cfRule>
  </conditionalFormatting>
  <conditionalFormatting sqref="A5:A18">
    <cfRule type="expression" dxfId="34" priority="9">
      <formula>AND($J5&lt;&gt;"mezeraKL",$J5&lt;&gt;"")</formula>
    </cfRule>
  </conditionalFormatting>
  <conditionalFormatting sqref="A5:A18">
    <cfRule type="expression" dxfId="33" priority="10">
      <formula>AND($J5&lt;&gt;"",$J5&lt;&gt;"mezeraKL")</formula>
    </cfRule>
  </conditionalFormatting>
  <conditionalFormatting sqref="H20:H59">
    <cfRule type="expression" dxfId="32" priority="6">
      <formula>$H20&gt;0</formula>
    </cfRule>
  </conditionalFormatting>
  <conditionalFormatting sqref="A20:A59">
    <cfRule type="expression" dxfId="31" priority="5">
      <formula>AND($J20&lt;&gt;"mezeraKL",$J20&lt;&gt;"")</formula>
    </cfRule>
  </conditionalFormatting>
  <conditionalFormatting sqref="I20:I59">
    <cfRule type="expression" dxfId="30" priority="7">
      <formula>$I20&gt;1</formula>
    </cfRule>
  </conditionalFormatting>
  <conditionalFormatting sqref="B20:B59">
    <cfRule type="expression" dxfId="29" priority="4">
      <formula>OR($J20="NS",$J20="SumaNS",$J20="Účet")</formula>
    </cfRule>
  </conditionalFormatting>
  <conditionalFormatting sqref="A20:D59 F20:I59">
    <cfRule type="expression" dxfId="28" priority="8">
      <formula>AND($J20&lt;&gt;"",$J20&lt;&gt;"mezeraKL")</formula>
    </cfRule>
  </conditionalFormatting>
  <conditionalFormatting sqref="B20:D59 F20:I59">
    <cfRule type="expression" dxfId="27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9 F20:I59">
    <cfRule type="expression" dxfId="26" priority="2">
      <formula>OR($J20="SumaNS",$J20="NS")</formula>
    </cfRule>
  </conditionalFormatting>
  <hyperlinks>
    <hyperlink ref="A2" location="Obsah!A1" display="Zpět na Obsah  KL 01  1.-4.měsíc" xr:uid="{4F6E4AE1-D9C2-4016-BE99-6A68D6F92CC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3293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4.9437573232969081</v>
      </c>
      <c r="J3" s="203">
        <f>SUBTOTAL(9,J5:J1048576)</f>
        <v>146394</v>
      </c>
      <c r="K3" s="204">
        <f>SUBTOTAL(9,K5:K1048576)</f>
        <v>723736.40958672762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557</v>
      </c>
      <c r="B5" s="807" t="s">
        <v>558</v>
      </c>
      <c r="C5" s="810" t="s">
        <v>570</v>
      </c>
      <c r="D5" s="838" t="s">
        <v>571</v>
      </c>
      <c r="E5" s="810" t="s">
        <v>2927</v>
      </c>
      <c r="F5" s="838" t="s">
        <v>2928</v>
      </c>
      <c r="G5" s="810" t="s">
        <v>2929</v>
      </c>
      <c r="H5" s="810" t="s">
        <v>2930</v>
      </c>
      <c r="I5" s="225">
        <v>1700</v>
      </c>
      <c r="J5" s="225">
        <v>5</v>
      </c>
      <c r="K5" s="830">
        <v>8500</v>
      </c>
    </row>
    <row r="6" spans="1:11" ht="14.45" customHeight="1" x14ac:dyDescent="0.2">
      <c r="A6" s="821" t="s">
        <v>557</v>
      </c>
      <c r="B6" s="822" t="s">
        <v>558</v>
      </c>
      <c r="C6" s="825" t="s">
        <v>575</v>
      </c>
      <c r="D6" s="839" t="s">
        <v>576</v>
      </c>
      <c r="E6" s="825" t="s">
        <v>2931</v>
      </c>
      <c r="F6" s="839" t="s">
        <v>2932</v>
      </c>
      <c r="G6" s="825" t="s">
        <v>2933</v>
      </c>
      <c r="H6" s="825" t="s">
        <v>2934</v>
      </c>
      <c r="I6" s="831">
        <v>147.18021647135416</v>
      </c>
      <c r="J6" s="831">
        <v>85</v>
      </c>
      <c r="K6" s="832">
        <v>12510.479553222656</v>
      </c>
    </row>
    <row r="7" spans="1:11" ht="14.45" customHeight="1" x14ac:dyDescent="0.2">
      <c r="A7" s="821" t="s">
        <v>557</v>
      </c>
      <c r="B7" s="822" t="s">
        <v>558</v>
      </c>
      <c r="C7" s="825" t="s">
        <v>575</v>
      </c>
      <c r="D7" s="839" t="s">
        <v>576</v>
      </c>
      <c r="E7" s="825" t="s">
        <v>2931</v>
      </c>
      <c r="F7" s="839" t="s">
        <v>2932</v>
      </c>
      <c r="G7" s="825" t="s">
        <v>2935</v>
      </c>
      <c r="H7" s="825" t="s">
        <v>2936</v>
      </c>
      <c r="I7" s="831">
        <v>147.18021647135416</v>
      </c>
      <c r="J7" s="831">
        <v>85</v>
      </c>
      <c r="K7" s="832">
        <v>12510.479553222656</v>
      </c>
    </row>
    <row r="8" spans="1:11" ht="14.45" customHeight="1" x14ac:dyDescent="0.2">
      <c r="A8" s="821" t="s">
        <v>557</v>
      </c>
      <c r="B8" s="822" t="s">
        <v>558</v>
      </c>
      <c r="C8" s="825" t="s">
        <v>575</v>
      </c>
      <c r="D8" s="839" t="s">
        <v>576</v>
      </c>
      <c r="E8" s="825" t="s">
        <v>2931</v>
      </c>
      <c r="F8" s="839" t="s">
        <v>2932</v>
      </c>
      <c r="G8" s="825" t="s">
        <v>2937</v>
      </c>
      <c r="H8" s="825" t="s">
        <v>2938</v>
      </c>
      <c r="I8" s="831">
        <v>1775</v>
      </c>
      <c r="J8" s="831">
        <v>1</v>
      </c>
      <c r="K8" s="832">
        <v>1775</v>
      </c>
    </row>
    <row r="9" spans="1:11" ht="14.45" customHeight="1" x14ac:dyDescent="0.2">
      <c r="A9" s="821" t="s">
        <v>557</v>
      </c>
      <c r="B9" s="822" t="s">
        <v>558</v>
      </c>
      <c r="C9" s="825" t="s">
        <v>575</v>
      </c>
      <c r="D9" s="839" t="s">
        <v>576</v>
      </c>
      <c r="E9" s="825" t="s">
        <v>2931</v>
      </c>
      <c r="F9" s="839" t="s">
        <v>2932</v>
      </c>
      <c r="G9" s="825" t="s">
        <v>2939</v>
      </c>
      <c r="H9" s="825" t="s">
        <v>2940</v>
      </c>
      <c r="I9" s="831">
        <v>182.71000671386719</v>
      </c>
      <c r="J9" s="831">
        <v>1</v>
      </c>
      <c r="K9" s="832">
        <v>182.71000671386719</v>
      </c>
    </row>
    <row r="10" spans="1:11" ht="14.45" customHeight="1" x14ac:dyDescent="0.2">
      <c r="A10" s="821" t="s">
        <v>557</v>
      </c>
      <c r="B10" s="822" t="s">
        <v>558</v>
      </c>
      <c r="C10" s="825" t="s">
        <v>575</v>
      </c>
      <c r="D10" s="839" t="s">
        <v>576</v>
      </c>
      <c r="E10" s="825" t="s">
        <v>2941</v>
      </c>
      <c r="F10" s="839" t="s">
        <v>2942</v>
      </c>
      <c r="G10" s="825" t="s">
        <v>2943</v>
      </c>
      <c r="H10" s="825" t="s">
        <v>2944</v>
      </c>
      <c r="I10" s="831">
        <v>96.919998168945313</v>
      </c>
      <c r="J10" s="831">
        <v>3</v>
      </c>
      <c r="K10" s="832">
        <v>290.76998901367188</v>
      </c>
    </row>
    <row r="11" spans="1:11" ht="14.45" customHeight="1" x14ac:dyDescent="0.2">
      <c r="A11" s="821" t="s">
        <v>557</v>
      </c>
      <c r="B11" s="822" t="s">
        <v>558</v>
      </c>
      <c r="C11" s="825" t="s">
        <v>575</v>
      </c>
      <c r="D11" s="839" t="s">
        <v>576</v>
      </c>
      <c r="E11" s="825" t="s">
        <v>2941</v>
      </c>
      <c r="F11" s="839" t="s">
        <v>2942</v>
      </c>
      <c r="G11" s="825" t="s">
        <v>2945</v>
      </c>
      <c r="H11" s="825" t="s">
        <v>2946</v>
      </c>
      <c r="I11" s="831">
        <v>56.630001068115234</v>
      </c>
      <c r="J11" s="831">
        <v>3</v>
      </c>
      <c r="K11" s="832">
        <v>169.8800048828125</v>
      </c>
    </row>
    <row r="12" spans="1:11" ht="14.45" customHeight="1" x14ac:dyDescent="0.2">
      <c r="A12" s="821" t="s">
        <v>557</v>
      </c>
      <c r="B12" s="822" t="s">
        <v>558</v>
      </c>
      <c r="C12" s="825" t="s">
        <v>575</v>
      </c>
      <c r="D12" s="839" t="s">
        <v>576</v>
      </c>
      <c r="E12" s="825" t="s">
        <v>2941</v>
      </c>
      <c r="F12" s="839" t="s">
        <v>2942</v>
      </c>
      <c r="G12" s="825" t="s">
        <v>2947</v>
      </c>
      <c r="H12" s="825" t="s">
        <v>2948</v>
      </c>
      <c r="I12" s="831">
        <v>54.450000762939453</v>
      </c>
      <c r="J12" s="831">
        <v>216</v>
      </c>
      <c r="K12" s="832">
        <v>11761.199951171875</v>
      </c>
    </row>
    <row r="13" spans="1:11" ht="14.45" customHeight="1" x14ac:dyDescent="0.2">
      <c r="A13" s="821" t="s">
        <v>557</v>
      </c>
      <c r="B13" s="822" t="s">
        <v>558</v>
      </c>
      <c r="C13" s="825" t="s">
        <v>575</v>
      </c>
      <c r="D13" s="839" t="s">
        <v>576</v>
      </c>
      <c r="E13" s="825" t="s">
        <v>2949</v>
      </c>
      <c r="F13" s="839" t="s">
        <v>2950</v>
      </c>
      <c r="G13" s="825" t="s">
        <v>2951</v>
      </c>
      <c r="H13" s="825" t="s">
        <v>2952</v>
      </c>
      <c r="I13" s="831">
        <v>74.75</v>
      </c>
      <c r="J13" s="831">
        <v>20</v>
      </c>
      <c r="K13" s="832">
        <v>1495</v>
      </c>
    </row>
    <row r="14" spans="1:11" ht="14.45" customHeight="1" x14ac:dyDescent="0.2">
      <c r="A14" s="821" t="s">
        <v>557</v>
      </c>
      <c r="B14" s="822" t="s">
        <v>558</v>
      </c>
      <c r="C14" s="825" t="s">
        <v>575</v>
      </c>
      <c r="D14" s="839" t="s">
        <v>576</v>
      </c>
      <c r="E14" s="825" t="s">
        <v>2949</v>
      </c>
      <c r="F14" s="839" t="s">
        <v>2950</v>
      </c>
      <c r="G14" s="825" t="s">
        <v>2953</v>
      </c>
      <c r="H14" s="825" t="s">
        <v>2954</v>
      </c>
      <c r="I14" s="831">
        <v>13.430000305175781</v>
      </c>
      <c r="J14" s="831">
        <v>20</v>
      </c>
      <c r="K14" s="832">
        <v>268.60000610351563</v>
      </c>
    </row>
    <row r="15" spans="1:11" ht="14.45" customHeight="1" x14ac:dyDescent="0.2">
      <c r="A15" s="821" t="s">
        <v>557</v>
      </c>
      <c r="B15" s="822" t="s">
        <v>558</v>
      </c>
      <c r="C15" s="825" t="s">
        <v>575</v>
      </c>
      <c r="D15" s="839" t="s">
        <v>576</v>
      </c>
      <c r="E15" s="825" t="s">
        <v>2949</v>
      </c>
      <c r="F15" s="839" t="s">
        <v>2950</v>
      </c>
      <c r="G15" s="825" t="s">
        <v>2955</v>
      </c>
      <c r="H15" s="825" t="s">
        <v>2956</v>
      </c>
      <c r="I15" s="831">
        <v>0.5</v>
      </c>
      <c r="J15" s="831">
        <v>1500</v>
      </c>
      <c r="K15" s="832">
        <v>750</v>
      </c>
    </row>
    <row r="16" spans="1:11" ht="14.45" customHeight="1" x14ac:dyDescent="0.2">
      <c r="A16" s="821" t="s">
        <v>557</v>
      </c>
      <c r="B16" s="822" t="s">
        <v>558</v>
      </c>
      <c r="C16" s="825" t="s">
        <v>575</v>
      </c>
      <c r="D16" s="839" t="s">
        <v>576</v>
      </c>
      <c r="E16" s="825" t="s">
        <v>2949</v>
      </c>
      <c r="F16" s="839" t="s">
        <v>2950</v>
      </c>
      <c r="G16" s="825" t="s">
        <v>2957</v>
      </c>
      <c r="H16" s="825" t="s">
        <v>2958</v>
      </c>
      <c r="I16" s="831">
        <v>0.63999998569488525</v>
      </c>
      <c r="J16" s="831">
        <v>1000</v>
      </c>
      <c r="K16" s="832">
        <v>640</v>
      </c>
    </row>
    <row r="17" spans="1:11" ht="14.45" customHeight="1" x14ac:dyDescent="0.2">
      <c r="A17" s="821" t="s">
        <v>557</v>
      </c>
      <c r="B17" s="822" t="s">
        <v>558</v>
      </c>
      <c r="C17" s="825" t="s">
        <v>575</v>
      </c>
      <c r="D17" s="839" t="s">
        <v>576</v>
      </c>
      <c r="E17" s="825" t="s">
        <v>2949</v>
      </c>
      <c r="F17" s="839" t="s">
        <v>2950</v>
      </c>
      <c r="G17" s="825" t="s">
        <v>2959</v>
      </c>
      <c r="H17" s="825" t="s">
        <v>2960</v>
      </c>
      <c r="I17" s="831">
        <v>1.4800000190734863</v>
      </c>
      <c r="J17" s="831">
        <v>500</v>
      </c>
      <c r="K17" s="832">
        <v>740</v>
      </c>
    </row>
    <row r="18" spans="1:11" ht="14.45" customHeight="1" x14ac:dyDescent="0.2">
      <c r="A18" s="821" t="s">
        <v>557</v>
      </c>
      <c r="B18" s="822" t="s">
        <v>558</v>
      </c>
      <c r="C18" s="825" t="s">
        <v>575</v>
      </c>
      <c r="D18" s="839" t="s">
        <v>576</v>
      </c>
      <c r="E18" s="825" t="s">
        <v>2949</v>
      </c>
      <c r="F18" s="839" t="s">
        <v>2950</v>
      </c>
      <c r="G18" s="825" t="s">
        <v>2961</v>
      </c>
      <c r="H18" s="825" t="s">
        <v>2962</v>
      </c>
      <c r="I18" s="831">
        <v>314.8900146484375</v>
      </c>
      <c r="J18" s="831">
        <v>1</v>
      </c>
      <c r="K18" s="832">
        <v>314.8900146484375</v>
      </c>
    </row>
    <row r="19" spans="1:11" ht="14.45" customHeight="1" x14ac:dyDescent="0.2">
      <c r="A19" s="821" t="s">
        <v>557</v>
      </c>
      <c r="B19" s="822" t="s">
        <v>558</v>
      </c>
      <c r="C19" s="825" t="s">
        <v>575</v>
      </c>
      <c r="D19" s="839" t="s">
        <v>576</v>
      </c>
      <c r="E19" s="825" t="s">
        <v>2949</v>
      </c>
      <c r="F19" s="839" t="s">
        <v>2950</v>
      </c>
      <c r="G19" s="825" t="s">
        <v>2963</v>
      </c>
      <c r="H19" s="825" t="s">
        <v>2964</v>
      </c>
      <c r="I19" s="831">
        <v>2.5399999618530273</v>
      </c>
      <c r="J19" s="831">
        <v>70</v>
      </c>
      <c r="K19" s="832">
        <v>177.80000305175781</v>
      </c>
    </row>
    <row r="20" spans="1:11" ht="14.45" customHeight="1" x14ac:dyDescent="0.2">
      <c r="A20" s="821" t="s">
        <v>557</v>
      </c>
      <c r="B20" s="822" t="s">
        <v>558</v>
      </c>
      <c r="C20" s="825" t="s">
        <v>575</v>
      </c>
      <c r="D20" s="839" t="s">
        <v>576</v>
      </c>
      <c r="E20" s="825" t="s">
        <v>2949</v>
      </c>
      <c r="F20" s="839" t="s">
        <v>2950</v>
      </c>
      <c r="G20" s="825" t="s">
        <v>2965</v>
      </c>
      <c r="H20" s="825" t="s">
        <v>2966</v>
      </c>
      <c r="I20" s="831">
        <v>790.87666829427087</v>
      </c>
      <c r="J20" s="831">
        <v>3</v>
      </c>
      <c r="K20" s="832">
        <v>2372.6300048828125</v>
      </c>
    </row>
    <row r="21" spans="1:11" ht="14.45" customHeight="1" x14ac:dyDescent="0.2">
      <c r="A21" s="821" t="s">
        <v>557</v>
      </c>
      <c r="B21" s="822" t="s">
        <v>558</v>
      </c>
      <c r="C21" s="825" t="s">
        <v>575</v>
      </c>
      <c r="D21" s="839" t="s">
        <v>576</v>
      </c>
      <c r="E21" s="825" t="s">
        <v>2949</v>
      </c>
      <c r="F21" s="839" t="s">
        <v>2950</v>
      </c>
      <c r="G21" s="825" t="s">
        <v>2967</v>
      </c>
      <c r="H21" s="825" t="s">
        <v>2968</v>
      </c>
      <c r="I21" s="831">
        <v>63.849998474121094</v>
      </c>
      <c r="J21" s="831">
        <v>10</v>
      </c>
      <c r="K21" s="832">
        <v>638.46002197265625</v>
      </c>
    </row>
    <row r="22" spans="1:11" ht="14.45" customHeight="1" x14ac:dyDescent="0.2">
      <c r="A22" s="821" t="s">
        <v>557</v>
      </c>
      <c r="B22" s="822" t="s">
        <v>558</v>
      </c>
      <c r="C22" s="825" t="s">
        <v>575</v>
      </c>
      <c r="D22" s="839" t="s">
        <v>576</v>
      </c>
      <c r="E22" s="825" t="s">
        <v>2949</v>
      </c>
      <c r="F22" s="839" t="s">
        <v>2950</v>
      </c>
      <c r="G22" s="825" t="s">
        <v>2969</v>
      </c>
      <c r="H22" s="825" t="s">
        <v>2970</v>
      </c>
      <c r="I22" s="831">
        <v>69.699996948242188</v>
      </c>
      <c r="J22" s="831">
        <v>10</v>
      </c>
      <c r="K22" s="832">
        <v>696.96002197265625</v>
      </c>
    </row>
    <row r="23" spans="1:11" ht="14.45" customHeight="1" x14ac:dyDescent="0.2">
      <c r="A23" s="821" t="s">
        <v>557</v>
      </c>
      <c r="B23" s="822" t="s">
        <v>558</v>
      </c>
      <c r="C23" s="825" t="s">
        <v>575</v>
      </c>
      <c r="D23" s="839" t="s">
        <v>576</v>
      </c>
      <c r="E23" s="825" t="s">
        <v>2949</v>
      </c>
      <c r="F23" s="839" t="s">
        <v>2950</v>
      </c>
      <c r="G23" s="825" t="s">
        <v>2971</v>
      </c>
      <c r="H23" s="825" t="s">
        <v>2972</v>
      </c>
      <c r="I23" s="831">
        <v>101.25</v>
      </c>
      <c r="J23" s="831">
        <v>10</v>
      </c>
      <c r="K23" s="832">
        <v>1012.489990234375</v>
      </c>
    </row>
    <row r="24" spans="1:11" ht="14.45" customHeight="1" x14ac:dyDescent="0.2">
      <c r="A24" s="821" t="s">
        <v>557</v>
      </c>
      <c r="B24" s="822" t="s">
        <v>558</v>
      </c>
      <c r="C24" s="825" t="s">
        <v>575</v>
      </c>
      <c r="D24" s="839" t="s">
        <v>576</v>
      </c>
      <c r="E24" s="825" t="s">
        <v>2949</v>
      </c>
      <c r="F24" s="839" t="s">
        <v>2950</v>
      </c>
      <c r="G24" s="825" t="s">
        <v>2973</v>
      </c>
      <c r="H24" s="825" t="s">
        <v>2974</v>
      </c>
      <c r="I24" s="831">
        <v>73.209999084472656</v>
      </c>
      <c r="J24" s="831">
        <v>10</v>
      </c>
      <c r="K24" s="832">
        <v>732.1400146484375</v>
      </c>
    </row>
    <row r="25" spans="1:11" ht="14.45" customHeight="1" x14ac:dyDescent="0.2">
      <c r="A25" s="821" t="s">
        <v>557</v>
      </c>
      <c r="B25" s="822" t="s">
        <v>558</v>
      </c>
      <c r="C25" s="825" t="s">
        <v>575</v>
      </c>
      <c r="D25" s="839" t="s">
        <v>576</v>
      </c>
      <c r="E25" s="825" t="s">
        <v>2949</v>
      </c>
      <c r="F25" s="839" t="s">
        <v>2950</v>
      </c>
      <c r="G25" s="825" t="s">
        <v>2975</v>
      </c>
      <c r="H25" s="825" t="s">
        <v>2976</v>
      </c>
      <c r="I25" s="831">
        <v>6.7800002098083496</v>
      </c>
      <c r="J25" s="831">
        <v>200</v>
      </c>
      <c r="K25" s="832">
        <v>1355.199951171875</v>
      </c>
    </row>
    <row r="26" spans="1:11" ht="14.45" customHeight="1" x14ac:dyDescent="0.2">
      <c r="A26" s="821" t="s">
        <v>557</v>
      </c>
      <c r="B26" s="822" t="s">
        <v>558</v>
      </c>
      <c r="C26" s="825" t="s">
        <v>575</v>
      </c>
      <c r="D26" s="839" t="s">
        <v>576</v>
      </c>
      <c r="E26" s="825" t="s">
        <v>2949</v>
      </c>
      <c r="F26" s="839" t="s">
        <v>2950</v>
      </c>
      <c r="G26" s="825" t="s">
        <v>2977</v>
      </c>
      <c r="H26" s="825" t="s">
        <v>2978</v>
      </c>
      <c r="I26" s="831">
        <v>30.175000190734863</v>
      </c>
      <c r="J26" s="831">
        <v>50</v>
      </c>
      <c r="K26" s="832">
        <v>1508.75</v>
      </c>
    </row>
    <row r="27" spans="1:11" ht="14.45" customHeight="1" x14ac:dyDescent="0.2">
      <c r="A27" s="821" t="s">
        <v>557</v>
      </c>
      <c r="B27" s="822" t="s">
        <v>558</v>
      </c>
      <c r="C27" s="825" t="s">
        <v>575</v>
      </c>
      <c r="D27" s="839" t="s">
        <v>576</v>
      </c>
      <c r="E27" s="825" t="s">
        <v>2949</v>
      </c>
      <c r="F27" s="839" t="s">
        <v>2950</v>
      </c>
      <c r="G27" s="825" t="s">
        <v>2979</v>
      </c>
      <c r="H27" s="825" t="s">
        <v>2980</v>
      </c>
      <c r="I27" s="831">
        <v>5.2699999809265137</v>
      </c>
      <c r="J27" s="831">
        <v>100</v>
      </c>
      <c r="K27" s="832">
        <v>527.00001525878906</v>
      </c>
    </row>
    <row r="28" spans="1:11" ht="14.45" customHeight="1" x14ac:dyDescent="0.2">
      <c r="A28" s="821" t="s">
        <v>557</v>
      </c>
      <c r="B28" s="822" t="s">
        <v>558</v>
      </c>
      <c r="C28" s="825" t="s">
        <v>575</v>
      </c>
      <c r="D28" s="839" t="s">
        <v>576</v>
      </c>
      <c r="E28" s="825" t="s">
        <v>2949</v>
      </c>
      <c r="F28" s="839" t="s">
        <v>2950</v>
      </c>
      <c r="G28" s="825" t="s">
        <v>2981</v>
      </c>
      <c r="H28" s="825" t="s">
        <v>2982</v>
      </c>
      <c r="I28" s="831">
        <v>233.79000345865884</v>
      </c>
      <c r="J28" s="831">
        <v>25</v>
      </c>
      <c r="K28" s="832">
        <v>5844.6298828125</v>
      </c>
    </row>
    <row r="29" spans="1:11" ht="14.45" customHeight="1" x14ac:dyDescent="0.2">
      <c r="A29" s="821" t="s">
        <v>557</v>
      </c>
      <c r="B29" s="822" t="s">
        <v>558</v>
      </c>
      <c r="C29" s="825" t="s">
        <v>575</v>
      </c>
      <c r="D29" s="839" t="s">
        <v>576</v>
      </c>
      <c r="E29" s="825" t="s">
        <v>2949</v>
      </c>
      <c r="F29" s="839" t="s">
        <v>2950</v>
      </c>
      <c r="G29" s="825" t="s">
        <v>2983</v>
      </c>
      <c r="H29" s="825" t="s">
        <v>2984</v>
      </c>
      <c r="I29" s="831">
        <v>120.69000244140625</v>
      </c>
      <c r="J29" s="831">
        <v>25</v>
      </c>
      <c r="K29" s="832">
        <v>3017.3201293945313</v>
      </c>
    </row>
    <row r="30" spans="1:11" ht="14.45" customHeight="1" x14ac:dyDescent="0.2">
      <c r="A30" s="821" t="s">
        <v>557</v>
      </c>
      <c r="B30" s="822" t="s">
        <v>558</v>
      </c>
      <c r="C30" s="825" t="s">
        <v>575</v>
      </c>
      <c r="D30" s="839" t="s">
        <v>576</v>
      </c>
      <c r="E30" s="825" t="s">
        <v>2949</v>
      </c>
      <c r="F30" s="839" t="s">
        <v>2950</v>
      </c>
      <c r="G30" s="825" t="s">
        <v>2985</v>
      </c>
      <c r="H30" s="825" t="s">
        <v>2986</v>
      </c>
      <c r="I30" s="831">
        <v>824.92000325520837</v>
      </c>
      <c r="J30" s="831">
        <v>3</v>
      </c>
      <c r="K30" s="832">
        <v>2474.760009765625</v>
      </c>
    </row>
    <row r="31" spans="1:11" ht="14.45" customHeight="1" x14ac:dyDescent="0.2">
      <c r="A31" s="821" t="s">
        <v>557</v>
      </c>
      <c r="B31" s="822" t="s">
        <v>558</v>
      </c>
      <c r="C31" s="825" t="s">
        <v>575</v>
      </c>
      <c r="D31" s="839" t="s">
        <v>576</v>
      </c>
      <c r="E31" s="825" t="s">
        <v>2949</v>
      </c>
      <c r="F31" s="839" t="s">
        <v>2950</v>
      </c>
      <c r="G31" s="825" t="s">
        <v>2987</v>
      </c>
      <c r="H31" s="825" t="s">
        <v>2988</v>
      </c>
      <c r="I31" s="831">
        <v>309.35000610351563</v>
      </c>
      <c r="J31" s="831">
        <v>2</v>
      </c>
      <c r="K31" s="832">
        <v>618.70001220703125</v>
      </c>
    </row>
    <row r="32" spans="1:11" ht="14.45" customHeight="1" x14ac:dyDescent="0.2">
      <c r="A32" s="821" t="s">
        <v>557</v>
      </c>
      <c r="B32" s="822" t="s">
        <v>558</v>
      </c>
      <c r="C32" s="825" t="s">
        <v>575</v>
      </c>
      <c r="D32" s="839" t="s">
        <v>576</v>
      </c>
      <c r="E32" s="825" t="s">
        <v>2949</v>
      </c>
      <c r="F32" s="839" t="s">
        <v>2950</v>
      </c>
      <c r="G32" s="825" t="s">
        <v>2989</v>
      </c>
      <c r="H32" s="825" t="s">
        <v>2990</v>
      </c>
      <c r="I32" s="831">
        <v>38.400001525878906</v>
      </c>
      <c r="J32" s="831">
        <v>30</v>
      </c>
      <c r="K32" s="832">
        <v>1152.02001953125</v>
      </c>
    </row>
    <row r="33" spans="1:11" ht="14.45" customHeight="1" x14ac:dyDescent="0.2">
      <c r="A33" s="821" t="s">
        <v>557</v>
      </c>
      <c r="B33" s="822" t="s">
        <v>558</v>
      </c>
      <c r="C33" s="825" t="s">
        <v>575</v>
      </c>
      <c r="D33" s="839" t="s">
        <v>576</v>
      </c>
      <c r="E33" s="825" t="s">
        <v>2949</v>
      </c>
      <c r="F33" s="839" t="s">
        <v>2950</v>
      </c>
      <c r="G33" s="825" t="s">
        <v>2991</v>
      </c>
      <c r="H33" s="825" t="s">
        <v>2992</v>
      </c>
      <c r="I33" s="831">
        <v>68.889999389648438</v>
      </c>
      <c r="J33" s="831">
        <v>10</v>
      </c>
      <c r="K33" s="832">
        <v>688.8499755859375</v>
      </c>
    </row>
    <row r="34" spans="1:11" ht="14.45" customHeight="1" x14ac:dyDescent="0.2">
      <c r="A34" s="821" t="s">
        <v>557</v>
      </c>
      <c r="B34" s="822" t="s">
        <v>558</v>
      </c>
      <c r="C34" s="825" t="s">
        <v>575</v>
      </c>
      <c r="D34" s="839" t="s">
        <v>576</v>
      </c>
      <c r="E34" s="825" t="s">
        <v>2949</v>
      </c>
      <c r="F34" s="839" t="s">
        <v>2950</v>
      </c>
      <c r="G34" s="825" t="s">
        <v>2993</v>
      </c>
      <c r="H34" s="825" t="s">
        <v>2994</v>
      </c>
      <c r="I34" s="831">
        <v>120.63999938964844</v>
      </c>
      <c r="J34" s="831">
        <v>40</v>
      </c>
      <c r="K34" s="832">
        <v>4825.39990234375</v>
      </c>
    </row>
    <row r="35" spans="1:11" ht="14.45" customHeight="1" x14ac:dyDescent="0.2">
      <c r="A35" s="821" t="s">
        <v>557</v>
      </c>
      <c r="B35" s="822" t="s">
        <v>558</v>
      </c>
      <c r="C35" s="825" t="s">
        <v>575</v>
      </c>
      <c r="D35" s="839" t="s">
        <v>576</v>
      </c>
      <c r="E35" s="825" t="s">
        <v>2949</v>
      </c>
      <c r="F35" s="839" t="s">
        <v>2950</v>
      </c>
      <c r="G35" s="825" t="s">
        <v>2995</v>
      </c>
      <c r="H35" s="825" t="s">
        <v>2996</v>
      </c>
      <c r="I35" s="831">
        <v>310.5</v>
      </c>
      <c r="J35" s="831">
        <v>40</v>
      </c>
      <c r="K35" s="832">
        <v>12420</v>
      </c>
    </row>
    <row r="36" spans="1:11" ht="14.45" customHeight="1" x14ac:dyDescent="0.2">
      <c r="A36" s="821" t="s">
        <v>557</v>
      </c>
      <c r="B36" s="822" t="s">
        <v>558</v>
      </c>
      <c r="C36" s="825" t="s">
        <v>575</v>
      </c>
      <c r="D36" s="839" t="s">
        <v>576</v>
      </c>
      <c r="E36" s="825" t="s">
        <v>2949</v>
      </c>
      <c r="F36" s="839" t="s">
        <v>2950</v>
      </c>
      <c r="G36" s="825" t="s">
        <v>2997</v>
      </c>
      <c r="H36" s="825" t="s">
        <v>2998</v>
      </c>
      <c r="I36" s="831">
        <v>159.55000305175781</v>
      </c>
      <c r="J36" s="831">
        <v>40</v>
      </c>
      <c r="K36" s="832">
        <v>6382.06005859375</v>
      </c>
    </row>
    <row r="37" spans="1:11" ht="14.45" customHeight="1" x14ac:dyDescent="0.2">
      <c r="A37" s="821" t="s">
        <v>557</v>
      </c>
      <c r="B37" s="822" t="s">
        <v>558</v>
      </c>
      <c r="C37" s="825" t="s">
        <v>575</v>
      </c>
      <c r="D37" s="839" t="s">
        <v>576</v>
      </c>
      <c r="E37" s="825" t="s">
        <v>2949</v>
      </c>
      <c r="F37" s="839" t="s">
        <v>2950</v>
      </c>
      <c r="G37" s="825" t="s">
        <v>2999</v>
      </c>
      <c r="H37" s="825" t="s">
        <v>3000</v>
      </c>
      <c r="I37" s="831">
        <v>5.8400001525878906</v>
      </c>
      <c r="J37" s="831">
        <v>100</v>
      </c>
      <c r="K37" s="832">
        <v>584</v>
      </c>
    </row>
    <row r="38" spans="1:11" ht="14.45" customHeight="1" x14ac:dyDescent="0.2">
      <c r="A38" s="821" t="s">
        <v>557</v>
      </c>
      <c r="B38" s="822" t="s">
        <v>558</v>
      </c>
      <c r="C38" s="825" t="s">
        <v>575</v>
      </c>
      <c r="D38" s="839" t="s">
        <v>576</v>
      </c>
      <c r="E38" s="825" t="s">
        <v>2949</v>
      </c>
      <c r="F38" s="839" t="s">
        <v>2950</v>
      </c>
      <c r="G38" s="825" t="s">
        <v>3001</v>
      </c>
      <c r="H38" s="825" t="s">
        <v>3002</v>
      </c>
      <c r="I38" s="831">
        <v>14.119999885559082</v>
      </c>
      <c r="J38" s="831">
        <v>50</v>
      </c>
      <c r="K38" s="832">
        <v>706</v>
      </c>
    </row>
    <row r="39" spans="1:11" ht="14.45" customHeight="1" x14ac:dyDescent="0.2">
      <c r="A39" s="821" t="s">
        <v>557</v>
      </c>
      <c r="B39" s="822" t="s">
        <v>558</v>
      </c>
      <c r="C39" s="825" t="s">
        <v>575</v>
      </c>
      <c r="D39" s="839" t="s">
        <v>576</v>
      </c>
      <c r="E39" s="825" t="s">
        <v>2949</v>
      </c>
      <c r="F39" s="839" t="s">
        <v>2950</v>
      </c>
      <c r="G39" s="825" t="s">
        <v>3003</v>
      </c>
      <c r="H39" s="825" t="s">
        <v>3004</v>
      </c>
      <c r="I39" s="831">
        <v>14.204999923706055</v>
      </c>
      <c r="J39" s="831">
        <v>150</v>
      </c>
      <c r="K39" s="832">
        <v>2110.47998046875</v>
      </c>
    </row>
    <row r="40" spans="1:11" ht="14.45" customHeight="1" x14ac:dyDescent="0.2">
      <c r="A40" s="821" t="s">
        <v>557</v>
      </c>
      <c r="B40" s="822" t="s">
        <v>558</v>
      </c>
      <c r="C40" s="825" t="s">
        <v>575</v>
      </c>
      <c r="D40" s="839" t="s">
        <v>576</v>
      </c>
      <c r="E40" s="825" t="s">
        <v>2949</v>
      </c>
      <c r="F40" s="839" t="s">
        <v>2950</v>
      </c>
      <c r="G40" s="825" t="s">
        <v>3005</v>
      </c>
      <c r="H40" s="825" t="s">
        <v>3006</v>
      </c>
      <c r="I40" s="831">
        <v>241.86000061035156</v>
      </c>
      <c r="J40" s="831">
        <v>25</v>
      </c>
      <c r="K40" s="832">
        <v>6046.47021484375</v>
      </c>
    </row>
    <row r="41" spans="1:11" ht="14.45" customHeight="1" x14ac:dyDescent="0.2">
      <c r="A41" s="821" t="s">
        <v>557</v>
      </c>
      <c r="B41" s="822" t="s">
        <v>558</v>
      </c>
      <c r="C41" s="825" t="s">
        <v>575</v>
      </c>
      <c r="D41" s="839" t="s">
        <v>576</v>
      </c>
      <c r="E41" s="825" t="s">
        <v>2949</v>
      </c>
      <c r="F41" s="839" t="s">
        <v>2950</v>
      </c>
      <c r="G41" s="825" t="s">
        <v>3007</v>
      </c>
      <c r="H41" s="825" t="s">
        <v>3008</v>
      </c>
      <c r="I41" s="831">
        <v>253</v>
      </c>
      <c r="J41" s="831">
        <v>1</v>
      </c>
      <c r="K41" s="832">
        <v>253</v>
      </c>
    </row>
    <row r="42" spans="1:11" ht="14.45" customHeight="1" x14ac:dyDescent="0.2">
      <c r="A42" s="821" t="s">
        <v>557</v>
      </c>
      <c r="B42" s="822" t="s">
        <v>558</v>
      </c>
      <c r="C42" s="825" t="s">
        <v>575</v>
      </c>
      <c r="D42" s="839" t="s">
        <v>576</v>
      </c>
      <c r="E42" s="825" t="s">
        <v>2949</v>
      </c>
      <c r="F42" s="839" t="s">
        <v>2950</v>
      </c>
      <c r="G42" s="825" t="s">
        <v>3009</v>
      </c>
      <c r="H42" s="825" t="s">
        <v>3010</v>
      </c>
      <c r="I42" s="831">
        <v>83.379997253417969</v>
      </c>
      <c r="J42" s="831">
        <v>10</v>
      </c>
      <c r="K42" s="832">
        <v>833.75</v>
      </c>
    </row>
    <row r="43" spans="1:11" ht="14.45" customHeight="1" x14ac:dyDescent="0.2">
      <c r="A43" s="821" t="s">
        <v>557</v>
      </c>
      <c r="B43" s="822" t="s">
        <v>558</v>
      </c>
      <c r="C43" s="825" t="s">
        <v>575</v>
      </c>
      <c r="D43" s="839" t="s">
        <v>576</v>
      </c>
      <c r="E43" s="825" t="s">
        <v>2949</v>
      </c>
      <c r="F43" s="839" t="s">
        <v>2950</v>
      </c>
      <c r="G43" s="825" t="s">
        <v>3011</v>
      </c>
      <c r="H43" s="825" t="s">
        <v>3012</v>
      </c>
      <c r="I43" s="831">
        <v>13.020000457763672</v>
      </c>
      <c r="J43" s="831">
        <v>2</v>
      </c>
      <c r="K43" s="832">
        <v>26.040000915527344</v>
      </c>
    </row>
    <row r="44" spans="1:11" ht="14.45" customHeight="1" x14ac:dyDescent="0.2">
      <c r="A44" s="821" t="s">
        <v>557</v>
      </c>
      <c r="B44" s="822" t="s">
        <v>558</v>
      </c>
      <c r="C44" s="825" t="s">
        <v>575</v>
      </c>
      <c r="D44" s="839" t="s">
        <v>576</v>
      </c>
      <c r="E44" s="825" t="s">
        <v>2949</v>
      </c>
      <c r="F44" s="839" t="s">
        <v>2950</v>
      </c>
      <c r="G44" s="825" t="s">
        <v>3013</v>
      </c>
      <c r="H44" s="825" t="s">
        <v>3014</v>
      </c>
      <c r="I44" s="831">
        <v>1.5133333206176758</v>
      </c>
      <c r="J44" s="831">
        <v>150</v>
      </c>
      <c r="K44" s="832">
        <v>227</v>
      </c>
    </row>
    <row r="45" spans="1:11" ht="14.45" customHeight="1" x14ac:dyDescent="0.2">
      <c r="A45" s="821" t="s">
        <v>557</v>
      </c>
      <c r="B45" s="822" t="s">
        <v>558</v>
      </c>
      <c r="C45" s="825" t="s">
        <v>575</v>
      </c>
      <c r="D45" s="839" t="s">
        <v>576</v>
      </c>
      <c r="E45" s="825" t="s">
        <v>2949</v>
      </c>
      <c r="F45" s="839" t="s">
        <v>2950</v>
      </c>
      <c r="G45" s="825" t="s">
        <v>3015</v>
      </c>
      <c r="H45" s="825" t="s">
        <v>3016</v>
      </c>
      <c r="I45" s="831">
        <v>2.0649999380111694</v>
      </c>
      <c r="J45" s="831">
        <v>100</v>
      </c>
      <c r="K45" s="832">
        <v>206.5</v>
      </c>
    </row>
    <row r="46" spans="1:11" ht="14.45" customHeight="1" x14ac:dyDescent="0.2">
      <c r="A46" s="821" t="s">
        <v>557</v>
      </c>
      <c r="B46" s="822" t="s">
        <v>558</v>
      </c>
      <c r="C46" s="825" t="s">
        <v>575</v>
      </c>
      <c r="D46" s="839" t="s">
        <v>576</v>
      </c>
      <c r="E46" s="825" t="s">
        <v>2949</v>
      </c>
      <c r="F46" s="839" t="s">
        <v>2950</v>
      </c>
      <c r="G46" s="825" t="s">
        <v>3017</v>
      </c>
      <c r="H46" s="825" t="s">
        <v>3018</v>
      </c>
      <c r="I46" s="831">
        <v>7.6100001335144043</v>
      </c>
      <c r="J46" s="831">
        <v>24</v>
      </c>
      <c r="K46" s="832">
        <v>182.63999938964844</v>
      </c>
    </row>
    <row r="47" spans="1:11" ht="14.45" customHeight="1" x14ac:dyDescent="0.2">
      <c r="A47" s="821" t="s">
        <v>557</v>
      </c>
      <c r="B47" s="822" t="s">
        <v>558</v>
      </c>
      <c r="C47" s="825" t="s">
        <v>575</v>
      </c>
      <c r="D47" s="839" t="s">
        <v>576</v>
      </c>
      <c r="E47" s="825" t="s">
        <v>2949</v>
      </c>
      <c r="F47" s="839" t="s">
        <v>2950</v>
      </c>
      <c r="G47" s="825" t="s">
        <v>3019</v>
      </c>
      <c r="H47" s="825" t="s">
        <v>3020</v>
      </c>
      <c r="I47" s="831">
        <v>14.355000019073486</v>
      </c>
      <c r="J47" s="831">
        <v>24</v>
      </c>
      <c r="K47" s="832">
        <v>344.52000427246094</v>
      </c>
    </row>
    <row r="48" spans="1:11" ht="14.45" customHeight="1" x14ac:dyDescent="0.2">
      <c r="A48" s="821" t="s">
        <v>557</v>
      </c>
      <c r="B48" s="822" t="s">
        <v>558</v>
      </c>
      <c r="C48" s="825" t="s">
        <v>575</v>
      </c>
      <c r="D48" s="839" t="s">
        <v>576</v>
      </c>
      <c r="E48" s="825" t="s">
        <v>2949</v>
      </c>
      <c r="F48" s="839" t="s">
        <v>2950</v>
      </c>
      <c r="G48" s="825" t="s">
        <v>3021</v>
      </c>
      <c r="H48" s="825" t="s">
        <v>3022</v>
      </c>
      <c r="I48" s="831">
        <v>46</v>
      </c>
      <c r="J48" s="831">
        <v>1</v>
      </c>
      <c r="K48" s="832">
        <v>46</v>
      </c>
    </row>
    <row r="49" spans="1:11" ht="14.45" customHeight="1" x14ac:dyDescent="0.2">
      <c r="A49" s="821" t="s">
        <v>557</v>
      </c>
      <c r="B49" s="822" t="s">
        <v>558</v>
      </c>
      <c r="C49" s="825" t="s">
        <v>575</v>
      </c>
      <c r="D49" s="839" t="s">
        <v>576</v>
      </c>
      <c r="E49" s="825" t="s">
        <v>2949</v>
      </c>
      <c r="F49" s="839" t="s">
        <v>2950</v>
      </c>
      <c r="G49" s="825" t="s">
        <v>3023</v>
      </c>
      <c r="H49" s="825" t="s">
        <v>3024</v>
      </c>
      <c r="I49" s="831">
        <v>61.215000152587891</v>
      </c>
      <c r="J49" s="831">
        <v>2</v>
      </c>
      <c r="K49" s="832">
        <v>122.43000030517578</v>
      </c>
    </row>
    <row r="50" spans="1:11" ht="14.45" customHeight="1" x14ac:dyDescent="0.2">
      <c r="A50" s="821" t="s">
        <v>557</v>
      </c>
      <c r="B50" s="822" t="s">
        <v>558</v>
      </c>
      <c r="C50" s="825" t="s">
        <v>575</v>
      </c>
      <c r="D50" s="839" t="s">
        <v>576</v>
      </c>
      <c r="E50" s="825" t="s">
        <v>2949</v>
      </c>
      <c r="F50" s="839" t="s">
        <v>2950</v>
      </c>
      <c r="G50" s="825" t="s">
        <v>3025</v>
      </c>
      <c r="H50" s="825" t="s">
        <v>3026</v>
      </c>
      <c r="I50" s="831">
        <v>46.31666692097982</v>
      </c>
      <c r="J50" s="831">
        <v>5</v>
      </c>
      <c r="K50" s="832">
        <v>231.58000183105469</v>
      </c>
    </row>
    <row r="51" spans="1:11" ht="14.45" customHeight="1" x14ac:dyDescent="0.2">
      <c r="A51" s="821" t="s">
        <v>557</v>
      </c>
      <c r="B51" s="822" t="s">
        <v>558</v>
      </c>
      <c r="C51" s="825" t="s">
        <v>575</v>
      </c>
      <c r="D51" s="839" t="s">
        <v>576</v>
      </c>
      <c r="E51" s="825" t="s">
        <v>2949</v>
      </c>
      <c r="F51" s="839" t="s">
        <v>2950</v>
      </c>
      <c r="G51" s="825" t="s">
        <v>3027</v>
      </c>
      <c r="H51" s="825" t="s">
        <v>3028</v>
      </c>
      <c r="I51" s="831">
        <v>8.3900003433227539</v>
      </c>
      <c r="J51" s="831">
        <v>12</v>
      </c>
      <c r="K51" s="832">
        <v>100.68000030517578</v>
      </c>
    </row>
    <row r="52" spans="1:11" ht="14.45" customHeight="1" x14ac:dyDescent="0.2">
      <c r="A52" s="821" t="s">
        <v>557</v>
      </c>
      <c r="B52" s="822" t="s">
        <v>558</v>
      </c>
      <c r="C52" s="825" t="s">
        <v>575</v>
      </c>
      <c r="D52" s="839" t="s">
        <v>576</v>
      </c>
      <c r="E52" s="825" t="s">
        <v>2949</v>
      </c>
      <c r="F52" s="839" t="s">
        <v>2950</v>
      </c>
      <c r="G52" s="825" t="s">
        <v>3029</v>
      </c>
      <c r="H52" s="825" t="s">
        <v>3030</v>
      </c>
      <c r="I52" s="831">
        <v>8.007500171661377</v>
      </c>
      <c r="J52" s="831">
        <v>96</v>
      </c>
      <c r="K52" s="832">
        <v>768.72001647949219</v>
      </c>
    </row>
    <row r="53" spans="1:11" ht="14.45" customHeight="1" x14ac:dyDescent="0.2">
      <c r="A53" s="821" t="s">
        <v>557</v>
      </c>
      <c r="B53" s="822" t="s">
        <v>558</v>
      </c>
      <c r="C53" s="825" t="s">
        <v>575</v>
      </c>
      <c r="D53" s="839" t="s">
        <v>576</v>
      </c>
      <c r="E53" s="825" t="s">
        <v>2949</v>
      </c>
      <c r="F53" s="839" t="s">
        <v>2950</v>
      </c>
      <c r="G53" s="825" t="s">
        <v>3031</v>
      </c>
      <c r="H53" s="825" t="s">
        <v>3032</v>
      </c>
      <c r="I53" s="831">
        <v>12.164999961853027</v>
      </c>
      <c r="J53" s="831">
        <v>40</v>
      </c>
      <c r="K53" s="832">
        <v>486.57999420166016</v>
      </c>
    </row>
    <row r="54" spans="1:11" ht="14.45" customHeight="1" x14ac:dyDescent="0.2">
      <c r="A54" s="821" t="s">
        <v>557</v>
      </c>
      <c r="B54" s="822" t="s">
        <v>558</v>
      </c>
      <c r="C54" s="825" t="s">
        <v>575</v>
      </c>
      <c r="D54" s="839" t="s">
        <v>576</v>
      </c>
      <c r="E54" s="825" t="s">
        <v>2949</v>
      </c>
      <c r="F54" s="839" t="s">
        <v>2950</v>
      </c>
      <c r="G54" s="825" t="s">
        <v>3033</v>
      </c>
      <c r="H54" s="825" t="s">
        <v>3034</v>
      </c>
      <c r="I54" s="831">
        <v>10.840000152587891</v>
      </c>
      <c r="J54" s="831">
        <v>40</v>
      </c>
      <c r="K54" s="832">
        <v>433.60000610351563</v>
      </c>
    </row>
    <row r="55" spans="1:11" ht="14.45" customHeight="1" x14ac:dyDescent="0.2">
      <c r="A55" s="821" t="s">
        <v>557</v>
      </c>
      <c r="B55" s="822" t="s">
        <v>558</v>
      </c>
      <c r="C55" s="825" t="s">
        <v>575</v>
      </c>
      <c r="D55" s="839" t="s">
        <v>576</v>
      </c>
      <c r="E55" s="825" t="s">
        <v>2949</v>
      </c>
      <c r="F55" s="839" t="s">
        <v>2950</v>
      </c>
      <c r="G55" s="825" t="s">
        <v>3035</v>
      </c>
      <c r="H55" s="825" t="s">
        <v>3036</v>
      </c>
      <c r="I55" s="831">
        <v>13.619999885559082</v>
      </c>
      <c r="J55" s="831">
        <v>10</v>
      </c>
      <c r="K55" s="832">
        <v>136.19999694824219</v>
      </c>
    </row>
    <row r="56" spans="1:11" ht="14.45" customHeight="1" x14ac:dyDescent="0.2">
      <c r="A56" s="821" t="s">
        <v>557</v>
      </c>
      <c r="B56" s="822" t="s">
        <v>558</v>
      </c>
      <c r="C56" s="825" t="s">
        <v>575</v>
      </c>
      <c r="D56" s="839" t="s">
        <v>576</v>
      </c>
      <c r="E56" s="825" t="s">
        <v>2949</v>
      </c>
      <c r="F56" s="839" t="s">
        <v>2950</v>
      </c>
      <c r="G56" s="825" t="s">
        <v>3037</v>
      </c>
      <c r="H56" s="825" t="s">
        <v>3038</v>
      </c>
      <c r="I56" s="831">
        <v>3.369999885559082</v>
      </c>
      <c r="J56" s="831">
        <v>40</v>
      </c>
      <c r="K56" s="832">
        <v>134.80000305175781</v>
      </c>
    </row>
    <row r="57" spans="1:11" ht="14.45" customHeight="1" x14ac:dyDescent="0.2">
      <c r="A57" s="821" t="s">
        <v>557</v>
      </c>
      <c r="B57" s="822" t="s">
        <v>558</v>
      </c>
      <c r="C57" s="825" t="s">
        <v>575</v>
      </c>
      <c r="D57" s="839" t="s">
        <v>576</v>
      </c>
      <c r="E57" s="825" t="s">
        <v>2949</v>
      </c>
      <c r="F57" s="839" t="s">
        <v>2950</v>
      </c>
      <c r="G57" s="825" t="s">
        <v>3039</v>
      </c>
      <c r="H57" s="825" t="s">
        <v>3040</v>
      </c>
      <c r="I57" s="831">
        <v>4.0875000953674316</v>
      </c>
      <c r="J57" s="831">
        <v>140</v>
      </c>
      <c r="K57" s="832">
        <v>572.20001220703125</v>
      </c>
    </row>
    <row r="58" spans="1:11" ht="14.45" customHeight="1" x14ac:dyDescent="0.2">
      <c r="A58" s="821" t="s">
        <v>557</v>
      </c>
      <c r="B58" s="822" t="s">
        <v>558</v>
      </c>
      <c r="C58" s="825" t="s">
        <v>575</v>
      </c>
      <c r="D58" s="839" t="s">
        <v>576</v>
      </c>
      <c r="E58" s="825" t="s">
        <v>2949</v>
      </c>
      <c r="F58" s="839" t="s">
        <v>2950</v>
      </c>
      <c r="G58" s="825" t="s">
        <v>3041</v>
      </c>
      <c r="H58" s="825" t="s">
        <v>3042</v>
      </c>
      <c r="I58" s="831">
        <v>10.239999771118164</v>
      </c>
      <c r="J58" s="831">
        <v>20</v>
      </c>
      <c r="K58" s="832">
        <v>204.69999694824219</v>
      </c>
    </row>
    <row r="59" spans="1:11" ht="14.45" customHeight="1" x14ac:dyDescent="0.2">
      <c r="A59" s="821" t="s">
        <v>557</v>
      </c>
      <c r="B59" s="822" t="s">
        <v>558</v>
      </c>
      <c r="C59" s="825" t="s">
        <v>575</v>
      </c>
      <c r="D59" s="839" t="s">
        <v>576</v>
      </c>
      <c r="E59" s="825" t="s">
        <v>2949</v>
      </c>
      <c r="F59" s="839" t="s">
        <v>2950</v>
      </c>
      <c r="G59" s="825" t="s">
        <v>3043</v>
      </c>
      <c r="H59" s="825" t="s">
        <v>3044</v>
      </c>
      <c r="I59" s="831">
        <v>12.649999618530273</v>
      </c>
      <c r="J59" s="831">
        <v>15</v>
      </c>
      <c r="K59" s="832">
        <v>189.75</v>
      </c>
    </row>
    <row r="60" spans="1:11" ht="14.45" customHeight="1" x14ac:dyDescent="0.2">
      <c r="A60" s="821" t="s">
        <v>557</v>
      </c>
      <c r="B60" s="822" t="s">
        <v>558</v>
      </c>
      <c r="C60" s="825" t="s">
        <v>575</v>
      </c>
      <c r="D60" s="839" t="s">
        <v>576</v>
      </c>
      <c r="E60" s="825" t="s">
        <v>2949</v>
      </c>
      <c r="F60" s="839" t="s">
        <v>2950</v>
      </c>
      <c r="G60" s="825" t="s">
        <v>3045</v>
      </c>
      <c r="H60" s="825" t="s">
        <v>3046</v>
      </c>
      <c r="I60" s="831">
        <v>72.220001220703125</v>
      </c>
      <c r="J60" s="831">
        <v>1</v>
      </c>
      <c r="K60" s="832">
        <v>72.220001220703125</v>
      </c>
    </row>
    <row r="61" spans="1:11" ht="14.45" customHeight="1" x14ac:dyDescent="0.2">
      <c r="A61" s="821" t="s">
        <v>557</v>
      </c>
      <c r="B61" s="822" t="s">
        <v>558</v>
      </c>
      <c r="C61" s="825" t="s">
        <v>575</v>
      </c>
      <c r="D61" s="839" t="s">
        <v>576</v>
      </c>
      <c r="E61" s="825" t="s">
        <v>2949</v>
      </c>
      <c r="F61" s="839" t="s">
        <v>2950</v>
      </c>
      <c r="G61" s="825" t="s">
        <v>3047</v>
      </c>
      <c r="H61" s="825" t="s">
        <v>3048</v>
      </c>
      <c r="I61" s="831">
        <v>14.949999809265137</v>
      </c>
      <c r="J61" s="831">
        <v>66</v>
      </c>
      <c r="K61" s="832">
        <v>986.70001220703125</v>
      </c>
    </row>
    <row r="62" spans="1:11" ht="14.45" customHeight="1" x14ac:dyDescent="0.2">
      <c r="A62" s="821" t="s">
        <v>557</v>
      </c>
      <c r="B62" s="822" t="s">
        <v>558</v>
      </c>
      <c r="C62" s="825" t="s">
        <v>575</v>
      </c>
      <c r="D62" s="839" t="s">
        <v>576</v>
      </c>
      <c r="E62" s="825" t="s">
        <v>2949</v>
      </c>
      <c r="F62" s="839" t="s">
        <v>2950</v>
      </c>
      <c r="G62" s="825" t="s">
        <v>3049</v>
      </c>
      <c r="H62" s="825" t="s">
        <v>3050</v>
      </c>
      <c r="I62" s="831">
        <v>42.610000610351563</v>
      </c>
      <c r="J62" s="831">
        <v>2</v>
      </c>
      <c r="K62" s="832">
        <v>85.220001220703125</v>
      </c>
    </row>
    <row r="63" spans="1:11" ht="14.45" customHeight="1" x14ac:dyDescent="0.2">
      <c r="A63" s="821" t="s">
        <v>557</v>
      </c>
      <c r="B63" s="822" t="s">
        <v>558</v>
      </c>
      <c r="C63" s="825" t="s">
        <v>575</v>
      </c>
      <c r="D63" s="839" t="s">
        <v>576</v>
      </c>
      <c r="E63" s="825" t="s">
        <v>2949</v>
      </c>
      <c r="F63" s="839" t="s">
        <v>2950</v>
      </c>
      <c r="G63" s="825" t="s">
        <v>3051</v>
      </c>
      <c r="H63" s="825" t="s">
        <v>3052</v>
      </c>
      <c r="I63" s="831">
        <v>32.790000915527344</v>
      </c>
      <c r="J63" s="831">
        <v>41</v>
      </c>
      <c r="K63" s="832">
        <v>1344.3899841308594</v>
      </c>
    </row>
    <row r="64" spans="1:11" ht="14.45" customHeight="1" x14ac:dyDescent="0.2">
      <c r="A64" s="821" t="s">
        <v>557</v>
      </c>
      <c r="B64" s="822" t="s">
        <v>558</v>
      </c>
      <c r="C64" s="825" t="s">
        <v>575</v>
      </c>
      <c r="D64" s="839" t="s">
        <v>576</v>
      </c>
      <c r="E64" s="825" t="s">
        <v>2949</v>
      </c>
      <c r="F64" s="839" t="s">
        <v>2950</v>
      </c>
      <c r="G64" s="825" t="s">
        <v>3053</v>
      </c>
      <c r="H64" s="825" t="s">
        <v>3054</v>
      </c>
      <c r="I64" s="831">
        <v>36.279998779296875</v>
      </c>
      <c r="J64" s="831">
        <v>25</v>
      </c>
      <c r="K64" s="832">
        <v>906.8900146484375</v>
      </c>
    </row>
    <row r="65" spans="1:11" ht="14.45" customHeight="1" x14ac:dyDescent="0.2">
      <c r="A65" s="821" t="s">
        <v>557</v>
      </c>
      <c r="B65" s="822" t="s">
        <v>558</v>
      </c>
      <c r="C65" s="825" t="s">
        <v>575</v>
      </c>
      <c r="D65" s="839" t="s">
        <v>576</v>
      </c>
      <c r="E65" s="825" t="s">
        <v>2949</v>
      </c>
      <c r="F65" s="839" t="s">
        <v>2950</v>
      </c>
      <c r="G65" s="825" t="s">
        <v>3055</v>
      </c>
      <c r="H65" s="825" t="s">
        <v>3056</v>
      </c>
      <c r="I65" s="831">
        <v>0.76249998807907104</v>
      </c>
      <c r="J65" s="831">
        <v>2000</v>
      </c>
      <c r="K65" s="832">
        <v>1525</v>
      </c>
    </row>
    <row r="66" spans="1:11" ht="14.45" customHeight="1" x14ac:dyDescent="0.2">
      <c r="A66" s="821" t="s">
        <v>557</v>
      </c>
      <c r="B66" s="822" t="s">
        <v>558</v>
      </c>
      <c r="C66" s="825" t="s">
        <v>575</v>
      </c>
      <c r="D66" s="839" t="s">
        <v>576</v>
      </c>
      <c r="E66" s="825" t="s">
        <v>2949</v>
      </c>
      <c r="F66" s="839" t="s">
        <v>2950</v>
      </c>
      <c r="G66" s="825" t="s">
        <v>3057</v>
      </c>
      <c r="H66" s="825" t="s">
        <v>3058</v>
      </c>
      <c r="I66" s="831">
        <v>31.427500247955322</v>
      </c>
      <c r="J66" s="831">
        <v>12</v>
      </c>
      <c r="K66" s="832">
        <v>377.1300048828125</v>
      </c>
    </row>
    <row r="67" spans="1:11" ht="14.45" customHeight="1" x14ac:dyDescent="0.2">
      <c r="A67" s="821" t="s">
        <v>557</v>
      </c>
      <c r="B67" s="822" t="s">
        <v>558</v>
      </c>
      <c r="C67" s="825" t="s">
        <v>575</v>
      </c>
      <c r="D67" s="839" t="s">
        <v>576</v>
      </c>
      <c r="E67" s="825" t="s">
        <v>2949</v>
      </c>
      <c r="F67" s="839" t="s">
        <v>2950</v>
      </c>
      <c r="G67" s="825" t="s">
        <v>3059</v>
      </c>
      <c r="H67" s="825" t="s">
        <v>3060</v>
      </c>
      <c r="I67" s="831">
        <v>30.780000686645508</v>
      </c>
      <c r="J67" s="831">
        <v>43</v>
      </c>
      <c r="K67" s="832">
        <v>1323.5399780273438</v>
      </c>
    </row>
    <row r="68" spans="1:11" ht="14.45" customHeight="1" x14ac:dyDescent="0.2">
      <c r="A68" s="821" t="s">
        <v>557</v>
      </c>
      <c r="B68" s="822" t="s">
        <v>558</v>
      </c>
      <c r="C68" s="825" t="s">
        <v>575</v>
      </c>
      <c r="D68" s="839" t="s">
        <v>576</v>
      </c>
      <c r="E68" s="825" t="s">
        <v>3061</v>
      </c>
      <c r="F68" s="839" t="s">
        <v>3062</v>
      </c>
      <c r="G68" s="825" t="s">
        <v>3063</v>
      </c>
      <c r="H68" s="825" t="s">
        <v>3064</v>
      </c>
      <c r="I68" s="831">
        <v>2.0449999570846558</v>
      </c>
      <c r="J68" s="831">
        <v>200</v>
      </c>
      <c r="K68" s="832">
        <v>409</v>
      </c>
    </row>
    <row r="69" spans="1:11" ht="14.45" customHeight="1" x14ac:dyDescent="0.2">
      <c r="A69" s="821" t="s">
        <v>557</v>
      </c>
      <c r="B69" s="822" t="s">
        <v>558</v>
      </c>
      <c r="C69" s="825" t="s">
        <v>575</v>
      </c>
      <c r="D69" s="839" t="s">
        <v>576</v>
      </c>
      <c r="E69" s="825" t="s">
        <v>3061</v>
      </c>
      <c r="F69" s="839" t="s">
        <v>3062</v>
      </c>
      <c r="G69" s="825" t="s">
        <v>3065</v>
      </c>
      <c r="H69" s="825" t="s">
        <v>3066</v>
      </c>
      <c r="I69" s="831">
        <v>6.2899999618530273</v>
      </c>
      <c r="J69" s="831">
        <v>50</v>
      </c>
      <c r="K69" s="832">
        <v>314.5</v>
      </c>
    </row>
    <row r="70" spans="1:11" ht="14.45" customHeight="1" x14ac:dyDescent="0.2">
      <c r="A70" s="821" t="s">
        <v>557</v>
      </c>
      <c r="B70" s="822" t="s">
        <v>558</v>
      </c>
      <c r="C70" s="825" t="s">
        <v>575</v>
      </c>
      <c r="D70" s="839" t="s">
        <v>576</v>
      </c>
      <c r="E70" s="825" t="s">
        <v>3061</v>
      </c>
      <c r="F70" s="839" t="s">
        <v>3062</v>
      </c>
      <c r="G70" s="825" t="s">
        <v>3067</v>
      </c>
      <c r="H70" s="825" t="s">
        <v>3068</v>
      </c>
      <c r="I70" s="831">
        <v>2.3599998950958252</v>
      </c>
      <c r="J70" s="831">
        <v>20</v>
      </c>
      <c r="K70" s="832">
        <v>47.200000762939453</v>
      </c>
    </row>
    <row r="71" spans="1:11" ht="14.45" customHeight="1" x14ac:dyDescent="0.2">
      <c r="A71" s="821" t="s">
        <v>557</v>
      </c>
      <c r="B71" s="822" t="s">
        <v>558</v>
      </c>
      <c r="C71" s="825" t="s">
        <v>575</v>
      </c>
      <c r="D71" s="839" t="s">
        <v>576</v>
      </c>
      <c r="E71" s="825" t="s">
        <v>3061</v>
      </c>
      <c r="F71" s="839" t="s">
        <v>3062</v>
      </c>
      <c r="G71" s="825" t="s">
        <v>3069</v>
      </c>
      <c r="H71" s="825" t="s">
        <v>3070</v>
      </c>
      <c r="I71" s="831">
        <v>1.2499999720603228E-2</v>
      </c>
      <c r="J71" s="831">
        <v>1300</v>
      </c>
      <c r="K71" s="832">
        <v>17</v>
      </c>
    </row>
    <row r="72" spans="1:11" ht="14.45" customHeight="1" x14ac:dyDescent="0.2">
      <c r="A72" s="821" t="s">
        <v>557</v>
      </c>
      <c r="B72" s="822" t="s">
        <v>558</v>
      </c>
      <c r="C72" s="825" t="s">
        <v>575</v>
      </c>
      <c r="D72" s="839" t="s">
        <v>576</v>
      </c>
      <c r="E72" s="825" t="s">
        <v>3061</v>
      </c>
      <c r="F72" s="839" t="s">
        <v>3062</v>
      </c>
      <c r="G72" s="825" t="s">
        <v>3071</v>
      </c>
      <c r="H72" s="825" t="s">
        <v>3072</v>
      </c>
      <c r="I72" s="831">
        <v>6.0500001907348633</v>
      </c>
      <c r="J72" s="831">
        <v>40</v>
      </c>
      <c r="K72" s="832">
        <v>242</v>
      </c>
    </row>
    <row r="73" spans="1:11" ht="14.45" customHeight="1" x14ac:dyDescent="0.2">
      <c r="A73" s="821" t="s">
        <v>557</v>
      </c>
      <c r="B73" s="822" t="s">
        <v>558</v>
      </c>
      <c r="C73" s="825" t="s">
        <v>575</v>
      </c>
      <c r="D73" s="839" t="s">
        <v>576</v>
      </c>
      <c r="E73" s="825" t="s">
        <v>3061</v>
      </c>
      <c r="F73" s="839" t="s">
        <v>3062</v>
      </c>
      <c r="G73" s="825" t="s">
        <v>3073</v>
      </c>
      <c r="H73" s="825" t="s">
        <v>3074</v>
      </c>
      <c r="I73" s="831">
        <v>11.146666526794434</v>
      </c>
      <c r="J73" s="831">
        <v>80</v>
      </c>
      <c r="K73" s="832">
        <v>891.80000305175781</v>
      </c>
    </row>
    <row r="74" spans="1:11" ht="14.45" customHeight="1" x14ac:dyDescent="0.2">
      <c r="A74" s="821" t="s">
        <v>557</v>
      </c>
      <c r="B74" s="822" t="s">
        <v>558</v>
      </c>
      <c r="C74" s="825" t="s">
        <v>575</v>
      </c>
      <c r="D74" s="839" t="s">
        <v>576</v>
      </c>
      <c r="E74" s="825" t="s">
        <v>3061</v>
      </c>
      <c r="F74" s="839" t="s">
        <v>3062</v>
      </c>
      <c r="G74" s="825" t="s">
        <v>3075</v>
      </c>
      <c r="H74" s="825" t="s">
        <v>3076</v>
      </c>
      <c r="I74" s="831">
        <v>78.650001525878906</v>
      </c>
      <c r="J74" s="831">
        <v>6</v>
      </c>
      <c r="K74" s="832">
        <v>471.89999389648438</v>
      </c>
    </row>
    <row r="75" spans="1:11" ht="14.45" customHeight="1" x14ac:dyDescent="0.2">
      <c r="A75" s="821" t="s">
        <v>557</v>
      </c>
      <c r="B75" s="822" t="s">
        <v>558</v>
      </c>
      <c r="C75" s="825" t="s">
        <v>575</v>
      </c>
      <c r="D75" s="839" t="s">
        <v>576</v>
      </c>
      <c r="E75" s="825" t="s">
        <v>3061</v>
      </c>
      <c r="F75" s="839" t="s">
        <v>3062</v>
      </c>
      <c r="G75" s="825" t="s">
        <v>3077</v>
      </c>
      <c r="H75" s="825" t="s">
        <v>3078</v>
      </c>
      <c r="I75" s="831">
        <v>5.2633334795633955</v>
      </c>
      <c r="J75" s="831">
        <v>400</v>
      </c>
      <c r="K75" s="832">
        <v>2105</v>
      </c>
    </row>
    <row r="76" spans="1:11" ht="14.45" customHeight="1" x14ac:dyDescent="0.2">
      <c r="A76" s="821" t="s">
        <v>557</v>
      </c>
      <c r="B76" s="822" t="s">
        <v>558</v>
      </c>
      <c r="C76" s="825" t="s">
        <v>575</v>
      </c>
      <c r="D76" s="839" t="s">
        <v>576</v>
      </c>
      <c r="E76" s="825" t="s">
        <v>3061</v>
      </c>
      <c r="F76" s="839" t="s">
        <v>3062</v>
      </c>
      <c r="G76" s="825" t="s">
        <v>3079</v>
      </c>
      <c r="H76" s="825" t="s">
        <v>3080</v>
      </c>
      <c r="I76" s="831">
        <v>3.4850000143051147</v>
      </c>
      <c r="J76" s="831">
        <v>200</v>
      </c>
      <c r="K76" s="832">
        <v>697</v>
      </c>
    </row>
    <row r="77" spans="1:11" ht="14.45" customHeight="1" x14ac:dyDescent="0.2">
      <c r="A77" s="821" t="s">
        <v>557</v>
      </c>
      <c r="B77" s="822" t="s">
        <v>558</v>
      </c>
      <c r="C77" s="825" t="s">
        <v>575</v>
      </c>
      <c r="D77" s="839" t="s">
        <v>576</v>
      </c>
      <c r="E77" s="825" t="s">
        <v>3061</v>
      </c>
      <c r="F77" s="839" t="s">
        <v>3062</v>
      </c>
      <c r="G77" s="825" t="s">
        <v>3081</v>
      </c>
      <c r="H77" s="825" t="s">
        <v>3082</v>
      </c>
      <c r="I77" s="831">
        <v>17.979999542236328</v>
      </c>
      <c r="J77" s="831">
        <v>150</v>
      </c>
      <c r="K77" s="832">
        <v>2697</v>
      </c>
    </row>
    <row r="78" spans="1:11" ht="14.45" customHeight="1" x14ac:dyDescent="0.2">
      <c r="A78" s="821" t="s">
        <v>557</v>
      </c>
      <c r="B78" s="822" t="s">
        <v>558</v>
      </c>
      <c r="C78" s="825" t="s">
        <v>575</v>
      </c>
      <c r="D78" s="839" t="s">
        <v>576</v>
      </c>
      <c r="E78" s="825" t="s">
        <v>3061</v>
      </c>
      <c r="F78" s="839" t="s">
        <v>3062</v>
      </c>
      <c r="G78" s="825" t="s">
        <v>3083</v>
      </c>
      <c r="H78" s="825" t="s">
        <v>3084</v>
      </c>
      <c r="I78" s="831">
        <v>17.979999542236328</v>
      </c>
      <c r="J78" s="831">
        <v>350</v>
      </c>
      <c r="K78" s="832">
        <v>6293</v>
      </c>
    </row>
    <row r="79" spans="1:11" ht="14.45" customHeight="1" x14ac:dyDescent="0.2">
      <c r="A79" s="821" t="s">
        <v>557</v>
      </c>
      <c r="B79" s="822" t="s">
        <v>558</v>
      </c>
      <c r="C79" s="825" t="s">
        <v>575</v>
      </c>
      <c r="D79" s="839" t="s">
        <v>576</v>
      </c>
      <c r="E79" s="825" t="s">
        <v>3061</v>
      </c>
      <c r="F79" s="839" t="s">
        <v>3062</v>
      </c>
      <c r="G79" s="825" t="s">
        <v>3085</v>
      </c>
      <c r="H79" s="825" t="s">
        <v>3086</v>
      </c>
      <c r="I79" s="831">
        <v>22.989999771118164</v>
      </c>
      <c r="J79" s="831">
        <v>20</v>
      </c>
      <c r="K79" s="832">
        <v>459.79998779296875</v>
      </c>
    </row>
    <row r="80" spans="1:11" ht="14.45" customHeight="1" x14ac:dyDescent="0.2">
      <c r="A80" s="821" t="s">
        <v>557</v>
      </c>
      <c r="B80" s="822" t="s">
        <v>558</v>
      </c>
      <c r="C80" s="825" t="s">
        <v>575</v>
      </c>
      <c r="D80" s="839" t="s">
        <v>576</v>
      </c>
      <c r="E80" s="825" t="s">
        <v>3061</v>
      </c>
      <c r="F80" s="839" t="s">
        <v>3062</v>
      </c>
      <c r="G80" s="825" t="s">
        <v>3087</v>
      </c>
      <c r="H80" s="825" t="s">
        <v>3088</v>
      </c>
      <c r="I80" s="831">
        <v>8.3500003814697266</v>
      </c>
      <c r="J80" s="831">
        <v>69</v>
      </c>
      <c r="K80" s="832">
        <v>576.08001708984375</v>
      </c>
    </row>
    <row r="81" spans="1:11" ht="14.45" customHeight="1" x14ac:dyDescent="0.2">
      <c r="A81" s="821" t="s">
        <v>557</v>
      </c>
      <c r="B81" s="822" t="s">
        <v>558</v>
      </c>
      <c r="C81" s="825" t="s">
        <v>575</v>
      </c>
      <c r="D81" s="839" t="s">
        <v>576</v>
      </c>
      <c r="E81" s="825" t="s">
        <v>3061</v>
      </c>
      <c r="F81" s="839" t="s">
        <v>3062</v>
      </c>
      <c r="G81" s="825" t="s">
        <v>3089</v>
      </c>
      <c r="H81" s="825" t="s">
        <v>3090</v>
      </c>
      <c r="I81" s="831">
        <v>22.75</v>
      </c>
      <c r="J81" s="831">
        <v>24</v>
      </c>
      <c r="K81" s="832">
        <v>545.95001220703125</v>
      </c>
    </row>
    <row r="82" spans="1:11" ht="14.45" customHeight="1" x14ac:dyDescent="0.2">
      <c r="A82" s="821" t="s">
        <v>557</v>
      </c>
      <c r="B82" s="822" t="s">
        <v>558</v>
      </c>
      <c r="C82" s="825" t="s">
        <v>575</v>
      </c>
      <c r="D82" s="839" t="s">
        <v>576</v>
      </c>
      <c r="E82" s="825" t="s">
        <v>3061</v>
      </c>
      <c r="F82" s="839" t="s">
        <v>3062</v>
      </c>
      <c r="G82" s="825" t="s">
        <v>3091</v>
      </c>
      <c r="H82" s="825" t="s">
        <v>3092</v>
      </c>
      <c r="I82" s="831">
        <v>4.0250000953674316</v>
      </c>
      <c r="J82" s="831">
        <v>80</v>
      </c>
      <c r="K82" s="832">
        <v>321.90000152587891</v>
      </c>
    </row>
    <row r="83" spans="1:11" ht="14.45" customHeight="1" x14ac:dyDescent="0.2">
      <c r="A83" s="821" t="s">
        <v>557</v>
      </c>
      <c r="B83" s="822" t="s">
        <v>558</v>
      </c>
      <c r="C83" s="825" t="s">
        <v>575</v>
      </c>
      <c r="D83" s="839" t="s">
        <v>576</v>
      </c>
      <c r="E83" s="825" t="s">
        <v>3061</v>
      </c>
      <c r="F83" s="839" t="s">
        <v>3062</v>
      </c>
      <c r="G83" s="825" t="s">
        <v>3093</v>
      </c>
      <c r="H83" s="825" t="s">
        <v>3094</v>
      </c>
      <c r="I83" s="831">
        <v>7.8659999847412108</v>
      </c>
      <c r="J83" s="831">
        <v>900</v>
      </c>
      <c r="K83" s="832">
        <v>7079</v>
      </c>
    </row>
    <row r="84" spans="1:11" ht="14.45" customHeight="1" x14ac:dyDescent="0.2">
      <c r="A84" s="821" t="s">
        <v>557</v>
      </c>
      <c r="B84" s="822" t="s">
        <v>558</v>
      </c>
      <c r="C84" s="825" t="s">
        <v>575</v>
      </c>
      <c r="D84" s="839" t="s">
        <v>576</v>
      </c>
      <c r="E84" s="825" t="s">
        <v>3061</v>
      </c>
      <c r="F84" s="839" t="s">
        <v>3062</v>
      </c>
      <c r="G84" s="825" t="s">
        <v>3095</v>
      </c>
      <c r="H84" s="825" t="s">
        <v>3096</v>
      </c>
      <c r="I84" s="831">
        <v>10.079999923706055</v>
      </c>
      <c r="J84" s="831">
        <v>30</v>
      </c>
      <c r="K84" s="832">
        <v>302.39999389648438</v>
      </c>
    </row>
    <row r="85" spans="1:11" ht="14.45" customHeight="1" x14ac:dyDescent="0.2">
      <c r="A85" s="821" t="s">
        <v>557</v>
      </c>
      <c r="B85" s="822" t="s">
        <v>558</v>
      </c>
      <c r="C85" s="825" t="s">
        <v>575</v>
      </c>
      <c r="D85" s="839" t="s">
        <v>576</v>
      </c>
      <c r="E85" s="825" t="s">
        <v>3061</v>
      </c>
      <c r="F85" s="839" t="s">
        <v>3062</v>
      </c>
      <c r="G85" s="825" t="s">
        <v>3097</v>
      </c>
      <c r="H85" s="825" t="s">
        <v>3098</v>
      </c>
      <c r="I85" s="831">
        <v>3.1500000953674316</v>
      </c>
      <c r="J85" s="831">
        <v>50</v>
      </c>
      <c r="K85" s="832">
        <v>157.5</v>
      </c>
    </row>
    <row r="86" spans="1:11" ht="14.45" customHeight="1" x14ac:dyDescent="0.2">
      <c r="A86" s="821" t="s">
        <v>557</v>
      </c>
      <c r="B86" s="822" t="s">
        <v>558</v>
      </c>
      <c r="C86" s="825" t="s">
        <v>575</v>
      </c>
      <c r="D86" s="839" t="s">
        <v>576</v>
      </c>
      <c r="E86" s="825" t="s">
        <v>3061</v>
      </c>
      <c r="F86" s="839" t="s">
        <v>3062</v>
      </c>
      <c r="G86" s="825" t="s">
        <v>3099</v>
      </c>
      <c r="H86" s="825" t="s">
        <v>3100</v>
      </c>
      <c r="I86" s="831">
        <v>2.2966666221618652</v>
      </c>
      <c r="J86" s="831">
        <v>70</v>
      </c>
      <c r="K86" s="832">
        <v>160.79999923706055</v>
      </c>
    </row>
    <row r="87" spans="1:11" ht="14.45" customHeight="1" x14ac:dyDescent="0.2">
      <c r="A87" s="821" t="s">
        <v>557</v>
      </c>
      <c r="B87" s="822" t="s">
        <v>558</v>
      </c>
      <c r="C87" s="825" t="s">
        <v>575</v>
      </c>
      <c r="D87" s="839" t="s">
        <v>576</v>
      </c>
      <c r="E87" s="825" t="s">
        <v>3061</v>
      </c>
      <c r="F87" s="839" t="s">
        <v>3062</v>
      </c>
      <c r="G87" s="825" t="s">
        <v>3101</v>
      </c>
      <c r="H87" s="825" t="s">
        <v>3102</v>
      </c>
      <c r="I87" s="831">
        <v>15.109999656677246</v>
      </c>
      <c r="J87" s="831">
        <v>200</v>
      </c>
      <c r="K87" s="832">
        <v>3022.679931640625</v>
      </c>
    </row>
    <row r="88" spans="1:11" ht="14.45" customHeight="1" x14ac:dyDescent="0.2">
      <c r="A88" s="821" t="s">
        <v>557</v>
      </c>
      <c r="B88" s="822" t="s">
        <v>558</v>
      </c>
      <c r="C88" s="825" t="s">
        <v>575</v>
      </c>
      <c r="D88" s="839" t="s">
        <v>576</v>
      </c>
      <c r="E88" s="825" t="s">
        <v>3061</v>
      </c>
      <c r="F88" s="839" t="s">
        <v>3062</v>
      </c>
      <c r="G88" s="825" t="s">
        <v>3103</v>
      </c>
      <c r="H88" s="825" t="s">
        <v>3104</v>
      </c>
      <c r="I88" s="831">
        <v>8.3500003814697266</v>
      </c>
      <c r="J88" s="831">
        <v>800</v>
      </c>
      <c r="K88" s="832">
        <v>6678.800048828125</v>
      </c>
    </row>
    <row r="89" spans="1:11" ht="14.45" customHeight="1" x14ac:dyDescent="0.2">
      <c r="A89" s="821" t="s">
        <v>557</v>
      </c>
      <c r="B89" s="822" t="s">
        <v>558</v>
      </c>
      <c r="C89" s="825" t="s">
        <v>575</v>
      </c>
      <c r="D89" s="839" t="s">
        <v>576</v>
      </c>
      <c r="E89" s="825" t="s">
        <v>3061</v>
      </c>
      <c r="F89" s="839" t="s">
        <v>3062</v>
      </c>
      <c r="G89" s="825" t="s">
        <v>3105</v>
      </c>
      <c r="H89" s="825" t="s">
        <v>3106</v>
      </c>
      <c r="I89" s="831">
        <v>37.900001525878906</v>
      </c>
      <c r="J89" s="831">
        <v>2</v>
      </c>
      <c r="K89" s="832">
        <v>75.800003051757813</v>
      </c>
    </row>
    <row r="90" spans="1:11" ht="14.45" customHeight="1" x14ac:dyDescent="0.2">
      <c r="A90" s="821" t="s">
        <v>557</v>
      </c>
      <c r="B90" s="822" t="s">
        <v>558</v>
      </c>
      <c r="C90" s="825" t="s">
        <v>575</v>
      </c>
      <c r="D90" s="839" t="s">
        <v>576</v>
      </c>
      <c r="E90" s="825" t="s">
        <v>3061</v>
      </c>
      <c r="F90" s="839" t="s">
        <v>3062</v>
      </c>
      <c r="G90" s="825" t="s">
        <v>3107</v>
      </c>
      <c r="H90" s="825" t="s">
        <v>3108</v>
      </c>
      <c r="I90" s="831">
        <v>1.8139999866485597</v>
      </c>
      <c r="J90" s="831">
        <v>2000</v>
      </c>
      <c r="K90" s="832">
        <v>3628</v>
      </c>
    </row>
    <row r="91" spans="1:11" ht="14.45" customHeight="1" x14ac:dyDescent="0.2">
      <c r="A91" s="821" t="s">
        <v>557</v>
      </c>
      <c r="B91" s="822" t="s">
        <v>558</v>
      </c>
      <c r="C91" s="825" t="s">
        <v>575</v>
      </c>
      <c r="D91" s="839" t="s">
        <v>576</v>
      </c>
      <c r="E91" s="825" t="s">
        <v>3061</v>
      </c>
      <c r="F91" s="839" t="s">
        <v>3062</v>
      </c>
      <c r="G91" s="825" t="s">
        <v>3109</v>
      </c>
      <c r="H91" s="825" t="s">
        <v>3110</v>
      </c>
      <c r="I91" s="831">
        <v>0.25999999046325684</v>
      </c>
      <c r="J91" s="831">
        <v>100</v>
      </c>
      <c r="K91" s="832">
        <v>26</v>
      </c>
    </row>
    <row r="92" spans="1:11" ht="14.45" customHeight="1" x14ac:dyDescent="0.2">
      <c r="A92" s="821" t="s">
        <v>557</v>
      </c>
      <c r="B92" s="822" t="s">
        <v>558</v>
      </c>
      <c r="C92" s="825" t="s">
        <v>575</v>
      </c>
      <c r="D92" s="839" t="s">
        <v>576</v>
      </c>
      <c r="E92" s="825" t="s">
        <v>3061</v>
      </c>
      <c r="F92" s="839" t="s">
        <v>3062</v>
      </c>
      <c r="G92" s="825" t="s">
        <v>3111</v>
      </c>
      <c r="H92" s="825" t="s">
        <v>3112</v>
      </c>
      <c r="I92" s="831">
        <v>22.299999237060547</v>
      </c>
      <c r="J92" s="831">
        <v>60</v>
      </c>
      <c r="K92" s="832">
        <v>1338.1600341796875</v>
      </c>
    </row>
    <row r="93" spans="1:11" ht="14.45" customHeight="1" x14ac:dyDescent="0.2">
      <c r="A93" s="821" t="s">
        <v>557</v>
      </c>
      <c r="B93" s="822" t="s">
        <v>558</v>
      </c>
      <c r="C93" s="825" t="s">
        <v>575</v>
      </c>
      <c r="D93" s="839" t="s">
        <v>576</v>
      </c>
      <c r="E93" s="825" t="s">
        <v>3061</v>
      </c>
      <c r="F93" s="839" t="s">
        <v>3062</v>
      </c>
      <c r="G93" s="825" t="s">
        <v>3113</v>
      </c>
      <c r="H93" s="825" t="s">
        <v>3114</v>
      </c>
      <c r="I93" s="831">
        <v>221.80000813802084</v>
      </c>
      <c r="J93" s="831">
        <v>2</v>
      </c>
      <c r="K93" s="832">
        <v>786.4000244140625</v>
      </c>
    </row>
    <row r="94" spans="1:11" ht="14.45" customHeight="1" x14ac:dyDescent="0.2">
      <c r="A94" s="821" t="s">
        <v>557</v>
      </c>
      <c r="B94" s="822" t="s">
        <v>558</v>
      </c>
      <c r="C94" s="825" t="s">
        <v>575</v>
      </c>
      <c r="D94" s="839" t="s">
        <v>576</v>
      </c>
      <c r="E94" s="825" t="s">
        <v>3061</v>
      </c>
      <c r="F94" s="839" t="s">
        <v>3062</v>
      </c>
      <c r="G94" s="825" t="s">
        <v>3115</v>
      </c>
      <c r="H94" s="825" t="s">
        <v>3116</v>
      </c>
      <c r="I94" s="831">
        <v>13.310000419616699</v>
      </c>
      <c r="J94" s="831">
        <v>110</v>
      </c>
      <c r="K94" s="832">
        <v>1464.0999755859375</v>
      </c>
    </row>
    <row r="95" spans="1:11" ht="14.45" customHeight="1" x14ac:dyDescent="0.2">
      <c r="A95" s="821" t="s">
        <v>557</v>
      </c>
      <c r="B95" s="822" t="s">
        <v>558</v>
      </c>
      <c r="C95" s="825" t="s">
        <v>575</v>
      </c>
      <c r="D95" s="839" t="s">
        <v>576</v>
      </c>
      <c r="E95" s="825" t="s">
        <v>3061</v>
      </c>
      <c r="F95" s="839" t="s">
        <v>3062</v>
      </c>
      <c r="G95" s="825" t="s">
        <v>3117</v>
      </c>
      <c r="H95" s="825" t="s">
        <v>3118</v>
      </c>
      <c r="I95" s="831">
        <v>9.1999998092651367</v>
      </c>
      <c r="J95" s="831">
        <v>2250</v>
      </c>
      <c r="K95" s="832">
        <v>20700</v>
      </c>
    </row>
    <row r="96" spans="1:11" ht="14.45" customHeight="1" x14ac:dyDescent="0.2">
      <c r="A96" s="821" t="s">
        <v>557</v>
      </c>
      <c r="B96" s="822" t="s">
        <v>558</v>
      </c>
      <c r="C96" s="825" t="s">
        <v>575</v>
      </c>
      <c r="D96" s="839" t="s">
        <v>576</v>
      </c>
      <c r="E96" s="825" t="s">
        <v>3061</v>
      </c>
      <c r="F96" s="839" t="s">
        <v>3062</v>
      </c>
      <c r="G96" s="825" t="s">
        <v>3119</v>
      </c>
      <c r="H96" s="825" t="s">
        <v>3120</v>
      </c>
      <c r="I96" s="831">
        <v>35.090000152587891</v>
      </c>
      <c r="J96" s="831">
        <v>70</v>
      </c>
      <c r="K96" s="832">
        <v>2456.2999267578125</v>
      </c>
    </row>
    <row r="97" spans="1:11" ht="14.45" customHeight="1" x14ac:dyDescent="0.2">
      <c r="A97" s="821" t="s">
        <v>557</v>
      </c>
      <c r="B97" s="822" t="s">
        <v>558</v>
      </c>
      <c r="C97" s="825" t="s">
        <v>575</v>
      </c>
      <c r="D97" s="839" t="s">
        <v>576</v>
      </c>
      <c r="E97" s="825" t="s">
        <v>3061</v>
      </c>
      <c r="F97" s="839" t="s">
        <v>3062</v>
      </c>
      <c r="G97" s="825" t="s">
        <v>3121</v>
      </c>
      <c r="H97" s="825" t="s">
        <v>3122</v>
      </c>
      <c r="I97" s="831">
        <v>172.5</v>
      </c>
      <c r="J97" s="831">
        <v>1</v>
      </c>
      <c r="K97" s="832">
        <v>172.5</v>
      </c>
    </row>
    <row r="98" spans="1:11" ht="14.45" customHeight="1" x14ac:dyDescent="0.2">
      <c r="A98" s="821" t="s">
        <v>557</v>
      </c>
      <c r="B98" s="822" t="s">
        <v>558</v>
      </c>
      <c r="C98" s="825" t="s">
        <v>575</v>
      </c>
      <c r="D98" s="839" t="s">
        <v>576</v>
      </c>
      <c r="E98" s="825" t="s">
        <v>3061</v>
      </c>
      <c r="F98" s="839" t="s">
        <v>3062</v>
      </c>
      <c r="G98" s="825" t="s">
        <v>3123</v>
      </c>
      <c r="H98" s="825" t="s">
        <v>3124</v>
      </c>
      <c r="I98" s="831">
        <v>8.953333218892416</v>
      </c>
      <c r="J98" s="831">
        <v>70</v>
      </c>
      <c r="K98" s="832">
        <v>626.79998779296875</v>
      </c>
    </row>
    <row r="99" spans="1:11" ht="14.45" customHeight="1" x14ac:dyDescent="0.2">
      <c r="A99" s="821" t="s">
        <v>557</v>
      </c>
      <c r="B99" s="822" t="s">
        <v>558</v>
      </c>
      <c r="C99" s="825" t="s">
        <v>575</v>
      </c>
      <c r="D99" s="839" t="s">
        <v>576</v>
      </c>
      <c r="E99" s="825" t="s">
        <v>3061</v>
      </c>
      <c r="F99" s="839" t="s">
        <v>3062</v>
      </c>
      <c r="G99" s="825" t="s">
        <v>3125</v>
      </c>
      <c r="H99" s="825" t="s">
        <v>3126</v>
      </c>
      <c r="I99" s="831">
        <v>138.00999450683594</v>
      </c>
      <c r="J99" s="831">
        <v>1</v>
      </c>
      <c r="K99" s="832">
        <v>138.00999450683594</v>
      </c>
    </row>
    <row r="100" spans="1:11" ht="14.45" customHeight="1" x14ac:dyDescent="0.2">
      <c r="A100" s="821" t="s">
        <v>557</v>
      </c>
      <c r="B100" s="822" t="s">
        <v>558</v>
      </c>
      <c r="C100" s="825" t="s">
        <v>575</v>
      </c>
      <c r="D100" s="839" t="s">
        <v>576</v>
      </c>
      <c r="E100" s="825" t="s">
        <v>3061</v>
      </c>
      <c r="F100" s="839" t="s">
        <v>3062</v>
      </c>
      <c r="G100" s="825" t="s">
        <v>3127</v>
      </c>
      <c r="H100" s="825" t="s">
        <v>3128</v>
      </c>
      <c r="I100" s="831">
        <v>13.310000419616699</v>
      </c>
      <c r="J100" s="831">
        <v>1</v>
      </c>
      <c r="K100" s="832">
        <v>13.310000419616699</v>
      </c>
    </row>
    <row r="101" spans="1:11" ht="14.45" customHeight="1" x14ac:dyDescent="0.2">
      <c r="A101" s="821" t="s">
        <v>557</v>
      </c>
      <c r="B101" s="822" t="s">
        <v>558</v>
      </c>
      <c r="C101" s="825" t="s">
        <v>575</v>
      </c>
      <c r="D101" s="839" t="s">
        <v>576</v>
      </c>
      <c r="E101" s="825" t="s">
        <v>3061</v>
      </c>
      <c r="F101" s="839" t="s">
        <v>3062</v>
      </c>
      <c r="G101" s="825" t="s">
        <v>3129</v>
      </c>
      <c r="H101" s="825" t="s">
        <v>3130</v>
      </c>
      <c r="I101" s="831">
        <v>13.310000419616699</v>
      </c>
      <c r="J101" s="831">
        <v>1</v>
      </c>
      <c r="K101" s="832">
        <v>13.310000419616699</v>
      </c>
    </row>
    <row r="102" spans="1:11" ht="14.45" customHeight="1" x14ac:dyDescent="0.2">
      <c r="A102" s="821" t="s">
        <v>557</v>
      </c>
      <c r="B102" s="822" t="s">
        <v>558</v>
      </c>
      <c r="C102" s="825" t="s">
        <v>575</v>
      </c>
      <c r="D102" s="839" t="s">
        <v>576</v>
      </c>
      <c r="E102" s="825" t="s">
        <v>3061</v>
      </c>
      <c r="F102" s="839" t="s">
        <v>3062</v>
      </c>
      <c r="G102" s="825" t="s">
        <v>3131</v>
      </c>
      <c r="H102" s="825" t="s">
        <v>3132</v>
      </c>
      <c r="I102" s="831">
        <v>198.69000244140625</v>
      </c>
      <c r="J102" s="831">
        <v>16</v>
      </c>
      <c r="K102" s="832">
        <v>3179.0400390625</v>
      </c>
    </row>
    <row r="103" spans="1:11" ht="14.45" customHeight="1" x14ac:dyDescent="0.2">
      <c r="A103" s="821" t="s">
        <v>557</v>
      </c>
      <c r="B103" s="822" t="s">
        <v>558</v>
      </c>
      <c r="C103" s="825" t="s">
        <v>575</v>
      </c>
      <c r="D103" s="839" t="s">
        <v>576</v>
      </c>
      <c r="E103" s="825" t="s">
        <v>3061</v>
      </c>
      <c r="F103" s="839" t="s">
        <v>3062</v>
      </c>
      <c r="G103" s="825" t="s">
        <v>3133</v>
      </c>
      <c r="H103" s="825" t="s">
        <v>3134</v>
      </c>
      <c r="I103" s="831">
        <v>0.82599998712539668</v>
      </c>
      <c r="J103" s="831">
        <v>2700</v>
      </c>
      <c r="K103" s="832">
        <v>2231</v>
      </c>
    </row>
    <row r="104" spans="1:11" ht="14.45" customHeight="1" x14ac:dyDescent="0.2">
      <c r="A104" s="821" t="s">
        <v>557</v>
      </c>
      <c r="B104" s="822" t="s">
        <v>558</v>
      </c>
      <c r="C104" s="825" t="s">
        <v>575</v>
      </c>
      <c r="D104" s="839" t="s">
        <v>576</v>
      </c>
      <c r="E104" s="825" t="s">
        <v>3061</v>
      </c>
      <c r="F104" s="839" t="s">
        <v>3062</v>
      </c>
      <c r="G104" s="825" t="s">
        <v>3135</v>
      </c>
      <c r="H104" s="825" t="s">
        <v>3136</v>
      </c>
      <c r="I104" s="831">
        <v>0.43999999761581421</v>
      </c>
      <c r="J104" s="831">
        <v>600</v>
      </c>
      <c r="K104" s="832">
        <v>264</v>
      </c>
    </row>
    <row r="105" spans="1:11" ht="14.45" customHeight="1" x14ac:dyDescent="0.2">
      <c r="A105" s="821" t="s">
        <v>557</v>
      </c>
      <c r="B105" s="822" t="s">
        <v>558</v>
      </c>
      <c r="C105" s="825" t="s">
        <v>575</v>
      </c>
      <c r="D105" s="839" t="s">
        <v>576</v>
      </c>
      <c r="E105" s="825" t="s">
        <v>3061</v>
      </c>
      <c r="F105" s="839" t="s">
        <v>3062</v>
      </c>
      <c r="G105" s="825" t="s">
        <v>3137</v>
      </c>
      <c r="H105" s="825" t="s">
        <v>3138</v>
      </c>
      <c r="I105" s="831">
        <v>1.1399999856948853</v>
      </c>
      <c r="J105" s="831">
        <v>1200</v>
      </c>
      <c r="K105" s="832">
        <v>1368</v>
      </c>
    </row>
    <row r="106" spans="1:11" ht="14.45" customHeight="1" x14ac:dyDescent="0.2">
      <c r="A106" s="821" t="s">
        <v>557</v>
      </c>
      <c r="B106" s="822" t="s">
        <v>558</v>
      </c>
      <c r="C106" s="825" t="s">
        <v>575</v>
      </c>
      <c r="D106" s="839" t="s">
        <v>576</v>
      </c>
      <c r="E106" s="825" t="s">
        <v>3061</v>
      </c>
      <c r="F106" s="839" t="s">
        <v>3062</v>
      </c>
      <c r="G106" s="825" t="s">
        <v>3139</v>
      </c>
      <c r="H106" s="825" t="s">
        <v>3140</v>
      </c>
      <c r="I106" s="831">
        <v>0.57999998331069946</v>
      </c>
      <c r="J106" s="831">
        <v>600</v>
      </c>
      <c r="K106" s="832">
        <v>348</v>
      </c>
    </row>
    <row r="107" spans="1:11" ht="14.45" customHeight="1" x14ac:dyDescent="0.2">
      <c r="A107" s="821" t="s">
        <v>557</v>
      </c>
      <c r="B107" s="822" t="s">
        <v>558</v>
      </c>
      <c r="C107" s="825" t="s">
        <v>575</v>
      </c>
      <c r="D107" s="839" t="s">
        <v>576</v>
      </c>
      <c r="E107" s="825" t="s">
        <v>3061</v>
      </c>
      <c r="F107" s="839" t="s">
        <v>3062</v>
      </c>
      <c r="G107" s="825" t="s">
        <v>3141</v>
      </c>
      <c r="H107" s="825" t="s">
        <v>3142</v>
      </c>
      <c r="I107" s="831">
        <v>14.649999618530273</v>
      </c>
      <c r="J107" s="831">
        <v>100</v>
      </c>
      <c r="K107" s="832">
        <v>1465.260009765625</v>
      </c>
    </row>
    <row r="108" spans="1:11" ht="14.45" customHeight="1" x14ac:dyDescent="0.2">
      <c r="A108" s="821" t="s">
        <v>557</v>
      </c>
      <c r="B108" s="822" t="s">
        <v>558</v>
      </c>
      <c r="C108" s="825" t="s">
        <v>575</v>
      </c>
      <c r="D108" s="839" t="s">
        <v>576</v>
      </c>
      <c r="E108" s="825" t="s">
        <v>3061</v>
      </c>
      <c r="F108" s="839" t="s">
        <v>3062</v>
      </c>
      <c r="G108" s="825" t="s">
        <v>3143</v>
      </c>
      <c r="H108" s="825" t="s">
        <v>3144</v>
      </c>
      <c r="I108" s="831">
        <v>6.9459999084472654</v>
      </c>
      <c r="J108" s="831">
        <v>8190</v>
      </c>
      <c r="K108" s="832">
        <v>56877.2998046875</v>
      </c>
    </row>
    <row r="109" spans="1:11" ht="14.45" customHeight="1" x14ac:dyDescent="0.2">
      <c r="A109" s="821" t="s">
        <v>557</v>
      </c>
      <c r="B109" s="822" t="s">
        <v>558</v>
      </c>
      <c r="C109" s="825" t="s">
        <v>575</v>
      </c>
      <c r="D109" s="839" t="s">
        <v>576</v>
      </c>
      <c r="E109" s="825" t="s">
        <v>3061</v>
      </c>
      <c r="F109" s="839" t="s">
        <v>3062</v>
      </c>
      <c r="G109" s="825" t="s">
        <v>3145</v>
      </c>
      <c r="H109" s="825" t="s">
        <v>3146</v>
      </c>
      <c r="I109" s="831">
        <v>1.5549999475479126</v>
      </c>
      <c r="J109" s="831">
        <v>400</v>
      </c>
      <c r="K109" s="832">
        <v>622</v>
      </c>
    </row>
    <row r="110" spans="1:11" ht="14.45" customHeight="1" x14ac:dyDescent="0.2">
      <c r="A110" s="821" t="s">
        <v>557</v>
      </c>
      <c r="B110" s="822" t="s">
        <v>558</v>
      </c>
      <c r="C110" s="825" t="s">
        <v>575</v>
      </c>
      <c r="D110" s="839" t="s">
        <v>576</v>
      </c>
      <c r="E110" s="825" t="s">
        <v>3061</v>
      </c>
      <c r="F110" s="839" t="s">
        <v>3062</v>
      </c>
      <c r="G110" s="825" t="s">
        <v>3147</v>
      </c>
      <c r="H110" s="825" t="s">
        <v>3148</v>
      </c>
      <c r="I110" s="831">
        <v>1.5499999523162842</v>
      </c>
      <c r="J110" s="831">
        <v>200</v>
      </c>
      <c r="K110" s="832">
        <v>310</v>
      </c>
    </row>
    <row r="111" spans="1:11" ht="14.45" customHeight="1" x14ac:dyDescent="0.2">
      <c r="A111" s="821" t="s">
        <v>557</v>
      </c>
      <c r="B111" s="822" t="s">
        <v>558</v>
      </c>
      <c r="C111" s="825" t="s">
        <v>575</v>
      </c>
      <c r="D111" s="839" t="s">
        <v>576</v>
      </c>
      <c r="E111" s="825" t="s">
        <v>3061</v>
      </c>
      <c r="F111" s="839" t="s">
        <v>3062</v>
      </c>
      <c r="G111" s="825" t="s">
        <v>3149</v>
      </c>
      <c r="H111" s="825" t="s">
        <v>3150</v>
      </c>
      <c r="I111" s="831">
        <v>15.039999961853027</v>
      </c>
      <c r="J111" s="831">
        <v>100</v>
      </c>
      <c r="K111" s="832">
        <v>1504</v>
      </c>
    </row>
    <row r="112" spans="1:11" ht="14.45" customHeight="1" x14ac:dyDescent="0.2">
      <c r="A112" s="821" t="s">
        <v>557</v>
      </c>
      <c r="B112" s="822" t="s">
        <v>558</v>
      </c>
      <c r="C112" s="825" t="s">
        <v>575</v>
      </c>
      <c r="D112" s="839" t="s">
        <v>576</v>
      </c>
      <c r="E112" s="825" t="s">
        <v>3061</v>
      </c>
      <c r="F112" s="839" t="s">
        <v>3062</v>
      </c>
      <c r="G112" s="825" t="s">
        <v>3151</v>
      </c>
      <c r="H112" s="825" t="s">
        <v>3152</v>
      </c>
      <c r="I112" s="831">
        <v>6.2300000190734863</v>
      </c>
      <c r="J112" s="831">
        <v>75</v>
      </c>
      <c r="K112" s="832">
        <v>467.25</v>
      </c>
    </row>
    <row r="113" spans="1:11" ht="14.45" customHeight="1" x14ac:dyDescent="0.2">
      <c r="A113" s="821" t="s">
        <v>557</v>
      </c>
      <c r="B113" s="822" t="s">
        <v>558</v>
      </c>
      <c r="C113" s="825" t="s">
        <v>575</v>
      </c>
      <c r="D113" s="839" t="s">
        <v>576</v>
      </c>
      <c r="E113" s="825" t="s">
        <v>3061</v>
      </c>
      <c r="F113" s="839" t="s">
        <v>3062</v>
      </c>
      <c r="G113" s="825" t="s">
        <v>3153</v>
      </c>
      <c r="H113" s="825" t="s">
        <v>3154</v>
      </c>
      <c r="I113" s="831">
        <v>6.1739999771118166</v>
      </c>
      <c r="J113" s="831">
        <v>300</v>
      </c>
      <c r="K113" s="832">
        <v>1852</v>
      </c>
    </row>
    <row r="114" spans="1:11" ht="14.45" customHeight="1" x14ac:dyDescent="0.2">
      <c r="A114" s="821" t="s">
        <v>557</v>
      </c>
      <c r="B114" s="822" t="s">
        <v>558</v>
      </c>
      <c r="C114" s="825" t="s">
        <v>575</v>
      </c>
      <c r="D114" s="839" t="s">
        <v>576</v>
      </c>
      <c r="E114" s="825" t="s">
        <v>3061</v>
      </c>
      <c r="F114" s="839" t="s">
        <v>3062</v>
      </c>
      <c r="G114" s="825" t="s">
        <v>3155</v>
      </c>
      <c r="H114" s="825" t="s">
        <v>3156</v>
      </c>
      <c r="I114" s="831">
        <v>78.709999084472656</v>
      </c>
      <c r="J114" s="831">
        <v>25</v>
      </c>
      <c r="K114" s="832">
        <v>1967.7499542236328</v>
      </c>
    </row>
    <row r="115" spans="1:11" ht="14.45" customHeight="1" x14ac:dyDescent="0.2">
      <c r="A115" s="821" t="s">
        <v>557</v>
      </c>
      <c r="B115" s="822" t="s">
        <v>558</v>
      </c>
      <c r="C115" s="825" t="s">
        <v>575</v>
      </c>
      <c r="D115" s="839" t="s">
        <v>576</v>
      </c>
      <c r="E115" s="825" t="s">
        <v>3061</v>
      </c>
      <c r="F115" s="839" t="s">
        <v>3062</v>
      </c>
      <c r="G115" s="825" t="s">
        <v>3157</v>
      </c>
      <c r="H115" s="825" t="s">
        <v>3158</v>
      </c>
      <c r="I115" s="831">
        <v>1.2100000381469727</v>
      </c>
      <c r="J115" s="831">
        <v>150</v>
      </c>
      <c r="K115" s="832">
        <v>181.5</v>
      </c>
    </row>
    <row r="116" spans="1:11" ht="14.45" customHeight="1" x14ac:dyDescent="0.2">
      <c r="A116" s="821" t="s">
        <v>557</v>
      </c>
      <c r="B116" s="822" t="s">
        <v>558</v>
      </c>
      <c r="C116" s="825" t="s">
        <v>575</v>
      </c>
      <c r="D116" s="839" t="s">
        <v>576</v>
      </c>
      <c r="E116" s="825" t="s">
        <v>3061</v>
      </c>
      <c r="F116" s="839" t="s">
        <v>3062</v>
      </c>
      <c r="G116" s="825" t="s">
        <v>3159</v>
      </c>
      <c r="H116" s="825" t="s">
        <v>3160</v>
      </c>
      <c r="I116" s="831">
        <v>5.8079999923706058</v>
      </c>
      <c r="J116" s="831">
        <v>1700</v>
      </c>
      <c r="K116" s="832">
        <v>9874.5</v>
      </c>
    </row>
    <row r="117" spans="1:11" ht="14.45" customHeight="1" x14ac:dyDescent="0.2">
      <c r="A117" s="821" t="s">
        <v>557</v>
      </c>
      <c r="B117" s="822" t="s">
        <v>558</v>
      </c>
      <c r="C117" s="825" t="s">
        <v>575</v>
      </c>
      <c r="D117" s="839" t="s">
        <v>576</v>
      </c>
      <c r="E117" s="825" t="s">
        <v>3061</v>
      </c>
      <c r="F117" s="839" t="s">
        <v>3062</v>
      </c>
      <c r="G117" s="825" t="s">
        <v>3161</v>
      </c>
      <c r="H117" s="825" t="s">
        <v>3162</v>
      </c>
      <c r="I117" s="831">
        <v>3.130000114440918</v>
      </c>
      <c r="J117" s="831">
        <v>50</v>
      </c>
      <c r="K117" s="832">
        <v>156.5</v>
      </c>
    </row>
    <row r="118" spans="1:11" ht="14.45" customHeight="1" x14ac:dyDescent="0.2">
      <c r="A118" s="821" t="s">
        <v>557</v>
      </c>
      <c r="B118" s="822" t="s">
        <v>558</v>
      </c>
      <c r="C118" s="825" t="s">
        <v>575</v>
      </c>
      <c r="D118" s="839" t="s">
        <v>576</v>
      </c>
      <c r="E118" s="825" t="s">
        <v>3061</v>
      </c>
      <c r="F118" s="839" t="s">
        <v>3062</v>
      </c>
      <c r="G118" s="825" t="s">
        <v>3163</v>
      </c>
      <c r="H118" s="825" t="s">
        <v>3164</v>
      </c>
      <c r="I118" s="831">
        <v>30.25</v>
      </c>
      <c r="J118" s="831">
        <v>4</v>
      </c>
      <c r="K118" s="832">
        <v>121</v>
      </c>
    </row>
    <row r="119" spans="1:11" ht="14.45" customHeight="1" x14ac:dyDescent="0.2">
      <c r="A119" s="821" t="s">
        <v>557</v>
      </c>
      <c r="B119" s="822" t="s">
        <v>558</v>
      </c>
      <c r="C119" s="825" t="s">
        <v>575</v>
      </c>
      <c r="D119" s="839" t="s">
        <v>576</v>
      </c>
      <c r="E119" s="825" t="s">
        <v>3061</v>
      </c>
      <c r="F119" s="839" t="s">
        <v>3062</v>
      </c>
      <c r="G119" s="825" t="s">
        <v>3165</v>
      </c>
      <c r="H119" s="825" t="s">
        <v>3166</v>
      </c>
      <c r="I119" s="831">
        <v>0.4699999988079071</v>
      </c>
      <c r="J119" s="831">
        <v>200</v>
      </c>
      <c r="K119" s="832">
        <v>94</v>
      </c>
    </row>
    <row r="120" spans="1:11" ht="14.45" customHeight="1" x14ac:dyDescent="0.2">
      <c r="A120" s="821" t="s">
        <v>557</v>
      </c>
      <c r="B120" s="822" t="s">
        <v>558</v>
      </c>
      <c r="C120" s="825" t="s">
        <v>575</v>
      </c>
      <c r="D120" s="839" t="s">
        <v>576</v>
      </c>
      <c r="E120" s="825" t="s">
        <v>3061</v>
      </c>
      <c r="F120" s="839" t="s">
        <v>3062</v>
      </c>
      <c r="G120" s="825" t="s">
        <v>3167</v>
      </c>
      <c r="H120" s="825" t="s">
        <v>3168</v>
      </c>
      <c r="I120" s="831">
        <v>23.711427688598633</v>
      </c>
      <c r="J120" s="831">
        <v>340</v>
      </c>
      <c r="K120" s="832">
        <v>8062.4000244140625</v>
      </c>
    </row>
    <row r="121" spans="1:11" ht="14.45" customHeight="1" x14ac:dyDescent="0.2">
      <c r="A121" s="821" t="s">
        <v>557</v>
      </c>
      <c r="B121" s="822" t="s">
        <v>558</v>
      </c>
      <c r="C121" s="825" t="s">
        <v>575</v>
      </c>
      <c r="D121" s="839" t="s">
        <v>576</v>
      </c>
      <c r="E121" s="825" t="s">
        <v>3061</v>
      </c>
      <c r="F121" s="839" t="s">
        <v>3062</v>
      </c>
      <c r="G121" s="825" t="s">
        <v>3169</v>
      </c>
      <c r="H121" s="825" t="s">
        <v>3170</v>
      </c>
      <c r="I121" s="831">
        <v>1.8999999761581421</v>
      </c>
      <c r="J121" s="831">
        <v>5</v>
      </c>
      <c r="K121" s="832">
        <v>9.5</v>
      </c>
    </row>
    <row r="122" spans="1:11" ht="14.45" customHeight="1" x14ac:dyDescent="0.2">
      <c r="A122" s="821" t="s">
        <v>557</v>
      </c>
      <c r="B122" s="822" t="s">
        <v>558</v>
      </c>
      <c r="C122" s="825" t="s">
        <v>575</v>
      </c>
      <c r="D122" s="839" t="s">
        <v>576</v>
      </c>
      <c r="E122" s="825" t="s">
        <v>3061</v>
      </c>
      <c r="F122" s="839" t="s">
        <v>3062</v>
      </c>
      <c r="G122" s="825" t="s">
        <v>3171</v>
      </c>
      <c r="H122" s="825" t="s">
        <v>3172</v>
      </c>
      <c r="I122" s="831">
        <v>2.8149999976158142</v>
      </c>
      <c r="J122" s="831">
        <v>350</v>
      </c>
      <c r="K122" s="832">
        <v>991</v>
      </c>
    </row>
    <row r="123" spans="1:11" ht="14.45" customHeight="1" x14ac:dyDescent="0.2">
      <c r="A123" s="821" t="s">
        <v>557</v>
      </c>
      <c r="B123" s="822" t="s">
        <v>558</v>
      </c>
      <c r="C123" s="825" t="s">
        <v>575</v>
      </c>
      <c r="D123" s="839" t="s">
        <v>576</v>
      </c>
      <c r="E123" s="825" t="s">
        <v>3061</v>
      </c>
      <c r="F123" s="839" t="s">
        <v>3062</v>
      </c>
      <c r="G123" s="825" t="s">
        <v>3173</v>
      </c>
      <c r="H123" s="825" t="s">
        <v>3174</v>
      </c>
      <c r="I123" s="831">
        <v>1.9199999570846558</v>
      </c>
      <c r="J123" s="831">
        <v>100</v>
      </c>
      <c r="K123" s="832">
        <v>192</v>
      </c>
    </row>
    <row r="124" spans="1:11" ht="14.45" customHeight="1" x14ac:dyDescent="0.2">
      <c r="A124" s="821" t="s">
        <v>557</v>
      </c>
      <c r="B124" s="822" t="s">
        <v>558</v>
      </c>
      <c r="C124" s="825" t="s">
        <v>575</v>
      </c>
      <c r="D124" s="839" t="s">
        <v>576</v>
      </c>
      <c r="E124" s="825" t="s">
        <v>3061</v>
      </c>
      <c r="F124" s="839" t="s">
        <v>3062</v>
      </c>
      <c r="G124" s="825" t="s">
        <v>3175</v>
      </c>
      <c r="H124" s="825" t="s">
        <v>3176</v>
      </c>
      <c r="I124" s="831">
        <v>3.2599999904632568</v>
      </c>
      <c r="J124" s="831">
        <v>100</v>
      </c>
      <c r="K124" s="832">
        <v>326</v>
      </c>
    </row>
    <row r="125" spans="1:11" ht="14.45" customHeight="1" x14ac:dyDescent="0.2">
      <c r="A125" s="821" t="s">
        <v>557</v>
      </c>
      <c r="B125" s="822" t="s">
        <v>558</v>
      </c>
      <c r="C125" s="825" t="s">
        <v>575</v>
      </c>
      <c r="D125" s="839" t="s">
        <v>576</v>
      </c>
      <c r="E125" s="825" t="s">
        <v>3061</v>
      </c>
      <c r="F125" s="839" t="s">
        <v>3062</v>
      </c>
      <c r="G125" s="825" t="s">
        <v>3177</v>
      </c>
      <c r="H125" s="825" t="s">
        <v>3178</v>
      </c>
      <c r="I125" s="831">
        <v>2.0875000655651093</v>
      </c>
      <c r="J125" s="831">
        <v>250</v>
      </c>
      <c r="K125" s="832">
        <v>524.5</v>
      </c>
    </row>
    <row r="126" spans="1:11" ht="14.45" customHeight="1" x14ac:dyDescent="0.2">
      <c r="A126" s="821" t="s">
        <v>557</v>
      </c>
      <c r="B126" s="822" t="s">
        <v>558</v>
      </c>
      <c r="C126" s="825" t="s">
        <v>575</v>
      </c>
      <c r="D126" s="839" t="s">
        <v>576</v>
      </c>
      <c r="E126" s="825" t="s">
        <v>3061</v>
      </c>
      <c r="F126" s="839" t="s">
        <v>3062</v>
      </c>
      <c r="G126" s="825" t="s">
        <v>3179</v>
      </c>
      <c r="H126" s="825" t="s">
        <v>3180</v>
      </c>
      <c r="I126" s="831">
        <v>2.372499942779541</v>
      </c>
      <c r="J126" s="831">
        <v>400</v>
      </c>
      <c r="K126" s="832">
        <v>949.5</v>
      </c>
    </row>
    <row r="127" spans="1:11" ht="14.45" customHeight="1" x14ac:dyDescent="0.2">
      <c r="A127" s="821" t="s">
        <v>557</v>
      </c>
      <c r="B127" s="822" t="s">
        <v>558</v>
      </c>
      <c r="C127" s="825" t="s">
        <v>575</v>
      </c>
      <c r="D127" s="839" t="s">
        <v>576</v>
      </c>
      <c r="E127" s="825" t="s">
        <v>3061</v>
      </c>
      <c r="F127" s="839" t="s">
        <v>3062</v>
      </c>
      <c r="G127" s="825" t="s">
        <v>3181</v>
      </c>
      <c r="H127" s="825" t="s">
        <v>3182</v>
      </c>
      <c r="I127" s="831">
        <v>2.0299999713897705</v>
      </c>
      <c r="J127" s="831">
        <v>100</v>
      </c>
      <c r="K127" s="832">
        <v>203</v>
      </c>
    </row>
    <row r="128" spans="1:11" ht="14.45" customHeight="1" x14ac:dyDescent="0.2">
      <c r="A128" s="821" t="s">
        <v>557</v>
      </c>
      <c r="B128" s="822" t="s">
        <v>558</v>
      </c>
      <c r="C128" s="825" t="s">
        <v>575</v>
      </c>
      <c r="D128" s="839" t="s">
        <v>576</v>
      </c>
      <c r="E128" s="825" t="s">
        <v>3061</v>
      </c>
      <c r="F128" s="839" t="s">
        <v>3062</v>
      </c>
      <c r="G128" s="825" t="s">
        <v>3183</v>
      </c>
      <c r="H128" s="825" t="s">
        <v>3184</v>
      </c>
      <c r="I128" s="831">
        <v>2.0399999618530273</v>
      </c>
      <c r="J128" s="831">
        <v>50</v>
      </c>
      <c r="K128" s="832">
        <v>102</v>
      </c>
    </row>
    <row r="129" spans="1:11" ht="14.45" customHeight="1" x14ac:dyDescent="0.2">
      <c r="A129" s="821" t="s">
        <v>557</v>
      </c>
      <c r="B129" s="822" t="s">
        <v>558</v>
      </c>
      <c r="C129" s="825" t="s">
        <v>575</v>
      </c>
      <c r="D129" s="839" t="s">
        <v>576</v>
      </c>
      <c r="E129" s="825" t="s">
        <v>3061</v>
      </c>
      <c r="F129" s="839" t="s">
        <v>3062</v>
      </c>
      <c r="G129" s="825" t="s">
        <v>3185</v>
      </c>
      <c r="H129" s="825" t="s">
        <v>3186</v>
      </c>
      <c r="I129" s="831">
        <v>2.3833334445953369</v>
      </c>
      <c r="J129" s="831">
        <v>300</v>
      </c>
      <c r="K129" s="832">
        <v>715</v>
      </c>
    </row>
    <row r="130" spans="1:11" ht="14.45" customHeight="1" x14ac:dyDescent="0.2">
      <c r="A130" s="821" t="s">
        <v>557</v>
      </c>
      <c r="B130" s="822" t="s">
        <v>558</v>
      </c>
      <c r="C130" s="825" t="s">
        <v>575</v>
      </c>
      <c r="D130" s="839" t="s">
        <v>576</v>
      </c>
      <c r="E130" s="825" t="s">
        <v>3061</v>
      </c>
      <c r="F130" s="839" t="s">
        <v>3062</v>
      </c>
      <c r="G130" s="825" t="s">
        <v>3187</v>
      </c>
      <c r="H130" s="825" t="s">
        <v>3188</v>
      </c>
      <c r="I130" s="831">
        <v>2.7800000905990601</v>
      </c>
      <c r="J130" s="831">
        <v>100</v>
      </c>
      <c r="K130" s="832">
        <v>278</v>
      </c>
    </row>
    <row r="131" spans="1:11" ht="14.45" customHeight="1" x14ac:dyDescent="0.2">
      <c r="A131" s="821" t="s">
        <v>557</v>
      </c>
      <c r="B131" s="822" t="s">
        <v>558</v>
      </c>
      <c r="C131" s="825" t="s">
        <v>575</v>
      </c>
      <c r="D131" s="839" t="s">
        <v>576</v>
      </c>
      <c r="E131" s="825" t="s">
        <v>3061</v>
      </c>
      <c r="F131" s="839" t="s">
        <v>3062</v>
      </c>
      <c r="G131" s="825" t="s">
        <v>3189</v>
      </c>
      <c r="H131" s="825" t="s">
        <v>3190</v>
      </c>
      <c r="I131" s="831">
        <v>2</v>
      </c>
      <c r="J131" s="831">
        <v>10</v>
      </c>
      <c r="K131" s="832">
        <v>20</v>
      </c>
    </row>
    <row r="132" spans="1:11" ht="14.45" customHeight="1" x14ac:dyDescent="0.2">
      <c r="A132" s="821" t="s">
        <v>557</v>
      </c>
      <c r="B132" s="822" t="s">
        <v>558</v>
      </c>
      <c r="C132" s="825" t="s">
        <v>575</v>
      </c>
      <c r="D132" s="839" t="s">
        <v>576</v>
      </c>
      <c r="E132" s="825" t="s">
        <v>3061</v>
      </c>
      <c r="F132" s="839" t="s">
        <v>3062</v>
      </c>
      <c r="G132" s="825" t="s">
        <v>3191</v>
      </c>
      <c r="H132" s="825" t="s">
        <v>3192</v>
      </c>
      <c r="I132" s="831">
        <v>2.5624999403953552</v>
      </c>
      <c r="J132" s="831">
        <v>450</v>
      </c>
      <c r="K132" s="832">
        <v>1155.5</v>
      </c>
    </row>
    <row r="133" spans="1:11" ht="14.45" customHeight="1" x14ac:dyDescent="0.2">
      <c r="A133" s="821" t="s">
        <v>557</v>
      </c>
      <c r="B133" s="822" t="s">
        <v>558</v>
      </c>
      <c r="C133" s="825" t="s">
        <v>575</v>
      </c>
      <c r="D133" s="839" t="s">
        <v>576</v>
      </c>
      <c r="E133" s="825" t="s">
        <v>3061</v>
      </c>
      <c r="F133" s="839" t="s">
        <v>3062</v>
      </c>
      <c r="G133" s="825" t="s">
        <v>3193</v>
      </c>
      <c r="H133" s="825" t="s">
        <v>3194</v>
      </c>
      <c r="I133" s="831">
        <v>3.1400001049041748</v>
      </c>
      <c r="J133" s="831">
        <v>100</v>
      </c>
      <c r="K133" s="832">
        <v>314</v>
      </c>
    </row>
    <row r="134" spans="1:11" ht="14.45" customHeight="1" x14ac:dyDescent="0.2">
      <c r="A134" s="821" t="s">
        <v>557</v>
      </c>
      <c r="B134" s="822" t="s">
        <v>558</v>
      </c>
      <c r="C134" s="825" t="s">
        <v>575</v>
      </c>
      <c r="D134" s="839" t="s">
        <v>576</v>
      </c>
      <c r="E134" s="825" t="s">
        <v>3061</v>
      </c>
      <c r="F134" s="839" t="s">
        <v>3062</v>
      </c>
      <c r="G134" s="825" t="s">
        <v>3195</v>
      </c>
      <c r="H134" s="825" t="s">
        <v>3196</v>
      </c>
      <c r="I134" s="831">
        <v>23.623333613077801</v>
      </c>
      <c r="J134" s="831">
        <v>350</v>
      </c>
      <c r="K134" s="832">
        <v>8268.5</v>
      </c>
    </row>
    <row r="135" spans="1:11" ht="14.45" customHeight="1" x14ac:dyDescent="0.2">
      <c r="A135" s="821" t="s">
        <v>557</v>
      </c>
      <c r="B135" s="822" t="s">
        <v>558</v>
      </c>
      <c r="C135" s="825" t="s">
        <v>575</v>
      </c>
      <c r="D135" s="839" t="s">
        <v>576</v>
      </c>
      <c r="E135" s="825" t="s">
        <v>3061</v>
      </c>
      <c r="F135" s="839" t="s">
        <v>3062</v>
      </c>
      <c r="G135" s="825" t="s">
        <v>3197</v>
      </c>
      <c r="H135" s="825" t="s">
        <v>3198</v>
      </c>
      <c r="I135" s="831">
        <v>44.080001831054688</v>
      </c>
      <c r="J135" s="831">
        <v>250</v>
      </c>
      <c r="K135" s="832">
        <v>11020</v>
      </c>
    </row>
    <row r="136" spans="1:11" ht="14.45" customHeight="1" x14ac:dyDescent="0.2">
      <c r="A136" s="821" t="s">
        <v>557</v>
      </c>
      <c r="B136" s="822" t="s">
        <v>558</v>
      </c>
      <c r="C136" s="825" t="s">
        <v>575</v>
      </c>
      <c r="D136" s="839" t="s">
        <v>576</v>
      </c>
      <c r="E136" s="825" t="s">
        <v>3061</v>
      </c>
      <c r="F136" s="839" t="s">
        <v>3062</v>
      </c>
      <c r="G136" s="825" t="s">
        <v>3199</v>
      </c>
      <c r="H136" s="825" t="s">
        <v>3200</v>
      </c>
      <c r="I136" s="831">
        <v>90.150001525878906</v>
      </c>
      <c r="J136" s="831">
        <v>1</v>
      </c>
      <c r="K136" s="832">
        <v>90.150001525878906</v>
      </c>
    </row>
    <row r="137" spans="1:11" ht="14.45" customHeight="1" x14ac:dyDescent="0.2">
      <c r="A137" s="821" t="s">
        <v>557</v>
      </c>
      <c r="B137" s="822" t="s">
        <v>558</v>
      </c>
      <c r="C137" s="825" t="s">
        <v>575</v>
      </c>
      <c r="D137" s="839" t="s">
        <v>576</v>
      </c>
      <c r="E137" s="825" t="s">
        <v>3061</v>
      </c>
      <c r="F137" s="839" t="s">
        <v>3062</v>
      </c>
      <c r="G137" s="825" t="s">
        <v>3201</v>
      </c>
      <c r="H137" s="825" t="s">
        <v>3202</v>
      </c>
      <c r="I137" s="831">
        <v>435.60000610351563</v>
      </c>
      <c r="J137" s="831">
        <v>2</v>
      </c>
      <c r="K137" s="832">
        <v>871.20001220703125</v>
      </c>
    </row>
    <row r="138" spans="1:11" ht="14.45" customHeight="1" x14ac:dyDescent="0.2">
      <c r="A138" s="821" t="s">
        <v>557</v>
      </c>
      <c r="B138" s="822" t="s">
        <v>558</v>
      </c>
      <c r="C138" s="825" t="s">
        <v>575</v>
      </c>
      <c r="D138" s="839" t="s">
        <v>576</v>
      </c>
      <c r="E138" s="825" t="s">
        <v>3203</v>
      </c>
      <c r="F138" s="839" t="s">
        <v>3204</v>
      </c>
      <c r="G138" s="825" t="s">
        <v>3205</v>
      </c>
      <c r="H138" s="825" t="s">
        <v>3206</v>
      </c>
      <c r="I138" s="831">
        <v>10.167500019073486</v>
      </c>
      <c r="J138" s="831">
        <v>2000</v>
      </c>
      <c r="K138" s="832">
        <v>20334</v>
      </c>
    </row>
    <row r="139" spans="1:11" ht="14.45" customHeight="1" x14ac:dyDescent="0.2">
      <c r="A139" s="821" t="s">
        <v>557</v>
      </c>
      <c r="B139" s="822" t="s">
        <v>558</v>
      </c>
      <c r="C139" s="825" t="s">
        <v>575</v>
      </c>
      <c r="D139" s="839" t="s">
        <v>576</v>
      </c>
      <c r="E139" s="825" t="s">
        <v>3203</v>
      </c>
      <c r="F139" s="839" t="s">
        <v>3204</v>
      </c>
      <c r="G139" s="825" t="s">
        <v>3207</v>
      </c>
      <c r="H139" s="825" t="s">
        <v>3208</v>
      </c>
      <c r="I139" s="831">
        <v>7.7433331807454424</v>
      </c>
      <c r="J139" s="831">
        <v>30</v>
      </c>
      <c r="K139" s="832">
        <v>232.30000305175781</v>
      </c>
    </row>
    <row r="140" spans="1:11" ht="14.45" customHeight="1" x14ac:dyDescent="0.2">
      <c r="A140" s="821" t="s">
        <v>557</v>
      </c>
      <c r="B140" s="822" t="s">
        <v>558</v>
      </c>
      <c r="C140" s="825" t="s">
        <v>575</v>
      </c>
      <c r="D140" s="839" t="s">
        <v>576</v>
      </c>
      <c r="E140" s="825" t="s">
        <v>3209</v>
      </c>
      <c r="F140" s="839" t="s">
        <v>3210</v>
      </c>
      <c r="G140" s="825" t="s">
        <v>3211</v>
      </c>
      <c r="H140" s="825" t="s">
        <v>3212</v>
      </c>
      <c r="I140" s="831">
        <v>0.30666667222976685</v>
      </c>
      <c r="J140" s="831">
        <v>400</v>
      </c>
      <c r="K140" s="832">
        <v>123</v>
      </c>
    </row>
    <row r="141" spans="1:11" ht="14.45" customHeight="1" x14ac:dyDescent="0.2">
      <c r="A141" s="821" t="s">
        <v>557</v>
      </c>
      <c r="B141" s="822" t="s">
        <v>558</v>
      </c>
      <c r="C141" s="825" t="s">
        <v>575</v>
      </c>
      <c r="D141" s="839" t="s">
        <v>576</v>
      </c>
      <c r="E141" s="825" t="s">
        <v>3209</v>
      </c>
      <c r="F141" s="839" t="s">
        <v>3210</v>
      </c>
      <c r="G141" s="825" t="s">
        <v>3213</v>
      </c>
      <c r="H141" s="825" t="s">
        <v>3214</v>
      </c>
      <c r="I141" s="831">
        <v>0.31000000238418579</v>
      </c>
      <c r="J141" s="831">
        <v>100</v>
      </c>
      <c r="K141" s="832">
        <v>31</v>
      </c>
    </row>
    <row r="142" spans="1:11" ht="14.45" customHeight="1" x14ac:dyDescent="0.2">
      <c r="A142" s="821" t="s">
        <v>557</v>
      </c>
      <c r="B142" s="822" t="s">
        <v>558</v>
      </c>
      <c r="C142" s="825" t="s">
        <v>575</v>
      </c>
      <c r="D142" s="839" t="s">
        <v>576</v>
      </c>
      <c r="E142" s="825" t="s">
        <v>3209</v>
      </c>
      <c r="F142" s="839" t="s">
        <v>3210</v>
      </c>
      <c r="G142" s="825" t="s">
        <v>3215</v>
      </c>
      <c r="H142" s="825" t="s">
        <v>3216</v>
      </c>
      <c r="I142" s="831">
        <v>0.36000001430511475</v>
      </c>
      <c r="J142" s="831">
        <v>300</v>
      </c>
      <c r="K142" s="832">
        <v>108</v>
      </c>
    </row>
    <row r="143" spans="1:11" ht="14.45" customHeight="1" x14ac:dyDescent="0.2">
      <c r="A143" s="821" t="s">
        <v>557</v>
      </c>
      <c r="B143" s="822" t="s">
        <v>558</v>
      </c>
      <c r="C143" s="825" t="s">
        <v>575</v>
      </c>
      <c r="D143" s="839" t="s">
        <v>576</v>
      </c>
      <c r="E143" s="825" t="s">
        <v>3209</v>
      </c>
      <c r="F143" s="839" t="s">
        <v>3210</v>
      </c>
      <c r="G143" s="825" t="s">
        <v>3217</v>
      </c>
      <c r="H143" s="825" t="s">
        <v>3218</v>
      </c>
      <c r="I143" s="831">
        <v>0.5440000176429749</v>
      </c>
      <c r="J143" s="831">
        <v>3100</v>
      </c>
      <c r="K143" s="832">
        <v>1689</v>
      </c>
    </row>
    <row r="144" spans="1:11" ht="14.45" customHeight="1" x14ac:dyDescent="0.2">
      <c r="A144" s="821" t="s">
        <v>557</v>
      </c>
      <c r="B144" s="822" t="s">
        <v>558</v>
      </c>
      <c r="C144" s="825" t="s">
        <v>575</v>
      </c>
      <c r="D144" s="839" t="s">
        <v>576</v>
      </c>
      <c r="E144" s="825" t="s">
        <v>3209</v>
      </c>
      <c r="F144" s="839" t="s">
        <v>3210</v>
      </c>
      <c r="G144" s="825" t="s">
        <v>3219</v>
      </c>
      <c r="H144" s="825" t="s">
        <v>3220</v>
      </c>
      <c r="I144" s="831">
        <v>1.8300000429153442</v>
      </c>
      <c r="J144" s="831">
        <v>100</v>
      </c>
      <c r="K144" s="832">
        <v>183</v>
      </c>
    </row>
    <row r="145" spans="1:11" ht="14.45" customHeight="1" x14ac:dyDescent="0.2">
      <c r="A145" s="821" t="s">
        <v>557</v>
      </c>
      <c r="B145" s="822" t="s">
        <v>558</v>
      </c>
      <c r="C145" s="825" t="s">
        <v>575</v>
      </c>
      <c r="D145" s="839" t="s">
        <v>576</v>
      </c>
      <c r="E145" s="825" t="s">
        <v>3209</v>
      </c>
      <c r="F145" s="839" t="s">
        <v>3210</v>
      </c>
      <c r="G145" s="825" t="s">
        <v>3221</v>
      </c>
      <c r="H145" s="825" t="s">
        <v>3222</v>
      </c>
      <c r="I145" s="831">
        <v>1.803999948501587</v>
      </c>
      <c r="J145" s="831">
        <v>1200</v>
      </c>
      <c r="K145" s="832">
        <v>2166</v>
      </c>
    </row>
    <row r="146" spans="1:11" ht="14.45" customHeight="1" x14ac:dyDescent="0.2">
      <c r="A146" s="821" t="s">
        <v>557</v>
      </c>
      <c r="B146" s="822" t="s">
        <v>558</v>
      </c>
      <c r="C146" s="825" t="s">
        <v>575</v>
      </c>
      <c r="D146" s="839" t="s">
        <v>576</v>
      </c>
      <c r="E146" s="825" t="s">
        <v>3223</v>
      </c>
      <c r="F146" s="839" t="s">
        <v>3224</v>
      </c>
      <c r="G146" s="825" t="s">
        <v>3225</v>
      </c>
      <c r="H146" s="825" t="s">
        <v>3226</v>
      </c>
      <c r="I146" s="831">
        <v>13.399999618530273</v>
      </c>
      <c r="J146" s="831">
        <v>50</v>
      </c>
      <c r="K146" s="832">
        <v>670</v>
      </c>
    </row>
    <row r="147" spans="1:11" ht="14.45" customHeight="1" x14ac:dyDescent="0.2">
      <c r="A147" s="821" t="s">
        <v>557</v>
      </c>
      <c r="B147" s="822" t="s">
        <v>558</v>
      </c>
      <c r="C147" s="825" t="s">
        <v>575</v>
      </c>
      <c r="D147" s="839" t="s">
        <v>576</v>
      </c>
      <c r="E147" s="825" t="s">
        <v>3223</v>
      </c>
      <c r="F147" s="839" t="s">
        <v>3224</v>
      </c>
      <c r="G147" s="825" t="s">
        <v>3227</v>
      </c>
      <c r="H147" s="825" t="s">
        <v>3228</v>
      </c>
      <c r="I147" s="831">
        <v>13.470000267028809</v>
      </c>
      <c r="J147" s="831">
        <v>10</v>
      </c>
      <c r="K147" s="832">
        <v>134.69999694824219</v>
      </c>
    </row>
    <row r="148" spans="1:11" ht="14.45" customHeight="1" x14ac:dyDescent="0.2">
      <c r="A148" s="821" t="s">
        <v>557</v>
      </c>
      <c r="B148" s="822" t="s">
        <v>558</v>
      </c>
      <c r="C148" s="825" t="s">
        <v>575</v>
      </c>
      <c r="D148" s="839" t="s">
        <v>576</v>
      </c>
      <c r="E148" s="825" t="s">
        <v>3223</v>
      </c>
      <c r="F148" s="839" t="s">
        <v>3224</v>
      </c>
      <c r="G148" s="825" t="s">
        <v>3229</v>
      </c>
      <c r="H148" s="825" t="s">
        <v>3230</v>
      </c>
      <c r="I148" s="831">
        <v>7.0100002288818359</v>
      </c>
      <c r="J148" s="831">
        <v>20</v>
      </c>
      <c r="K148" s="832">
        <v>140.19999694824219</v>
      </c>
    </row>
    <row r="149" spans="1:11" ht="14.45" customHeight="1" x14ac:dyDescent="0.2">
      <c r="A149" s="821" t="s">
        <v>557</v>
      </c>
      <c r="B149" s="822" t="s">
        <v>558</v>
      </c>
      <c r="C149" s="825" t="s">
        <v>575</v>
      </c>
      <c r="D149" s="839" t="s">
        <v>576</v>
      </c>
      <c r="E149" s="825" t="s">
        <v>3223</v>
      </c>
      <c r="F149" s="839" t="s">
        <v>3224</v>
      </c>
      <c r="G149" s="825" t="s">
        <v>3231</v>
      </c>
      <c r="H149" s="825" t="s">
        <v>3232</v>
      </c>
      <c r="I149" s="831">
        <v>10.060000419616699</v>
      </c>
      <c r="J149" s="831">
        <v>10</v>
      </c>
      <c r="K149" s="832">
        <v>100.59999847412109</v>
      </c>
    </row>
    <row r="150" spans="1:11" ht="14.45" customHeight="1" x14ac:dyDescent="0.2">
      <c r="A150" s="821" t="s">
        <v>557</v>
      </c>
      <c r="B150" s="822" t="s">
        <v>558</v>
      </c>
      <c r="C150" s="825" t="s">
        <v>575</v>
      </c>
      <c r="D150" s="839" t="s">
        <v>576</v>
      </c>
      <c r="E150" s="825" t="s">
        <v>3223</v>
      </c>
      <c r="F150" s="839" t="s">
        <v>3224</v>
      </c>
      <c r="G150" s="825" t="s">
        <v>3233</v>
      </c>
      <c r="H150" s="825" t="s">
        <v>3234</v>
      </c>
      <c r="I150" s="831">
        <v>3.0266666412353516</v>
      </c>
      <c r="J150" s="831">
        <v>6000</v>
      </c>
      <c r="K150" s="832">
        <v>18160</v>
      </c>
    </row>
    <row r="151" spans="1:11" ht="14.45" customHeight="1" x14ac:dyDescent="0.2">
      <c r="A151" s="821" t="s">
        <v>557</v>
      </c>
      <c r="B151" s="822" t="s">
        <v>558</v>
      </c>
      <c r="C151" s="825" t="s">
        <v>575</v>
      </c>
      <c r="D151" s="839" t="s">
        <v>576</v>
      </c>
      <c r="E151" s="825" t="s">
        <v>3223</v>
      </c>
      <c r="F151" s="839" t="s">
        <v>3224</v>
      </c>
      <c r="G151" s="825" t="s">
        <v>3235</v>
      </c>
      <c r="H151" s="825" t="s">
        <v>3236</v>
      </c>
      <c r="I151" s="831">
        <v>3.0266666412353516</v>
      </c>
      <c r="J151" s="831">
        <v>16000</v>
      </c>
      <c r="K151" s="832">
        <v>48440</v>
      </c>
    </row>
    <row r="152" spans="1:11" ht="14.45" customHeight="1" x14ac:dyDescent="0.2">
      <c r="A152" s="821" t="s">
        <v>557</v>
      </c>
      <c r="B152" s="822" t="s">
        <v>558</v>
      </c>
      <c r="C152" s="825" t="s">
        <v>575</v>
      </c>
      <c r="D152" s="839" t="s">
        <v>576</v>
      </c>
      <c r="E152" s="825" t="s">
        <v>3223</v>
      </c>
      <c r="F152" s="839" t="s">
        <v>3224</v>
      </c>
      <c r="G152" s="825" t="s">
        <v>3237</v>
      </c>
      <c r="H152" s="825" t="s">
        <v>3238</v>
      </c>
      <c r="I152" s="831">
        <v>3.3900001049041748</v>
      </c>
      <c r="J152" s="831">
        <v>8000</v>
      </c>
      <c r="K152" s="832">
        <v>27120</v>
      </c>
    </row>
    <row r="153" spans="1:11" ht="14.45" customHeight="1" x14ac:dyDescent="0.2">
      <c r="A153" s="821" t="s">
        <v>557</v>
      </c>
      <c r="B153" s="822" t="s">
        <v>558</v>
      </c>
      <c r="C153" s="825" t="s">
        <v>575</v>
      </c>
      <c r="D153" s="839" t="s">
        <v>576</v>
      </c>
      <c r="E153" s="825" t="s">
        <v>3223</v>
      </c>
      <c r="F153" s="839" t="s">
        <v>3224</v>
      </c>
      <c r="G153" s="825" t="s">
        <v>3239</v>
      </c>
      <c r="H153" s="825" t="s">
        <v>3240</v>
      </c>
      <c r="I153" s="831">
        <v>3.3850001096725464</v>
      </c>
      <c r="J153" s="831">
        <v>12000</v>
      </c>
      <c r="K153" s="832">
        <v>40640</v>
      </c>
    </row>
    <row r="154" spans="1:11" ht="14.45" customHeight="1" x14ac:dyDescent="0.2">
      <c r="A154" s="821" t="s">
        <v>557</v>
      </c>
      <c r="B154" s="822" t="s">
        <v>558</v>
      </c>
      <c r="C154" s="825" t="s">
        <v>575</v>
      </c>
      <c r="D154" s="839" t="s">
        <v>576</v>
      </c>
      <c r="E154" s="825" t="s">
        <v>3223</v>
      </c>
      <c r="F154" s="839" t="s">
        <v>3224</v>
      </c>
      <c r="G154" s="825" t="s">
        <v>3241</v>
      </c>
      <c r="H154" s="825" t="s">
        <v>3242</v>
      </c>
      <c r="I154" s="831">
        <v>3.3833333651224771</v>
      </c>
      <c r="J154" s="831">
        <v>10000</v>
      </c>
      <c r="K154" s="832">
        <v>34560</v>
      </c>
    </row>
    <row r="155" spans="1:11" ht="14.45" customHeight="1" x14ac:dyDescent="0.2">
      <c r="A155" s="821" t="s">
        <v>557</v>
      </c>
      <c r="B155" s="822" t="s">
        <v>558</v>
      </c>
      <c r="C155" s="825" t="s">
        <v>575</v>
      </c>
      <c r="D155" s="839" t="s">
        <v>576</v>
      </c>
      <c r="E155" s="825" t="s">
        <v>3223</v>
      </c>
      <c r="F155" s="839" t="s">
        <v>3224</v>
      </c>
      <c r="G155" s="825" t="s">
        <v>3243</v>
      </c>
      <c r="H155" s="825" t="s">
        <v>3244</v>
      </c>
      <c r="I155" s="831">
        <v>3.880000114440918</v>
      </c>
      <c r="J155" s="831">
        <v>4000</v>
      </c>
      <c r="K155" s="832">
        <v>15520</v>
      </c>
    </row>
    <row r="156" spans="1:11" ht="14.45" customHeight="1" x14ac:dyDescent="0.2">
      <c r="A156" s="821" t="s">
        <v>557</v>
      </c>
      <c r="B156" s="822" t="s">
        <v>558</v>
      </c>
      <c r="C156" s="825" t="s">
        <v>575</v>
      </c>
      <c r="D156" s="839" t="s">
        <v>576</v>
      </c>
      <c r="E156" s="825" t="s">
        <v>3223</v>
      </c>
      <c r="F156" s="839" t="s">
        <v>3224</v>
      </c>
      <c r="G156" s="825" t="s">
        <v>3245</v>
      </c>
      <c r="H156" s="825" t="s">
        <v>3246</v>
      </c>
      <c r="I156" s="831">
        <v>3.869999885559082</v>
      </c>
      <c r="J156" s="831">
        <v>4000</v>
      </c>
      <c r="K156" s="832">
        <v>15480</v>
      </c>
    </row>
    <row r="157" spans="1:11" ht="14.45" customHeight="1" x14ac:dyDescent="0.2">
      <c r="A157" s="821" t="s">
        <v>557</v>
      </c>
      <c r="B157" s="822" t="s">
        <v>558</v>
      </c>
      <c r="C157" s="825" t="s">
        <v>575</v>
      </c>
      <c r="D157" s="839" t="s">
        <v>576</v>
      </c>
      <c r="E157" s="825" t="s">
        <v>3223</v>
      </c>
      <c r="F157" s="839" t="s">
        <v>3224</v>
      </c>
      <c r="G157" s="825" t="s">
        <v>3247</v>
      </c>
      <c r="H157" s="825" t="s">
        <v>3248</v>
      </c>
      <c r="I157" s="831">
        <v>3.0299999713897705</v>
      </c>
      <c r="J157" s="831">
        <v>2000</v>
      </c>
      <c r="K157" s="832">
        <v>6060</v>
      </c>
    </row>
    <row r="158" spans="1:11" ht="14.45" customHeight="1" x14ac:dyDescent="0.2">
      <c r="A158" s="821" t="s">
        <v>557</v>
      </c>
      <c r="B158" s="822" t="s">
        <v>558</v>
      </c>
      <c r="C158" s="825" t="s">
        <v>575</v>
      </c>
      <c r="D158" s="839" t="s">
        <v>576</v>
      </c>
      <c r="E158" s="825" t="s">
        <v>3223</v>
      </c>
      <c r="F158" s="839" t="s">
        <v>3224</v>
      </c>
      <c r="G158" s="825" t="s">
        <v>3249</v>
      </c>
      <c r="H158" s="825" t="s">
        <v>3250</v>
      </c>
      <c r="I158" s="831">
        <v>3.3900001049041748</v>
      </c>
      <c r="J158" s="831">
        <v>450</v>
      </c>
      <c r="K158" s="832">
        <v>1525.5000305175781</v>
      </c>
    </row>
    <row r="159" spans="1:11" ht="14.45" customHeight="1" x14ac:dyDescent="0.2">
      <c r="A159" s="821" t="s">
        <v>557</v>
      </c>
      <c r="B159" s="822" t="s">
        <v>558</v>
      </c>
      <c r="C159" s="825" t="s">
        <v>575</v>
      </c>
      <c r="D159" s="839" t="s">
        <v>576</v>
      </c>
      <c r="E159" s="825" t="s">
        <v>3223</v>
      </c>
      <c r="F159" s="839" t="s">
        <v>3224</v>
      </c>
      <c r="G159" s="825" t="s">
        <v>3251</v>
      </c>
      <c r="H159" s="825" t="s">
        <v>3252</v>
      </c>
      <c r="I159" s="831">
        <v>3.0299999713897705</v>
      </c>
      <c r="J159" s="831">
        <v>360</v>
      </c>
      <c r="K159" s="832">
        <v>1090.800048828125</v>
      </c>
    </row>
    <row r="160" spans="1:11" ht="14.45" customHeight="1" x14ac:dyDescent="0.2">
      <c r="A160" s="821" t="s">
        <v>557</v>
      </c>
      <c r="B160" s="822" t="s">
        <v>558</v>
      </c>
      <c r="C160" s="825" t="s">
        <v>575</v>
      </c>
      <c r="D160" s="839" t="s">
        <v>576</v>
      </c>
      <c r="E160" s="825" t="s">
        <v>3253</v>
      </c>
      <c r="F160" s="839" t="s">
        <v>3254</v>
      </c>
      <c r="G160" s="825" t="s">
        <v>3255</v>
      </c>
      <c r="H160" s="825" t="s">
        <v>3256</v>
      </c>
      <c r="I160" s="831">
        <v>267.78500366210938</v>
      </c>
      <c r="J160" s="831">
        <v>2</v>
      </c>
      <c r="K160" s="832">
        <v>535.57000732421875</v>
      </c>
    </row>
    <row r="161" spans="1:11" ht="14.45" customHeight="1" x14ac:dyDescent="0.2">
      <c r="A161" s="821" t="s">
        <v>557</v>
      </c>
      <c r="B161" s="822" t="s">
        <v>558</v>
      </c>
      <c r="C161" s="825" t="s">
        <v>575</v>
      </c>
      <c r="D161" s="839" t="s">
        <v>576</v>
      </c>
      <c r="E161" s="825" t="s">
        <v>3257</v>
      </c>
      <c r="F161" s="839" t="s">
        <v>3258</v>
      </c>
      <c r="G161" s="825" t="s">
        <v>3259</v>
      </c>
      <c r="H161" s="825" t="s">
        <v>3260</v>
      </c>
      <c r="I161" s="831">
        <v>16.394999504089355</v>
      </c>
      <c r="J161" s="831">
        <v>170</v>
      </c>
      <c r="K161" s="832">
        <v>2787.2999877929688</v>
      </c>
    </row>
    <row r="162" spans="1:11" ht="14.45" customHeight="1" x14ac:dyDescent="0.2">
      <c r="A162" s="821" t="s">
        <v>557</v>
      </c>
      <c r="B162" s="822" t="s">
        <v>558</v>
      </c>
      <c r="C162" s="825" t="s">
        <v>575</v>
      </c>
      <c r="D162" s="839" t="s">
        <v>576</v>
      </c>
      <c r="E162" s="825" t="s">
        <v>3257</v>
      </c>
      <c r="F162" s="839" t="s">
        <v>3258</v>
      </c>
      <c r="G162" s="825" t="s">
        <v>3261</v>
      </c>
      <c r="H162" s="825" t="s">
        <v>3262</v>
      </c>
      <c r="I162" s="831">
        <v>19.964999198913574</v>
      </c>
      <c r="J162" s="831">
        <v>45</v>
      </c>
      <c r="K162" s="832">
        <v>898.45001220703125</v>
      </c>
    </row>
    <row r="163" spans="1:11" ht="14.45" customHeight="1" x14ac:dyDescent="0.2">
      <c r="A163" s="821" t="s">
        <v>557</v>
      </c>
      <c r="B163" s="822" t="s">
        <v>558</v>
      </c>
      <c r="C163" s="825" t="s">
        <v>575</v>
      </c>
      <c r="D163" s="839" t="s">
        <v>576</v>
      </c>
      <c r="E163" s="825" t="s">
        <v>3257</v>
      </c>
      <c r="F163" s="839" t="s">
        <v>3258</v>
      </c>
      <c r="G163" s="825" t="s">
        <v>3263</v>
      </c>
      <c r="H163" s="825" t="s">
        <v>3264</v>
      </c>
      <c r="I163" s="831">
        <v>33.029998779296875</v>
      </c>
      <c r="J163" s="831">
        <v>320</v>
      </c>
      <c r="K163" s="832">
        <v>10570.500366210938</v>
      </c>
    </row>
    <row r="164" spans="1:11" ht="14.45" customHeight="1" x14ac:dyDescent="0.2">
      <c r="A164" s="821" t="s">
        <v>557</v>
      </c>
      <c r="B164" s="822" t="s">
        <v>558</v>
      </c>
      <c r="C164" s="825" t="s">
        <v>581</v>
      </c>
      <c r="D164" s="839" t="s">
        <v>582</v>
      </c>
      <c r="E164" s="825" t="s">
        <v>2931</v>
      </c>
      <c r="F164" s="839" t="s">
        <v>2932</v>
      </c>
      <c r="G164" s="825" t="s">
        <v>2933</v>
      </c>
      <c r="H164" s="825" t="s">
        <v>2934</v>
      </c>
      <c r="I164" s="831">
        <v>147.17999267578125</v>
      </c>
      <c r="J164" s="831">
        <v>3</v>
      </c>
      <c r="K164" s="832">
        <v>441.54998779296875</v>
      </c>
    </row>
    <row r="165" spans="1:11" ht="14.45" customHeight="1" x14ac:dyDescent="0.2">
      <c r="A165" s="821" t="s">
        <v>557</v>
      </c>
      <c r="B165" s="822" t="s">
        <v>558</v>
      </c>
      <c r="C165" s="825" t="s">
        <v>581</v>
      </c>
      <c r="D165" s="839" t="s">
        <v>582</v>
      </c>
      <c r="E165" s="825" t="s">
        <v>2931</v>
      </c>
      <c r="F165" s="839" t="s">
        <v>2932</v>
      </c>
      <c r="G165" s="825" t="s">
        <v>2935</v>
      </c>
      <c r="H165" s="825" t="s">
        <v>2936</v>
      </c>
      <c r="I165" s="831">
        <v>147.17999267578125</v>
      </c>
      <c r="J165" s="831">
        <v>3</v>
      </c>
      <c r="K165" s="832">
        <v>441.54998779296875</v>
      </c>
    </row>
    <row r="166" spans="1:11" ht="14.45" customHeight="1" x14ac:dyDescent="0.2">
      <c r="A166" s="821" t="s">
        <v>557</v>
      </c>
      <c r="B166" s="822" t="s">
        <v>558</v>
      </c>
      <c r="C166" s="825" t="s">
        <v>581</v>
      </c>
      <c r="D166" s="839" t="s">
        <v>582</v>
      </c>
      <c r="E166" s="825" t="s">
        <v>2931</v>
      </c>
      <c r="F166" s="839" t="s">
        <v>2932</v>
      </c>
      <c r="G166" s="825" t="s">
        <v>2937</v>
      </c>
      <c r="H166" s="825" t="s">
        <v>2938</v>
      </c>
      <c r="I166" s="831">
        <v>1775</v>
      </c>
      <c r="J166" s="831">
        <v>2</v>
      </c>
      <c r="K166" s="832">
        <v>3550</v>
      </c>
    </row>
    <row r="167" spans="1:11" ht="14.45" customHeight="1" x14ac:dyDescent="0.2">
      <c r="A167" s="821" t="s">
        <v>557</v>
      </c>
      <c r="B167" s="822" t="s">
        <v>558</v>
      </c>
      <c r="C167" s="825" t="s">
        <v>581</v>
      </c>
      <c r="D167" s="839" t="s">
        <v>582</v>
      </c>
      <c r="E167" s="825" t="s">
        <v>2931</v>
      </c>
      <c r="F167" s="839" t="s">
        <v>2932</v>
      </c>
      <c r="G167" s="825" t="s">
        <v>2939</v>
      </c>
      <c r="H167" s="825" t="s">
        <v>2940</v>
      </c>
      <c r="I167" s="831">
        <v>182.71000671386719</v>
      </c>
      <c r="J167" s="831">
        <v>1</v>
      </c>
      <c r="K167" s="832">
        <v>182.71000671386719</v>
      </c>
    </row>
    <row r="168" spans="1:11" ht="14.45" customHeight="1" x14ac:dyDescent="0.2">
      <c r="A168" s="821" t="s">
        <v>557</v>
      </c>
      <c r="B168" s="822" t="s">
        <v>558</v>
      </c>
      <c r="C168" s="825" t="s">
        <v>581</v>
      </c>
      <c r="D168" s="839" t="s">
        <v>582</v>
      </c>
      <c r="E168" s="825" t="s">
        <v>2949</v>
      </c>
      <c r="F168" s="839" t="s">
        <v>2950</v>
      </c>
      <c r="G168" s="825" t="s">
        <v>2951</v>
      </c>
      <c r="H168" s="825" t="s">
        <v>2952</v>
      </c>
      <c r="I168" s="831">
        <v>74.75</v>
      </c>
      <c r="J168" s="831">
        <v>20</v>
      </c>
      <c r="K168" s="832">
        <v>1495</v>
      </c>
    </row>
    <row r="169" spans="1:11" ht="14.45" customHeight="1" x14ac:dyDescent="0.2">
      <c r="A169" s="821" t="s">
        <v>557</v>
      </c>
      <c r="B169" s="822" t="s">
        <v>558</v>
      </c>
      <c r="C169" s="825" t="s">
        <v>581</v>
      </c>
      <c r="D169" s="839" t="s">
        <v>582</v>
      </c>
      <c r="E169" s="825" t="s">
        <v>2949</v>
      </c>
      <c r="F169" s="839" t="s">
        <v>2950</v>
      </c>
      <c r="G169" s="825" t="s">
        <v>3265</v>
      </c>
      <c r="H169" s="825" t="s">
        <v>3266</v>
      </c>
      <c r="I169" s="831">
        <v>4.2399997711181641</v>
      </c>
      <c r="J169" s="831">
        <v>100</v>
      </c>
      <c r="K169" s="832">
        <v>424</v>
      </c>
    </row>
    <row r="170" spans="1:11" ht="14.45" customHeight="1" x14ac:dyDescent="0.2">
      <c r="A170" s="821" t="s">
        <v>557</v>
      </c>
      <c r="B170" s="822" t="s">
        <v>558</v>
      </c>
      <c r="C170" s="825" t="s">
        <v>581</v>
      </c>
      <c r="D170" s="839" t="s">
        <v>582</v>
      </c>
      <c r="E170" s="825" t="s">
        <v>2949</v>
      </c>
      <c r="F170" s="839" t="s">
        <v>2950</v>
      </c>
      <c r="G170" s="825" t="s">
        <v>2953</v>
      </c>
      <c r="H170" s="825" t="s">
        <v>2954</v>
      </c>
      <c r="I170" s="831">
        <v>13.430000305175781</v>
      </c>
      <c r="J170" s="831">
        <v>50</v>
      </c>
      <c r="K170" s="832">
        <v>671.5</v>
      </c>
    </row>
    <row r="171" spans="1:11" ht="14.45" customHeight="1" x14ac:dyDescent="0.2">
      <c r="A171" s="821" t="s">
        <v>557</v>
      </c>
      <c r="B171" s="822" t="s">
        <v>558</v>
      </c>
      <c r="C171" s="825" t="s">
        <v>581</v>
      </c>
      <c r="D171" s="839" t="s">
        <v>582</v>
      </c>
      <c r="E171" s="825" t="s">
        <v>2949</v>
      </c>
      <c r="F171" s="839" t="s">
        <v>2950</v>
      </c>
      <c r="G171" s="825" t="s">
        <v>2955</v>
      </c>
      <c r="H171" s="825" t="s">
        <v>2956</v>
      </c>
      <c r="I171" s="831">
        <v>0.49500000476837158</v>
      </c>
      <c r="J171" s="831">
        <v>1800</v>
      </c>
      <c r="K171" s="832">
        <v>890</v>
      </c>
    </row>
    <row r="172" spans="1:11" ht="14.45" customHeight="1" x14ac:dyDescent="0.2">
      <c r="A172" s="821" t="s">
        <v>557</v>
      </c>
      <c r="B172" s="822" t="s">
        <v>558</v>
      </c>
      <c r="C172" s="825" t="s">
        <v>581</v>
      </c>
      <c r="D172" s="839" t="s">
        <v>582</v>
      </c>
      <c r="E172" s="825" t="s">
        <v>2949</v>
      </c>
      <c r="F172" s="839" t="s">
        <v>2950</v>
      </c>
      <c r="G172" s="825" t="s">
        <v>2961</v>
      </c>
      <c r="H172" s="825" t="s">
        <v>2962</v>
      </c>
      <c r="I172" s="831">
        <v>314.8900146484375</v>
      </c>
      <c r="J172" s="831">
        <v>1</v>
      </c>
      <c r="K172" s="832">
        <v>314.8900146484375</v>
      </c>
    </row>
    <row r="173" spans="1:11" ht="14.45" customHeight="1" x14ac:dyDescent="0.2">
      <c r="A173" s="821" t="s">
        <v>557</v>
      </c>
      <c r="B173" s="822" t="s">
        <v>558</v>
      </c>
      <c r="C173" s="825" t="s">
        <v>581</v>
      </c>
      <c r="D173" s="839" t="s">
        <v>582</v>
      </c>
      <c r="E173" s="825" t="s">
        <v>2949</v>
      </c>
      <c r="F173" s="839" t="s">
        <v>2950</v>
      </c>
      <c r="G173" s="825" t="s">
        <v>3267</v>
      </c>
      <c r="H173" s="825" t="s">
        <v>3268</v>
      </c>
      <c r="I173" s="831">
        <v>789.53997802734375</v>
      </c>
      <c r="J173" s="831">
        <v>1</v>
      </c>
      <c r="K173" s="832">
        <v>789.53997802734375</v>
      </c>
    </row>
    <row r="174" spans="1:11" ht="14.45" customHeight="1" x14ac:dyDescent="0.2">
      <c r="A174" s="821" t="s">
        <v>557</v>
      </c>
      <c r="B174" s="822" t="s">
        <v>558</v>
      </c>
      <c r="C174" s="825" t="s">
        <v>581</v>
      </c>
      <c r="D174" s="839" t="s">
        <v>582</v>
      </c>
      <c r="E174" s="825" t="s">
        <v>2949</v>
      </c>
      <c r="F174" s="839" t="s">
        <v>2950</v>
      </c>
      <c r="G174" s="825" t="s">
        <v>3269</v>
      </c>
      <c r="H174" s="825" t="s">
        <v>3270</v>
      </c>
      <c r="I174" s="831">
        <v>135.78999328613281</v>
      </c>
      <c r="J174" s="831">
        <v>10</v>
      </c>
      <c r="K174" s="832">
        <v>1357.9200439453125</v>
      </c>
    </row>
    <row r="175" spans="1:11" ht="14.45" customHeight="1" x14ac:dyDescent="0.2">
      <c r="A175" s="821" t="s">
        <v>557</v>
      </c>
      <c r="B175" s="822" t="s">
        <v>558</v>
      </c>
      <c r="C175" s="825" t="s">
        <v>581</v>
      </c>
      <c r="D175" s="839" t="s">
        <v>582</v>
      </c>
      <c r="E175" s="825" t="s">
        <v>2949</v>
      </c>
      <c r="F175" s="839" t="s">
        <v>2950</v>
      </c>
      <c r="G175" s="825" t="s">
        <v>2963</v>
      </c>
      <c r="H175" s="825" t="s">
        <v>2964</v>
      </c>
      <c r="I175" s="831">
        <v>2.5399999618530273</v>
      </c>
      <c r="J175" s="831">
        <v>70</v>
      </c>
      <c r="K175" s="832">
        <v>177.80000305175781</v>
      </c>
    </row>
    <row r="176" spans="1:11" ht="14.45" customHeight="1" x14ac:dyDescent="0.2">
      <c r="A176" s="821" t="s">
        <v>557</v>
      </c>
      <c r="B176" s="822" t="s">
        <v>558</v>
      </c>
      <c r="C176" s="825" t="s">
        <v>581</v>
      </c>
      <c r="D176" s="839" t="s">
        <v>582</v>
      </c>
      <c r="E176" s="825" t="s">
        <v>2949</v>
      </c>
      <c r="F176" s="839" t="s">
        <v>2950</v>
      </c>
      <c r="G176" s="825" t="s">
        <v>2971</v>
      </c>
      <c r="H176" s="825" t="s">
        <v>2972</v>
      </c>
      <c r="I176" s="831">
        <v>101.25</v>
      </c>
      <c r="J176" s="831">
        <v>10</v>
      </c>
      <c r="K176" s="832">
        <v>1012.489990234375</v>
      </c>
    </row>
    <row r="177" spans="1:11" ht="14.45" customHeight="1" x14ac:dyDescent="0.2">
      <c r="A177" s="821" t="s">
        <v>557</v>
      </c>
      <c r="B177" s="822" t="s">
        <v>558</v>
      </c>
      <c r="C177" s="825" t="s">
        <v>581</v>
      </c>
      <c r="D177" s="839" t="s">
        <v>582</v>
      </c>
      <c r="E177" s="825" t="s">
        <v>2949</v>
      </c>
      <c r="F177" s="839" t="s">
        <v>2950</v>
      </c>
      <c r="G177" s="825" t="s">
        <v>2973</v>
      </c>
      <c r="H177" s="825" t="s">
        <v>2974</v>
      </c>
      <c r="I177" s="831">
        <v>73.209999084472656</v>
      </c>
      <c r="J177" s="831">
        <v>10</v>
      </c>
      <c r="K177" s="832">
        <v>732.1400146484375</v>
      </c>
    </row>
    <row r="178" spans="1:11" ht="14.45" customHeight="1" x14ac:dyDescent="0.2">
      <c r="A178" s="821" t="s">
        <v>557</v>
      </c>
      <c r="B178" s="822" t="s">
        <v>558</v>
      </c>
      <c r="C178" s="825" t="s">
        <v>581</v>
      </c>
      <c r="D178" s="839" t="s">
        <v>582</v>
      </c>
      <c r="E178" s="825" t="s">
        <v>2949</v>
      </c>
      <c r="F178" s="839" t="s">
        <v>2950</v>
      </c>
      <c r="G178" s="825" t="s">
        <v>3271</v>
      </c>
      <c r="H178" s="825" t="s">
        <v>3272</v>
      </c>
      <c r="I178" s="831">
        <v>497.70999145507813</v>
      </c>
      <c r="J178" s="831">
        <v>1</v>
      </c>
      <c r="K178" s="832">
        <v>497.70999145507813</v>
      </c>
    </row>
    <row r="179" spans="1:11" ht="14.45" customHeight="1" x14ac:dyDescent="0.2">
      <c r="A179" s="821" t="s">
        <v>557</v>
      </c>
      <c r="B179" s="822" t="s">
        <v>558</v>
      </c>
      <c r="C179" s="825" t="s">
        <v>581</v>
      </c>
      <c r="D179" s="839" t="s">
        <v>582</v>
      </c>
      <c r="E179" s="825" t="s">
        <v>2949</v>
      </c>
      <c r="F179" s="839" t="s">
        <v>2950</v>
      </c>
      <c r="G179" s="825" t="s">
        <v>2977</v>
      </c>
      <c r="H179" s="825" t="s">
        <v>2978</v>
      </c>
      <c r="I179" s="831">
        <v>30.180000305175781</v>
      </c>
      <c r="J179" s="831">
        <v>50</v>
      </c>
      <c r="K179" s="832">
        <v>1509</v>
      </c>
    </row>
    <row r="180" spans="1:11" ht="14.45" customHeight="1" x14ac:dyDescent="0.2">
      <c r="A180" s="821" t="s">
        <v>557</v>
      </c>
      <c r="B180" s="822" t="s">
        <v>558</v>
      </c>
      <c r="C180" s="825" t="s">
        <v>581</v>
      </c>
      <c r="D180" s="839" t="s">
        <v>582</v>
      </c>
      <c r="E180" s="825" t="s">
        <v>2949</v>
      </c>
      <c r="F180" s="839" t="s">
        <v>2950</v>
      </c>
      <c r="G180" s="825" t="s">
        <v>2979</v>
      </c>
      <c r="H180" s="825" t="s">
        <v>2980</v>
      </c>
      <c r="I180" s="831">
        <v>5.2800002098083496</v>
      </c>
      <c r="J180" s="831">
        <v>30</v>
      </c>
      <c r="K180" s="832">
        <v>158.39999389648438</v>
      </c>
    </row>
    <row r="181" spans="1:11" ht="14.45" customHeight="1" x14ac:dyDescent="0.2">
      <c r="A181" s="821" t="s">
        <v>557</v>
      </c>
      <c r="B181" s="822" t="s">
        <v>558</v>
      </c>
      <c r="C181" s="825" t="s">
        <v>581</v>
      </c>
      <c r="D181" s="839" t="s">
        <v>582</v>
      </c>
      <c r="E181" s="825" t="s">
        <v>2949</v>
      </c>
      <c r="F181" s="839" t="s">
        <v>2950</v>
      </c>
      <c r="G181" s="825" t="s">
        <v>2981</v>
      </c>
      <c r="H181" s="825" t="s">
        <v>2982</v>
      </c>
      <c r="I181" s="831">
        <v>233.80000305175781</v>
      </c>
      <c r="J181" s="831">
        <v>5</v>
      </c>
      <c r="K181" s="832">
        <v>1169.02001953125</v>
      </c>
    </row>
    <row r="182" spans="1:11" ht="14.45" customHeight="1" x14ac:dyDescent="0.2">
      <c r="A182" s="821" t="s">
        <v>557</v>
      </c>
      <c r="B182" s="822" t="s">
        <v>558</v>
      </c>
      <c r="C182" s="825" t="s">
        <v>581</v>
      </c>
      <c r="D182" s="839" t="s">
        <v>582</v>
      </c>
      <c r="E182" s="825" t="s">
        <v>2949</v>
      </c>
      <c r="F182" s="839" t="s">
        <v>2950</v>
      </c>
      <c r="G182" s="825" t="s">
        <v>3273</v>
      </c>
      <c r="H182" s="825" t="s">
        <v>3274</v>
      </c>
      <c r="I182" s="831">
        <v>124.41000366210938</v>
      </c>
      <c r="J182" s="831">
        <v>5</v>
      </c>
      <c r="K182" s="832">
        <v>622.03997802734375</v>
      </c>
    </row>
    <row r="183" spans="1:11" ht="14.45" customHeight="1" x14ac:dyDescent="0.2">
      <c r="A183" s="821" t="s">
        <v>557</v>
      </c>
      <c r="B183" s="822" t="s">
        <v>558</v>
      </c>
      <c r="C183" s="825" t="s">
        <v>581</v>
      </c>
      <c r="D183" s="839" t="s">
        <v>582</v>
      </c>
      <c r="E183" s="825" t="s">
        <v>2949</v>
      </c>
      <c r="F183" s="839" t="s">
        <v>2950</v>
      </c>
      <c r="G183" s="825" t="s">
        <v>2985</v>
      </c>
      <c r="H183" s="825" t="s">
        <v>2986</v>
      </c>
      <c r="I183" s="831">
        <v>794.3599853515625</v>
      </c>
      <c r="J183" s="831">
        <v>1</v>
      </c>
      <c r="K183" s="832">
        <v>794.3599853515625</v>
      </c>
    </row>
    <row r="184" spans="1:11" ht="14.45" customHeight="1" x14ac:dyDescent="0.2">
      <c r="A184" s="821" t="s">
        <v>557</v>
      </c>
      <c r="B184" s="822" t="s">
        <v>558</v>
      </c>
      <c r="C184" s="825" t="s">
        <v>581</v>
      </c>
      <c r="D184" s="839" t="s">
        <v>582</v>
      </c>
      <c r="E184" s="825" t="s">
        <v>2949</v>
      </c>
      <c r="F184" s="839" t="s">
        <v>2950</v>
      </c>
      <c r="G184" s="825" t="s">
        <v>3275</v>
      </c>
      <c r="H184" s="825" t="s">
        <v>3276</v>
      </c>
      <c r="I184" s="831">
        <v>92</v>
      </c>
      <c r="J184" s="831">
        <v>5</v>
      </c>
      <c r="K184" s="832">
        <v>460</v>
      </c>
    </row>
    <row r="185" spans="1:11" ht="14.45" customHeight="1" x14ac:dyDescent="0.2">
      <c r="A185" s="821" t="s">
        <v>557</v>
      </c>
      <c r="B185" s="822" t="s">
        <v>558</v>
      </c>
      <c r="C185" s="825" t="s">
        <v>581</v>
      </c>
      <c r="D185" s="839" t="s">
        <v>582</v>
      </c>
      <c r="E185" s="825" t="s">
        <v>2949</v>
      </c>
      <c r="F185" s="839" t="s">
        <v>2950</v>
      </c>
      <c r="G185" s="825" t="s">
        <v>2995</v>
      </c>
      <c r="H185" s="825" t="s">
        <v>2996</v>
      </c>
      <c r="I185" s="831">
        <v>310.5</v>
      </c>
      <c r="J185" s="831">
        <v>5</v>
      </c>
      <c r="K185" s="832">
        <v>1552.5</v>
      </c>
    </row>
    <row r="186" spans="1:11" ht="14.45" customHeight="1" x14ac:dyDescent="0.2">
      <c r="A186" s="821" t="s">
        <v>557</v>
      </c>
      <c r="B186" s="822" t="s">
        <v>558</v>
      </c>
      <c r="C186" s="825" t="s">
        <v>581</v>
      </c>
      <c r="D186" s="839" t="s">
        <v>582</v>
      </c>
      <c r="E186" s="825" t="s">
        <v>2949</v>
      </c>
      <c r="F186" s="839" t="s">
        <v>2950</v>
      </c>
      <c r="G186" s="825" t="s">
        <v>2997</v>
      </c>
      <c r="H186" s="825" t="s">
        <v>2998</v>
      </c>
      <c r="I186" s="831">
        <v>159.55000305175781</v>
      </c>
      <c r="J186" s="831">
        <v>25</v>
      </c>
      <c r="K186" s="832">
        <v>3988.780029296875</v>
      </c>
    </row>
    <row r="187" spans="1:11" ht="14.45" customHeight="1" x14ac:dyDescent="0.2">
      <c r="A187" s="821" t="s">
        <v>557</v>
      </c>
      <c r="B187" s="822" t="s">
        <v>558</v>
      </c>
      <c r="C187" s="825" t="s">
        <v>581</v>
      </c>
      <c r="D187" s="839" t="s">
        <v>582</v>
      </c>
      <c r="E187" s="825" t="s">
        <v>2949</v>
      </c>
      <c r="F187" s="839" t="s">
        <v>2950</v>
      </c>
      <c r="G187" s="825" t="s">
        <v>3277</v>
      </c>
      <c r="H187" s="825" t="s">
        <v>3278</v>
      </c>
      <c r="I187" s="831">
        <v>58.529998779296875</v>
      </c>
      <c r="J187" s="831">
        <v>20</v>
      </c>
      <c r="K187" s="832">
        <v>1170.6800537109375</v>
      </c>
    </row>
    <row r="188" spans="1:11" ht="14.45" customHeight="1" x14ac:dyDescent="0.2">
      <c r="A188" s="821" t="s">
        <v>557</v>
      </c>
      <c r="B188" s="822" t="s">
        <v>558</v>
      </c>
      <c r="C188" s="825" t="s">
        <v>581</v>
      </c>
      <c r="D188" s="839" t="s">
        <v>582</v>
      </c>
      <c r="E188" s="825" t="s">
        <v>2949</v>
      </c>
      <c r="F188" s="839" t="s">
        <v>2950</v>
      </c>
      <c r="G188" s="825" t="s">
        <v>3279</v>
      </c>
      <c r="H188" s="825" t="s">
        <v>3280</v>
      </c>
      <c r="I188" s="831">
        <v>149.5</v>
      </c>
      <c r="J188" s="831">
        <v>10</v>
      </c>
      <c r="K188" s="832">
        <v>1495</v>
      </c>
    </row>
    <row r="189" spans="1:11" ht="14.45" customHeight="1" x14ac:dyDescent="0.2">
      <c r="A189" s="821" t="s">
        <v>557</v>
      </c>
      <c r="B189" s="822" t="s">
        <v>558</v>
      </c>
      <c r="C189" s="825" t="s">
        <v>581</v>
      </c>
      <c r="D189" s="839" t="s">
        <v>582</v>
      </c>
      <c r="E189" s="825" t="s">
        <v>2949</v>
      </c>
      <c r="F189" s="839" t="s">
        <v>2950</v>
      </c>
      <c r="G189" s="825" t="s">
        <v>3001</v>
      </c>
      <c r="H189" s="825" t="s">
        <v>3002</v>
      </c>
      <c r="I189" s="831">
        <v>14.130000114440918</v>
      </c>
      <c r="J189" s="831">
        <v>50</v>
      </c>
      <c r="K189" s="832">
        <v>706.5</v>
      </c>
    </row>
    <row r="190" spans="1:11" ht="14.45" customHeight="1" x14ac:dyDescent="0.2">
      <c r="A190" s="821" t="s">
        <v>557</v>
      </c>
      <c r="B190" s="822" t="s">
        <v>558</v>
      </c>
      <c r="C190" s="825" t="s">
        <v>581</v>
      </c>
      <c r="D190" s="839" t="s">
        <v>582</v>
      </c>
      <c r="E190" s="825" t="s">
        <v>2949</v>
      </c>
      <c r="F190" s="839" t="s">
        <v>2950</v>
      </c>
      <c r="G190" s="825" t="s">
        <v>3003</v>
      </c>
      <c r="H190" s="825" t="s">
        <v>3004</v>
      </c>
      <c r="I190" s="831">
        <v>14.609999656677246</v>
      </c>
      <c r="J190" s="831">
        <v>50</v>
      </c>
      <c r="K190" s="832">
        <v>730.47998046875</v>
      </c>
    </row>
    <row r="191" spans="1:11" ht="14.45" customHeight="1" x14ac:dyDescent="0.2">
      <c r="A191" s="821" t="s">
        <v>557</v>
      </c>
      <c r="B191" s="822" t="s">
        <v>558</v>
      </c>
      <c r="C191" s="825" t="s">
        <v>581</v>
      </c>
      <c r="D191" s="839" t="s">
        <v>582</v>
      </c>
      <c r="E191" s="825" t="s">
        <v>2949</v>
      </c>
      <c r="F191" s="839" t="s">
        <v>2950</v>
      </c>
      <c r="G191" s="825" t="s">
        <v>3007</v>
      </c>
      <c r="H191" s="825" t="s">
        <v>3008</v>
      </c>
      <c r="I191" s="831">
        <v>253</v>
      </c>
      <c r="J191" s="831">
        <v>1</v>
      </c>
      <c r="K191" s="832">
        <v>253</v>
      </c>
    </row>
    <row r="192" spans="1:11" ht="14.45" customHeight="1" x14ac:dyDescent="0.2">
      <c r="A192" s="821" t="s">
        <v>557</v>
      </c>
      <c r="B192" s="822" t="s">
        <v>558</v>
      </c>
      <c r="C192" s="825" t="s">
        <v>581</v>
      </c>
      <c r="D192" s="839" t="s">
        <v>582</v>
      </c>
      <c r="E192" s="825" t="s">
        <v>2949</v>
      </c>
      <c r="F192" s="839" t="s">
        <v>2950</v>
      </c>
      <c r="G192" s="825" t="s">
        <v>3009</v>
      </c>
      <c r="H192" s="825" t="s">
        <v>3010</v>
      </c>
      <c r="I192" s="831">
        <v>83.379997253417969</v>
      </c>
      <c r="J192" s="831">
        <v>10</v>
      </c>
      <c r="K192" s="832">
        <v>833.75</v>
      </c>
    </row>
    <row r="193" spans="1:11" ht="14.45" customHeight="1" x14ac:dyDescent="0.2">
      <c r="A193" s="821" t="s">
        <v>557</v>
      </c>
      <c r="B193" s="822" t="s">
        <v>558</v>
      </c>
      <c r="C193" s="825" t="s">
        <v>581</v>
      </c>
      <c r="D193" s="839" t="s">
        <v>582</v>
      </c>
      <c r="E193" s="825" t="s">
        <v>2949</v>
      </c>
      <c r="F193" s="839" t="s">
        <v>2950</v>
      </c>
      <c r="G193" s="825" t="s">
        <v>3013</v>
      </c>
      <c r="H193" s="825" t="s">
        <v>3014</v>
      </c>
      <c r="I193" s="831">
        <v>1.5199999809265137</v>
      </c>
      <c r="J193" s="831">
        <v>25</v>
      </c>
      <c r="K193" s="832">
        <v>38</v>
      </c>
    </row>
    <row r="194" spans="1:11" ht="14.45" customHeight="1" x14ac:dyDescent="0.2">
      <c r="A194" s="821" t="s">
        <v>557</v>
      </c>
      <c r="B194" s="822" t="s">
        <v>558</v>
      </c>
      <c r="C194" s="825" t="s">
        <v>581</v>
      </c>
      <c r="D194" s="839" t="s">
        <v>582</v>
      </c>
      <c r="E194" s="825" t="s">
        <v>2949</v>
      </c>
      <c r="F194" s="839" t="s">
        <v>2950</v>
      </c>
      <c r="G194" s="825" t="s">
        <v>3015</v>
      </c>
      <c r="H194" s="825" t="s">
        <v>3016</v>
      </c>
      <c r="I194" s="831">
        <v>2.0649999380111694</v>
      </c>
      <c r="J194" s="831">
        <v>100</v>
      </c>
      <c r="K194" s="832">
        <v>206.5</v>
      </c>
    </row>
    <row r="195" spans="1:11" ht="14.45" customHeight="1" x14ac:dyDescent="0.2">
      <c r="A195" s="821" t="s">
        <v>557</v>
      </c>
      <c r="B195" s="822" t="s">
        <v>558</v>
      </c>
      <c r="C195" s="825" t="s">
        <v>581</v>
      </c>
      <c r="D195" s="839" t="s">
        <v>582</v>
      </c>
      <c r="E195" s="825" t="s">
        <v>2949</v>
      </c>
      <c r="F195" s="839" t="s">
        <v>2950</v>
      </c>
      <c r="G195" s="825" t="s">
        <v>3017</v>
      </c>
      <c r="H195" s="825" t="s">
        <v>3018</v>
      </c>
      <c r="I195" s="831">
        <v>7.3299999237060547</v>
      </c>
      <c r="J195" s="831">
        <v>24</v>
      </c>
      <c r="K195" s="832">
        <v>175.91999816894531</v>
      </c>
    </row>
    <row r="196" spans="1:11" ht="14.45" customHeight="1" x14ac:dyDescent="0.2">
      <c r="A196" s="821" t="s">
        <v>557</v>
      </c>
      <c r="B196" s="822" t="s">
        <v>558</v>
      </c>
      <c r="C196" s="825" t="s">
        <v>581</v>
      </c>
      <c r="D196" s="839" t="s">
        <v>582</v>
      </c>
      <c r="E196" s="825" t="s">
        <v>2949</v>
      </c>
      <c r="F196" s="839" t="s">
        <v>2950</v>
      </c>
      <c r="G196" s="825" t="s">
        <v>3019</v>
      </c>
      <c r="H196" s="825" t="s">
        <v>3020</v>
      </c>
      <c r="I196" s="831">
        <v>14.359999656677246</v>
      </c>
      <c r="J196" s="831">
        <v>12</v>
      </c>
      <c r="K196" s="832">
        <v>172.32000732421875</v>
      </c>
    </row>
    <row r="197" spans="1:11" ht="14.45" customHeight="1" x14ac:dyDescent="0.2">
      <c r="A197" s="821" t="s">
        <v>557</v>
      </c>
      <c r="B197" s="822" t="s">
        <v>558</v>
      </c>
      <c r="C197" s="825" t="s">
        <v>581</v>
      </c>
      <c r="D197" s="839" t="s">
        <v>582</v>
      </c>
      <c r="E197" s="825" t="s">
        <v>2949</v>
      </c>
      <c r="F197" s="839" t="s">
        <v>2950</v>
      </c>
      <c r="G197" s="825" t="s">
        <v>3021</v>
      </c>
      <c r="H197" s="825" t="s">
        <v>3022</v>
      </c>
      <c r="I197" s="831">
        <v>46</v>
      </c>
      <c r="J197" s="831">
        <v>1</v>
      </c>
      <c r="K197" s="832">
        <v>46</v>
      </c>
    </row>
    <row r="198" spans="1:11" ht="14.45" customHeight="1" x14ac:dyDescent="0.2">
      <c r="A198" s="821" t="s">
        <v>557</v>
      </c>
      <c r="B198" s="822" t="s">
        <v>558</v>
      </c>
      <c r="C198" s="825" t="s">
        <v>581</v>
      </c>
      <c r="D198" s="839" t="s">
        <v>582</v>
      </c>
      <c r="E198" s="825" t="s">
        <v>2949</v>
      </c>
      <c r="F198" s="839" t="s">
        <v>2950</v>
      </c>
      <c r="G198" s="825" t="s">
        <v>3281</v>
      </c>
      <c r="H198" s="825" t="s">
        <v>3282</v>
      </c>
      <c r="I198" s="831">
        <v>26.159999847412109</v>
      </c>
      <c r="J198" s="831">
        <v>1</v>
      </c>
      <c r="K198" s="832">
        <v>26.159999847412109</v>
      </c>
    </row>
    <row r="199" spans="1:11" ht="14.45" customHeight="1" x14ac:dyDescent="0.2">
      <c r="A199" s="821" t="s">
        <v>557</v>
      </c>
      <c r="B199" s="822" t="s">
        <v>558</v>
      </c>
      <c r="C199" s="825" t="s">
        <v>581</v>
      </c>
      <c r="D199" s="839" t="s">
        <v>582</v>
      </c>
      <c r="E199" s="825" t="s">
        <v>2949</v>
      </c>
      <c r="F199" s="839" t="s">
        <v>2950</v>
      </c>
      <c r="G199" s="825" t="s">
        <v>3025</v>
      </c>
      <c r="H199" s="825" t="s">
        <v>3026</v>
      </c>
      <c r="I199" s="831">
        <v>46.319999694824219</v>
      </c>
      <c r="J199" s="831">
        <v>1</v>
      </c>
      <c r="K199" s="832">
        <v>46.319999694824219</v>
      </c>
    </row>
    <row r="200" spans="1:11" ht="14.45" customHeight="1" x14ac:dyDescent="0.2">
      <c r="A200" s="821" t="s">
        <v>557</v>
      </c>
      <c r="B200" s="822" t="s">
        <v>558</v>
      </c>
      <c r="C200" s="825" t="s">
        <v>581</v>
      </c>
      <c r="D200" s="839" t="s">
        <v>582</v>
      </c>
      <c r="E200" s="825" t="s">
        <v>2949</v>
      </c>
      <c r="F200" s="839" t="s">
        <v>2950</v>
      </c>
      <c r="G200" s="825" t="s">
        <v>3027</v>
      </c>
      <c r="H200" s="825" t="s">
        <v>3028</v>
      </c>
      <c r="I200" s="831">
        <v>8.3900003433227539</v>
      </c>
      <c r="J200" s="831">
        <v>12</v>
      </c>
      <c r="K200" s="832">
        <v>100.68000030517578</v>
      </c>
    </row>
    <row r="201" spans="1:11" ht="14.45" customHeight="1" x14ac:dyDescent="0.2">
      <c r="A201" s="821" t="s">
        <v>557</v>
      </c>
      <c r="B201" s="822" t="s">
        <v>558</v>
      </c>
      <c r="C201" s="825" t="s">
        <v>581</v>
      </c>
      <c r="D201" s="839" t="s">
        <v>582</v>
      </c>
      <c r="E201" s="825" t="s">
        <v>2949</v>
      </c>
      <c r="F201" s="839" t="s">
        <v>2950</v>
      </c>
      <c r="G201" s="825" t="s">
        <v>3029</v>
      </c>
      <c r="H201" s="825" t="s">
        <v>3030</v>
      </c>
      <c r="I201" s="831">
        <v>8.0100002288818359</v>
      </c>
      <c r="J201" s="831">
        <v>24</v>
      </c>
      <c r="K201" s="832">
        <v>192.24000549316406</v>
      </c>
    </row>
    <row r="202" spans="1:11" ht="14.45" customHeight="1" x14ac:dyDescent="0.2">
      <c r="A202" s="821" t="s">
        <v>557</v>
      </c>
      <c r="B202" s="822" t="s">
        <v>558</v>
      </c>
      <c r="C202" s="825" t="s">
        <v>581</v>
      </c>
      <c r="D202" s="839" t="s">
        <v>582</v>
      </c>
      <c r="E202" s="825" t="s">
        <v>2949</v>
      </c>
      <c r="F202" s="839" t="s">
        <v>2950</v>
      </c>
      <c r="G202" s="825" t="s">
        <v>3031</v>
      </c>
      <c r="H202" s="825" t="s">
        <v>3032</v>
      </c>
      <c r="I202" s="831">
        <v>12.159999847412109</v>
      </c>
      <c r="J202" s="831">
        <v>20</v>
      </c>
      <c r="K202" s="832">
        <v>243.27999877929688</v>
      </c>
    </row>
    <row r="203" spans="1:11" ht="14.45" customHeight="1" x14ac:dyDescent="0.2">
      <c r="A203" s="821" t="s">
        <v>557</v>
      </c>
      <c r="B203" s="822" t="s">
        <v>558</v>
      </c>
      <c r="C203" s="825" t="s">
        <v>581</v>
      </c>
      <c r="D203" s="839" t="s">
        <v>582</v>
      </c>
      <c r="E203" s="825" t="s">
        <v>2949</v>
      </c>
      <c r="F203" s="839" t="s">
        <v>2950</v>
      </c>
      <c r="G203" s="825" t="s">
        <v>3033</v>
      </c>
      <c r="H203" s="825" t="s">
        <v>3034</v>
      </c>
      <c r="I203" s="831">
        <v>10.840000152587891</v>
      </c>
      <c r="J203" s="831">
        <v>20</v>
      </c>
      <c r="K203" s="832">
        <v>216.80000305175781</v>
      </c>
    </row>
    <row r="204" spans="1:11" ht="14.45" customHeight="1" x14ac:dyDescent="0.2">
      <c r="A204" s="821" t="s">
        <v>557</v>
      </c>
      <c r="B204" s="822" t="s">
        <v>558</v>
      </c>
      <c r="C204" s="825" t="s">
        <v>581</v>
      </c>
      <c r="D204" s="839" t="s">
        <v>582</v>
      </c>
      <c r="E204" s="825" t="s">
        <v>2949</v>
      </c>
      <c r="F204" s="839" t="s">
        <v>2950</v>
      </c>
      <c r="G204" s="825" t="s">
        <v>3037</v>
      </c>
      <c r="H204" s="825" t="s">
        <v>3038</v>
      </c>
      <c r="I204" s="831">
        <v>3.3599998950958252</v>
      </c>
      <c r="J204" s="831">
        <v>40</v>
      </c>
      <c r="K204" s="832">
        <v>134.39999389648438</v>
      </c>
    </row>
    <row r="205" spans="1:11" ht="14.45" customHeight="1" x14ac:dyDescent="0.2">
      <c r="A205" s="821" t="s">
        <v>557</v>
      </c>
      <c r="B205" s="822" t="s">
        <v>558</v>
      </c>
      <c r="C205" s="825" t="s">
        <v>581</v>
      </c>
      <c r="D205" s="839" t="s">
        <v>582</v>
      </c>
      <c r="E205" s="825" t="s">
        <v>2949</v>
      </c>
      <c r="F205" s="839" t="s">
        <v>2950</v>
      </c>
      <c r="G205" s="825" t="s">
        <v>3039</v>
      </c>
      <c r="H205" s="825" t="s">
        <v>3040</v>
      </c>
      <c r="I205" s="831">
        <v>4.0799999237060547</v>
      </c>
      <c r="J205" s="831">
        <v>60</v>
      </c>
      <c r="K205" s="832">
        <v>244.79999542236328</v>
      </c>
    </row>
    <row r="206" spans="1:11" ht="14.45" customHeight="1" x14ac:dyDescent="0.2">
      <c r="A206" s="821" t="s">
        <v>557</v>
      </c>
      <c r="B206" s="822" t="s">
        <v>558</v>
      </c>
      <c r="C206" s="825" t="s">
        <v>581</v>
      </c>
      <c r="D206" s="839" t="s">
        <v>582</v>
      </c>
      <c r="E206" s="825" t="s">
        <v>2949</v>
      </c>
      <c r="F206" s="839" t="s">
        <v>2950</v>
      </c>
      <c r="G206" s="825" t="s">
        <v>3051</v>
      </c>
      <c r="H206" s="825" t="s">
        <v>3052</v>
      </c>
      <c r="I206" s="831">
        <v>32.795000076293945</v>
      </c>
      <c r="J206" s="831">
        <v>30</v>
      </c>
      <c r="K206" s="832">
        <v>983.85000610351563</v>
      </c>
    </row>
    <row r="207" spans="1:11" ht="14.45" customHeight="1" x14ac:dyDescent="0.2">
      <c r="A207" s="821" t="s">
        <v>557</v>
      </c>
      <c r="B207" s="822" t="s">
        <v>558</v>
      </c>
      <c r="C207" s="825" t="s">
        <v>581</v>
      </c>
      <c r="D207" s="839" t="s">
        <v>582</v>
      </c>
      <c r="E207" s="825" t="s">
        <v>2949</v>
      </c>
      <c r="F207" s="839" t="s">
        <v>2950</v>
      </c>
      <c r="G207" s="825" t="s">
        <v>3053</v>
      </c>
      <c r="H207" s="825" t="s">
        <v>3054</v>
      </c>
      <c r="I207" s="831">
        <v>35.159999847412109</v>
      </c>
      <c r="J207" s="831">
        <v>50</v>
      </c>
      <c r="K207" s="832">
        <v>1757.8900146484375</v>
      </c>
    </row>
    <row r="208" spans="1:11" ht="14.45" customHeight="1" x14ac:dyDescent="0.2">
      <c r="A208" s="821" t="s">
        <v>557</v>
      </c>
      <c r="B208" s="822" t="s">
        <v>558</v>
      </c>
      <c r="C208" s="825" t="s">
        <v>581</v>
      </c>
      <c r="D208" s="839" t="s">
        <v>582</v>
      </c>
      <c r="E208" s="825" t="s">
        <v>2949</v>
      </c>
      <c r="F208" s="839" t="s">
        <v>2950</v>
      </c>
      <c r="G208" s="825" t="s">
        <v>3055</v>
      </c>
      <c r="H208" s="825" t="s">
        <v>3056</v>
      </c>
      <c r="I208" s="831">
        <v>0.76999998092651367</v>
      </c>
      <c r="J208" s="831">
        <v>500</v>
      </c>
      <c r="K208" s="832">
        <v>385</v>
      </c>
    </row>
    <row r="209" spans="1:11" ht="14.45" customHeight="1" x14ac:dyDescent="0.2">
      <c r="A209" s="821" t="s">
        <v>557</v>
      </c>
      <c r="B209" s="822" t="s">
        <v>558</v>
      </c>
      <c r="C209" s="825" t="s">
        <v>581</v>
      </c>
      <c r="D209" s="839" t="s">
        <v>582</v>
      </c>
      <c r="E209" s="825" t="s">
        <v>2949</v>
      </c>
      <c r="F209" s="839" t="s">
        <v>2950</v>
      </c>
      <c r="G209" s="825" t="s">
        <v>3057</v>
      </c>
      <c r="H209" s="825" t="s">
        <v>3058</v>
      </c>
      <c r="I209" s="831">
        <v>31.420000076293945</v>
      </c>
      <c r="J209" s="831">
        <v>5</v>
      </c>
      <c r="K209" s="832">
        <v>157.10000228881836</v>
      </c>
    </row>
    <row r="210" spans="1:11" ht="14.45" customHeight="1" x14ac:dyDescent="0.2">
      <c r="A210" s="821" t="s">
        <v>557</v>
      </c>
      <c r="B210" s="822" t="s">
        <v>558</v>
      </c>
      <c r="C210" s="825" t="s">
        <v>581</v>
      </c>
      <c r="D210" s="839" t="s">
        <v>582</v>
      </c>
      <c r="E210" s="825" t="s">
        <v>2949</v>
      </c>
      <c r="F210" s="839" t="s">
        <v>2950</v>
      </c>
      <c r="G210" s="825" t="s">
        <v>3059</v>
      </c>
      <c r="H210" s="825" t="s">
        <v>3060</v>
      </c>
      <c r="I210" s="831">
        <v>30.780000686645508</v>
      </c>
      <c r="J210" s="831">
        <v>15</v>
      </c>
      <c r="K210" s="832">
        <v>461.69998168945313</v>
      </c>
    </row>
    <row r="211" spans="1:11" ht="14.45" customHeight="1" x14ac:dyDescent="0.2">
      <c r="A211" s="821" t="s">
        <v>557</v>
      </c>
      <c r="B211" s="822" t="s">
        <v>558</v>
      </c>
      <c r="C211" s="825" t="s">
        <v>581</v>
      </c>
      <c r="D211" s="839" t="s">
        <v>582</v>
      </c>
      <c r="E211" s="825" t="s">
        <v>3061</v>
      </c>
      <c r="F211" s="839" t="s">
        <v>3062</v>
      </c>
      <c r="G211" s="825" t="s">
        <v>3063</v>
      </c>
      <c r="H211" s="825" t="s">
        <v>3064</v>
      </c>
      <c r="I211" s="831">
        <v>2.0499999523162842</v>
      </c>
      <c r="J211" s="831">
        <v>100</v>
      </c>
      <c r="K211" s="832">
        <v>205</v>
      </c>
    </row>
    <row r="212" spans="1:11" ht="14.45" customHeight="1" x14ac:dyDescent="0.2">
      <c r="A212" s="821" t="s">
        <v>557</v>
      </c>
      <c r="B212" s="822" t="s">
        <v>558</v>
      </c>
      <c r="C212" s="825" t="s">
        <v>581</v>
      </c>
      <c r="D212" s="839" t="s">
        <v>582</v>
      </c>
      <c r="E212" s="825" t="s">
        <v>3061</v>
      </c>
      <c r="F212" s="839" t="s">
        <v>3062</v>
      </c>
      <c r="G212" s="825" t="s">
        <v>3069</v>
      </c>
      <c r="H212" s="825" t="s">
        <v>3070</v>
      </c>
      <c r="I212" s="831">
        <v>9.9999997764825821E-3</v>
      </c>
      <c r="J212" s="831">
        <v>200</v>
      </c>
      <c r="K212" s="832">
        <v>2</v>
      </c>
    </row>
    <row r="213" spans="1:11" ht="14.45" customHeight="1" x14ac:dyDescent="0.2">
      <c r="A213" s="821" t="s">
        <v>557</v>
      </c>
      <c r="B213" s="822" t="s">
        <v>558</v>
      </c>
      <c r="C213" s="825" t="s">
        <v>581</v>
      </c>
      <c r="D213" s="839" t="s">
        <v>582</v>
      </c>
      <c r="E213" s="825" t="s">
        <v>3061</v>
      </c>
      <c r="F213" s="839" t="s">
        <v>3062</v>
      </c>
      <c r="G213" s="825" t="s">
        <v>3071</v>
      </c>
      <c r="H213" s="825" t="s">
        <v>3072</v>
      </c>
      <c r="I213" s="831">
        <v>6.0500001907348633</v>
      </c>
      <c r="J213" s="831">
        <v>10</v>
      </c>
      <c r="K213" s="832">
        <v>60.5</v>
      </c>
    </row>
    <row r="214" spans="1:11" ht="14.45" customHeight="1" x14ac:dyDescent="0.2">
      <c r="A214" s="821" t="s">
        <v>557</v>
      </c>
      <c r="B214" s="822" t="s">
        <v>558</v>
      </c>
      <c r="C214" s="825" t="s">
        <v>581</v>
      </c>
      <c r="D214" s="839" t="s">
        <v>582</v>
      </c>
      <c r="E214" s="825" t="s">
        <v>3061</v>
      </c>
      <c r="F214" s="839" t="s">
        <v>3062</v>
      </c>
      <c r="G214" s="825" t="s">
        <v>3073</v>
      </c>
      <c r="H214" s="825" t="s">
        <v>3074</v>
      </c>
      <c r="I214" s="831">
        <v>11.140000343322754</v>
      </c>
      <c r="J214" s="831">
        <v>20</v>
      </c>
      <c r="K214" s="832">
        <v>222.80000305175781</v>
      </c>
    </row>
    <row r="215" spans="1:11" ht="14.45" customHeight="1" x14ac:dyDescent="0.2">
      <c r="A215" s="821" t="s">
        <v>557</v>
      </c>
      <c r="B215" s="822" t="s">
        <v>558</v>
      </c>
      <c r="C215" s="825" t="s">
        <v>581</v>
      </c>
      <c r="D215" s="839" t="s">
        <v>582</v>
      </c>
      <c r="E215" s="825" t="s">
        <v>3061</v>
      </c>
      <c r="F215" s="839" t="s">
        <v>3062</v>
      </c>
      <c r="G215" s="825" t="s">
        <v>3283</v>
      </c>
      <c r="H215" s="825" t="s">
        <v>3284</v>
      </c>
      <c r="I215" s="831">
        <v>40.860000610351563</v>
      </c>
      <c r="J215" s="831">
        <v>5</v>
      </c>
      <c r="K215" s="832">
        <v>204.30000305175781</v>
      </c>
    </row>
    <row r="216" spans="1:11" ht="14.45" customHeight="1" x14ac:dyDescent="0.2">
      <c r="A216" s="821" t="s">
        <v>557</v>
      </c>
      <c r="B216" s="822" t="s">
        <v>558</v>
      </c>
      <c r="C216" s="825" t="s">
        <v>581</v>
      </c>
      <c r="D216" s="839" t="s">
        <v>582</v>
      </c>
      <c r="E216" s="825" t="s">
        <v>3061</v>
      </c>
      <c r="F216" s="839" t="s">
        <v>3062</v>
      </c>
      <c r="G216" s="825" t="s">
        <v>3077</v>
      </c>
      <c r="H216" s="825" t="s">
        <v>3078</v>
      </c>
      <c r="I216" s="831">
        <v>5.2600002288818359</v>
      </c>
      <c r="J216" s="831">
        <v>50</v>
      </c>
      <c r="K216" s="832">
        <v>263</v>
      </c>
    </row>
    <row r="217" spans="1:11" ht="14.45" customHeight="1" x14ac:dyDescent="0.2">
      <c r="A217" s="821" t="s">
        <v>557</v>
      </c>
      <c r="B217" s="822" t="s">
        <v>558</v>
      </c>
      <c r="C217" s="825" t="s">
        <v>581</v>
      </c>
      <c r="D217" s="839" t="s">
        <v>582</v>
      </c>
      <c r="E217" s="825" t="s">
        <v>3061</v>
      </c>
      <c r="F217" s="839" t="s">
        <v>3062</v>
      </c>
      <c r="G217" s="825" t="s">
        <v>3079</v>
      </c>
      <c r="H217" s="825" t="s">
        <v>3080</v>
      </c>
      <c r="I217" s="831">
        <v>3.4800000190734863</v>
      </c>
      <c r="J217" s="831">
        <v>50</v>
      </c>
      <c r="K217" s="832">
        <v>174</v>
      </c>
    </row>
    <row r="218" spans="1:11" ht="14.45" customHeight="1" x14ac:dyDescent="0.2">
      <c r="A218" s="821" t="s">
        <v>557</v>
      </c>
      <c r="B218" s="822" t="s">
        <v>558</v>
      </c>
      <c r="C218" s="825" t="s">
        <v>581</v>
      </c>
      <c r="D218" s="839" t="s">
        <v>582</v>
      </c>
      <c r="E218" s="825" t="s">
        <v>3061</v>
      </c>
      <c r="F218" s="839" t="s">
        <v>3062</v>
      </c>
      <c r="G218" s="825" t="s">
        <v>3081</v>
      </c>
      <c r="H218" s="825" t="s">
        <v>3082</v>
      </c>
      <c r="I218" s="831">
        <v>17.979999542236328</v>
      </c>
      <c r="J218" s="831">
        <v>50</v>
      </c>
      <c r="K218" s="832">
        <v>899</v>
      </c>
    </row>
    <row r="219" spans="1:11" ht="14.45" customHeight="1" x14ac:dyDescent="0.2">
      <c r="A219" s="821" t="s">
        <v>557</v>
      </c>
      <c r="B219" s="822" t="s">
        <v>558</v>
      </c>
      <c r="C219" s="825" t="s">
        <v>581</v>
      </c>
      <c r="D219" s="839" t="s">
        <v>582</v>
      </c>
      <c r="E219" s="825" t="s">
        <v>3061</v>
      </c>
      <c r="F219" s="839" t="s">
        <v>3062</v>
      </c>
      <c r="G219" s="825" t="s">
        <v>3083</v>
      </c>
      <c r="H219" s="825" t="s">
        <v>3084</v>
      </c>
      <c r="I219" s="831">
        <v>17.979999542236328</v>
      </c>
      <c r="J219" s="831">
        <v>50</v>
      </c>
      <c r="K219" s="832">
        <v>899</v>
      </c>
    </row>
    <row r="220" spans="1:11" ht="14.45" customHeight="1" x14ac:dyDescent="0.2">
      <c r="A220" s="821" t="s">
        <v>557</v>
      </c>
      <c r="B220" s="822" t="s">
        <v>558</v>
      </c>
      <c r="C220" s="825" t="s">
        <v>581</v>
      </c>
      <c r="D220" s="839" t="s">
        <v>582</v>
      </c>
      <c r="E220" s="825" t="s">
        <v>3061</v>
      </c>
      <c r="F220" s="839" t="s">
        <v>3062</v>
      </c>
      <c r="G220" s="825" t="s">
        <v>3085</v>
      </c>
      <c r="H220" s="825" t="s">
        <v>3086</v>
      </c>
      <c r="I220" s="831">
        <v>22.989999771118164</v>
      </c>
      <c r="J220" s="831">
        <v>10</v>
      </c>
      <c r="K220" s="832">
        <v>229.89999389648438</v>
      </c>
    </row>
    <row r="221" spans="1:11" ht="14.45" customHeight="1" x14ac:dyDescent="0.2">
      <c r="A221" s="821" t="s">
        <v>557</v>
      </c>
      <c r="B221" s="822" t="s">
        <v>558</v>
      </c>
      <c r="C221" s="825" t="s">
        <v>581</v>
      </c>
      <c r="D221" s="839" t="s">
        <v>582</v>
      </c>
      <c r="E221" s="825" t="s">
        <v>3061</v>
      </c>
      <c r="F221" s="839" t="s">
        <v>3062</v>
      </c>
      <c r="G221" s="825" t="s">
        <v>3091</v>
      </c>
      <c r="H221" s="825" t="s">
        <v>3092</v>
      </c>
      <c r="I221" s="831">
        <v>4.0300002098083496</v>
      </c>
      <c r="J221" s="831">
        <v>10</v>
      </c>
      <c r="K221" s="832">
        <v>40.299999237060547</v>
      </c>
    </row>
    <row r="222" spans="1:11" ht="14.45" customHeight="1" x14ac:dyDescent="0.2">
      <c r="A222" s="821" t="s">
        <v>557</v>
      </c>
      <c r="B222" s="822" t="s">
        <v>558</v>
      </c>
      <c r="C222" s="825" t="s">
        <v>581</v>
      </c>
      <c r="D222" s="839" t="s">
        <v>582</v>
      </c>
      <c r="E222" s="825" t="s">
        <v>3061</v>
      </c>
      <c r="F222" s="839" t="s">
        <v>3062</v>
      </c>
      <c r="G222" s="825" t="s">
        <v>3093</v>
      </c>
      <c r="H222" s="825" t="s">
        <v>3094</v>
      </c>
      <c r="I222" s="831">
        <v>7.869999885559082</v>
      </c>
      <c r="J222" s="831">
        <v>100</v>
      </c>
      <c r="K222" s="832">
        <v>787</v>
      </c>
    </row>
    <row r="223" spans="1:11" ht="14.45" customHeight="1" x14ac:dyDescent="0.2">
      <c r="A223" s="821" t="s">
        <v>557</v>
      </c>
      <c r="B223" s="822" t="s">
        <v>558</v>
      </c>
      <c r="C223" s="825" t="s">
        <v>581</v>
      </c>
      <c r="D223" s="839" t="s">
        <v>582</v>
      </c>
      <c r="E223" s="825" t="s">
        <v>3061</v>
      </c>
      <c r="F223" s="839" t="s">
        <v>3062</v>
      </c>
      <c r="G223" s="825" t="s">
        <v>3095</v>
      </c>
      <c r="H223" s="825" t="s">
        <v>3096</v>
      </c>
      <c r="I223" s="831">
        <v>10.069999694824219</v>
      </c>
      <c r="J223" s="831">
        <v>30</v>
      </c>
      <c r="K223" s="832">
        <v>302.10000610351563</v>
      </c>
    </row>
    <row r="224" spans="1:11" ht="14.45" customHeight="1" x14ac:dyDescent="0.2">
      <c r="A224" s="821" t="s">
        <v>557</v>
      </c>
      <c r="B224" s="822" t="s">
        <v>558</v>
      </c>
      <c r="C224" s="825" t="s">
        <v>581</v>
      </c>
      <c r="D224" s="839" t="s">
        <v>582</v>
      </c>
      <c r="E224" s="825" t="s">
        <v>3061</v>
      </c>
      <c r="F224" s="839" t="s">
        <v>3062</v>
      </c>
      <c r="G224" s="825" t="s">
        <v>3097</v>
      </c>
      <c r="H224" s="825" t="s">
        <v>3098</v>
      </c>
      <c r="I224" s="831">
        <v>3.1450001001358032</v>
      </c>
      <c r="J224" s="831">
        <v>20</v>
      </c>
      <c r="K224" s="832">
        <v>62.899999618530273</v>
      </c>
    </row>
    <row r="225" spans="1:11" ht="14.45" customHeight="1" x14ac:dyDescent="0.2">
      <c r="A225" s="821" t="s">
        <v>557</v>
      </c>
      <c r="B225" s="822" t="s">
        <v>558</v>
      </c>
      <c r="C225" s="825" t="s">
        <v>581</v>
      </c>
      <c r="D225" s="839" t="s">
        <v>582</v>
      </c>
      <c r="E225" s="825" t="s">
        <v>3061</v>
      </c>
      <c r="F225" s="839" t="s">
        <v>3062</v>
      </c>
      <c r="G225" s="825" t="s">
        <v>3101</v>
      </c>
      <c r="H225" s="825" t="s">
        <v>3102</v>
      </c>
      <c r="I225" s="831">
        <v>15.119999885559082</v>
      </c>
      <c r="J225" s="831">
        <v>100</v>
      </c>
      <c r="K225" s="832">
        <v>1512</v>
      </c>
    </row>
    <row r="226" spans="1:11" ht="14.45" customHeight="1" x14ac:dyDescent="0.2">
      <c r="A226" s="821" t="s">
        <v>557</v>
      </c>
      <c r="B226" s="822" t="s">
        <v>558</v>
      </c>
      <c r="C226" s="825" t="s">
        <v>581</v>
      </c>
      <c r="D226" s="839" t="s">
        <v>582</v>
      </c>
      <c r="E226" s="825" t="s">
        <v>3061</v>
      </c>
      <c r="F226" s="839" t="s">
        <v>3062</v>
      </c>
      <c r="G226" s="825" t="s">
        <v>3105</v>
      </c>
      <c r="H226" s="825" t="s">
        <v>3106</v>
      </c>
      <c r="I226" s="831">
        <v>37.889999389648438</v>
      </c>
      <c r="J226" s="831">
        <v>3</v>
      </c>
      <c r="K226" s="832">
        <v>113.66999816894531</v>
      </c>
    </row>
    <row r="227" spans="1:11" ht="14.45" customHeight="1" x14ac:dyDescent="0.2">
      <c r="A227" s="821" t="s">
        <v>557</v>
      </c>
      <c r="B227" s="822" t="s">
        <v>558</v>
      </c>
      <c r="C227" s="825" t="s">
        <v>581</v>
      </c>
      <c r="D227" s="839" t="s">
        <v>582</v>
      </c>
      <c r="E227" s="825" t="s">
        <v>3061</v>
      </c>
      <c r="F227" s="839" t="s">
        <v>3062</v>
      </c>
      <c r="G227" s="825" t="s">
        <v>3109</v>
      </c>
      <c r="H227" s="825" t="s">
        <v>3110</v>
      </c>
      <c r="I227" s="831">
        <v>0.25499999523162842</v>
      </c>
      <c r="J227" s="831">
        <v>400</v>
      </c>
      <c r="K227" s="832">
        <v>102</v>
      </c>
    </row>
    <row r="228" spans="1:11" ht="14.45" customHeight="1" x14ac:dyDescent="0.2">
      <c r="A228" s="821" t="s">
        <v>557</v>
      </c>
      <c r="B228" s="822" t="s">
        <v>558</v>
      </c>
      <c r="C228" s="825" t="s">
        <v>581</v>
      </c>
      <c r="D228" s="839" t="s">
        <v>582</v>
      </c>
      <c r="E228" s="825" t="s">
        <v>3061</v>
      </c>
      <c r="F228" s="839" t="s">
        <v>3062</v>
      </c>
      <c r="G228" s="825" t="s">
        <v>3115</v>
      </c>
      <c r="H228" s="825" t="s">
        <v>3116</v>
      </c>
      <c r="I228" s="831">
        <v>13.310000419616699</v>
      </c>
      <c r="J228" s="831">
        <v>30</v>
      </c>
      <c r="K228" s="832">
        <v>399.29998779296875</v>
      </c>
    </row>
    <row r="229" spans="1:11" ht="14.45" customHeight="1" x14ac:dyDescent="0.2">
      <c r="A229" s="821" t="s">
        <v>557</v>
      </c>
      <c r="B229" s="822" t="s">
        <v>558</v>
      </c>
      <c r="C229" s="825" t="s">
        <v>581</v>
      </c>
      <c r="D229" s="839" t="s">
        <v>582</v>
      </c>
      <c r="E229" s="825" t="s">
        <v>3061</v>
      </c>
      <c r="F229" s="839" t="s">
        <v>3062</v>
      </c>
      <c r="G229" s="825" t="s">
        <v>3117</v>
      </c>
      <c r="H229" s="825" t="s">
        <v>3118</v>
      </c>
      <c r="I229" s="831">
        <v>9.1999998092651367</v>
      </c>
      <c r="J229" s="831">
        <v>450</v>
      </c>
      <c r="K229" s="832">
        <v>4140</v>
      </c>
    </row>
    <row r="230" spans="1:11" ht="14.45" customHeight="1" x14ac:dyDescent="0.2">
      <c r="A230" s="821" t="s">
        <v>557</v>
      </c>
      <c r="B230" s="822" t="s">
        <v>558</v>
      </c>
      <c r="C230" s="825" t="s">
        <v>581</v>
      </c>
      <c r="D230" s="839" t="s">
        <v>582</v>
      </c>
      <c r="E230" s="825" t="s">
        <v>3061</v>
      </c>
      <c r="F230" s="839" t="s">
        <v>3062</v>
      </c>
      <c r="G230" s="825" t="s">
        <v>3121</v>
      </c>
      <c r="H230" s="825" t="s">
        <v>3122</v>
      </c>
      <c r="I230" s="831">
        <v>172.5</v>
      </c>
      <c r="J230" s="831">
        <v>1</v>
      </c>
      <c r="K230" s="832">
        <v>172.5</v>
      </c>
    </row>
    <row r="231" spans="1:11" ht="14.45" customHeight="1" x14ac:dyDescent="0.2">
      <c r="A231" s="821" t="s">
        <v>557</v>
      </c>
      <c r="B231" s="822" t="s">
        <v>558</v>
      </c>
      <c r="C231" s="825" t="s">
        <v>581</v>
      </c>
      <c r="D231" s="839" t="s">
        <v>582</v>
      </c>
      <c r="E231" s="825" t="s">
        <v>3061</v>
      </c>
      <c r="F231" s="839" t="s">
        <v>3062</v>
      </c>
      <c r="G231" s="825" t="s">
        <v>3123</v>
      </c>
      <c r="H231" s="825" t="s">
        <v>3124</v>
      </c>
      <c r="I231" s="831">
        <v>8.9549999237060547</v>
      </c>
      <c r="J231" s="831">
        <v>50</v>
      </c>
      <c r="K231" s="832">
        <v>447.59999847412109</v>
      </c>
    </row>
    <row r="232" spans="1:11" ht="14.45" customHeight="1" x14ac:dyDescent="0.2">
      <c r="A232" s="821" t="s">
        <v>557</v>
      </c>
      <c r="B232" s="822" t="s">
        <v>558</v>
      </c>
      <c r="C232" s="825" t="s">
        <v>581</v>
      </c>
      <c r="D232" s="839" t="s">
        <v>582</v>
      </c>
      <c r="E232" s="825" t="s">
        <v>3061</v>
      </c>
      <c r="F232" s="839" t="s">
        <v>3062</v>
      </c>
      <c r="G232" s="825" t="s">
        <v>3285</v>
      </c>
      <c r="H232" s="825" t="s">
        <v>3286</v>
      </c>
      <c r="I232" s="831">
        <v>6.7800002098083496</v>
      </c>
      <c r="J232" s="831">
        <v>40</v>
      </c>
      <c r="K232" s="832">
        <v>271.20001220703125</v>
      </c>
    </row>
    <row r="233" spans="1:11" ht="14.45" customHeight="1" x14ac:dyDescent="0.2">
      <c r="A233" s="821" t="s">
        <v>557</v>
      </c>
      <c r="B233" s="822" t="s">
        <v>558</v>
      </c>
      <c r="C233" s="825" t="s">
        <v>581</v>
      </c>
      <c r="D233" s="839" t="s">
        <v>582</v>
      </c>
      <c r="E233" s="825" t="s">
        <v>3061</v>
      </c>
      <c r="F233" s="839" t="s">
        <v>3062</v>
      </c>
      <c r="G233" s="825" t="s">
        <v>3287</v>
      </c>
      <c r="H233" s="825" t="s">
        <v>3288</v>
      </c>
      <c r="I233" s="831">
        <v>204.39999389648438</v>
      </c>
      <c r="J233" s="831">
        <v>30</v>
      </c>
      <c r="K233" s="832">
        <v>6132</v>
      </c>
    </row>
    <row r="234" spans="1:11" ht="14.45" customHeight="1" x14ac:dyDescent="0.2">
      <c r="A234" s="821" t="s">
        <v>557</v>
      </c>
      <c r="B234" s="822" t="s">
        <v>558</v>
      </c>
      <c r="C234" s="825" t="s">
        <v>581</v>
      </c>
      <c r="D234" s="839" t="s">
        <v>582</v>
      </c>
      <c r="E234" s="825" t="s">
        <v>3061</v>
      </c>
      <c r="F234" s="839" t="s">
        <v>3062</v>
      </c>
      <c r="G234" s="825" t="s">
        <v>3125</v>
      </c>
      <c r="H234" s="825" t="s">
        <v>3126</v>
      </c>
      <c r="I234" s="831">
        <v>138.00999450683594</v>
      </c>
      <c r="J234" s="831">
        <v>2</v>
      </c>
      <c r="K234" s="832">
        <v>276.01998901367188</v>
      </c>
    </row>
    <row r="235" spans="1:11" ht="14.45" customHeight="1" x14ac:dyDescent="0.2">
      <c r="A235" s="821" t="s">
        <v>557</v>
      </c>
      <c r="B235" s="822" t="s">
        <v>558</v>
      </c>
      <c r="C235" s="825" t="s">
        <v>581</v>
      </c>
      <c r="D235" s="839" t="s">
        <v>582</v>
      </c>
      <c r="E235" s="825" t="s">
        <v>3061</v>
      </c>
      <c r="F235" s="839" t="s">
        <v>3062</v>
      </c>
      <c r="G235" s="825" t="s">
        <v>3127</v>
      </c>
      <c r="H235" s="825" t="s">
        <v>3128</v>
      </c>
      <c r="I235" s="831">
        <v>13.310000419616699</v>
      </c>
      <c r="J235" s="831">
        <v>1</v>
      </c>
      <c r="K235" s="832">
        <v>13.310000419616699</v>
      </c>
    </row>
    <row r="236" spans="1:11" ht="14.45" customHeight="1" x14ac:dyDescent="0.2">
      <c r="A236" s="821" t="s">
        <v>557</v>
      </c>
      <c r="B236" s="822" t="s">
        <v>558</v>
      </c>
      <c r="C236" s="825" t="s">
        <v>581</v>
      </c>
      <c r="D236" s="839" t="s">
        <v>582</v>
      </c>
      <c r="E236" s="825" t="s">
        <v>3061</v>
      </c>
      <c r="F236" s="839" t="s">
        <v>3062</v>
      </c>
      <c r="G236" s="825" t="s">
        <v>3129</v>
      </c>
      <c r="H236" s="825" t="s">
        <v>3130</v>
      </c>
      <c r="I236" s="831">
        <v>13.310000419616699</v>
      </c>
      <c r="J236" s="831">
        <v>1</v>
      </c>
      <c r="K236" s="832">
        <v>13.310000419616699</v>
      </c>
    </row>
    <row r="237" spans="1:11" ht="14.45" customHeight="1" x14ac:dyDescent="0.2">
      <c r="A237" s="821" t="s">
        <v>557</v>
      </c>
      <c r="B237" s="822" t="s">
        <v>558</v>
      </c>
      <c r="C237" s="825" t="s">
        <v>581</v>
      </c>
      <c r="D237" s="839" t="s">
        <v>582</v>
      </c>
      <c r="E237" s="825" t="s">
        <v>3061</v>
      </c>
      <c r="F237" s="839" t="s">
        <v>3062</v>
      </c>
      <c r="G237" s="825" t="s">
        <v>3131</v>
      </c>
      <c r="H237" s="825" t="s">
        <v>3132</v>
      </c>
      <c r="I237" s="831">
        <v>198.69000244140625</v>
      </c>
      <c r="J237" s="831">
        <v>8</v>
      </c>
      <c r="K237" s="832">
        <v>1589.52001953125</v>
      </c>
    </row>
    <row r="238" spans="1:11" ht="14.45" customHeight="1" x14ac:dyDescent="0.2">
      <c r="A238" s="821" t="s">
        <v>557</v>
      </c>
      <c r="B238" s="822" t="s">
        <v>558</v>
      </c>
      <c r="C238" s="825" t="s">
        <v>581</v>
      </c>
      <c r="D238" s="839" t="s">
        <v>582</v>
      </c>
      <c r="E238" s="825" t="s">
        <v>3061</v>
      </c>
      <c r="F238" s="839" t="s">
        <v>3062</v>
      </c>
      <c r="G238" s="825" t="s">
        <v>3133</v>
      </c>
      <c r="H238" s="825" t="s">
        <v>3134</v>
      </c>
      <c r="I238" s="831">
        <v>0.82499998807907104</v>
      </c>
      <c r="J238" s="831">
        <v>300</v>
      </c>
      <c r="K238" s="832">
        <v>248</v>
      </c>
    </row>
    <row r="239" spans="1:11" ht="14.45" customHeight="1" x14ac:dyDescent="0.2">
      <c r="A239" s="821" t="s">
        <v>557</v>
      </c>
      <c r="B239" s="822" t="s">
        <v>558</v>
      </c>
      <c r="C239" s="825" t="s">
        <v>581</v>
      </c>
      <c r="D239" s="839" t="s">
        <v>582</v>
      </c>
      <c r="E239" s="825" t="s">
        <v>3061</v>
      </c>
      <c r="F239" s="839" t="s">
        <v>3062</v>
      </c>
      <c r="G239" s="825" t="s">
        <v>3135</v>
      </c>
      <c r="H239" s="825" t="s">
        <v>3136</v>
      </c>
      <c r="I239" s="831">
        <v>0.43999999761581421</v>
      </c>
      <c r="J239" s="831">
        <v>300</v>
      </c>
      <c r="K239" s="832">
        <v>132</v>
      </c>
    </row>
    <row r="240" spans="1:11" ht="14.45" customHeight="1" x14ac:dyDescent="0.2">
      <c r="A240" s="821" t="s">
        <v>557</v>
      </c>
      <c r="B240" s="822" t="s">
        <v>558</v>
      </c>
      <c r="C240" s="825" t="s">
        <v>581</v>
      </c>
      <c r="D240" s="839" t="s">
        <v>582</v>
      </c>
      <c r="E240" s="825" t="s">
        <v>3061</v>
      </c>
      <c r="F240" s="839" t="s">
        <v>3062</v>
      </c>
      <c r="G240" s="825" t="s">
        <v>3137</v>
      </c>
      <c r="H240" s="825" t="s">
        <v>3138</v>
      </c>
      <c r="I240" s="831">
        <v>1.1399999856948853</v>
      </c>
      <c r="J240" s="831">
        <v>160</v>
      </c>
      <c r="K240" s="832">
        <v>182.39999389648438</v>
      </c>
    </row>
    <row r="241" spans="1:11" ht="14.45" customHeight="1" x14ac:dyDescent="0.2">
      <c r="A241" s="821" t="s">
        <v>557</v>
      </c>
      <c r="B241" s="822" t="s">
        <v>558</v>
      </c>
      <c r="C241" s="825" t="s">
        <v>581</v>
      </c>
      <c r="D241" s="839" t="s">
        <v>582</v>
      </c>
      <c r="E241" s="825" t="s">
        <v>3061</v>
      </c>
      <c r="F241" s="839" t="s">
        <v>3062</v>
      </c>
      <c r="G241" s="825" t="s">
        <v>3139</v>
      </c>
      <c r="H241" s="825" t="s">
        <v>3140</v>
      </c>
      <c r="I241" s="831">
        <v>0.57999998331069946</v>
      </c>
      <c r="J241" s="831">
        <v>200</v>
      </c>
      <c r="K241" s="832">
        <v>116</v>
      </c>
    </row>
    <row r="242" spans="1:11" ht="14.45" customHeight="1" x14ac:dyDescent="0.2">
      <c r="A242" s="821" t="s">
        <v>557</v>
      </c>
      <c r="B242" s="822" t="s">
        <v>558</v>
      </c>
      <c r="C242" s="825" t="s">
        <v>581</v>
      </c>
      <c r="D242" s="839" t="s">
        <v>582</v>
      </c>
      <c r="E242" s="825" t="s">
        <v>3061</v>
      </c>
      <c r="F242" s="839" t="s">
        <v>3062</v>
      </c>
      <c r="G242" s="825" t="s">
        <v>3143</v>
      </c>
      <c r="H242" s="825" t="s">
        <v>3144</v>
      </c>
      <c r="I242" s="831">
        <v>6.9449999332427979</v>
      </c>
      <c r="J242" s="831">
        <v>1500</v>
      </c>
      <c r="K242" s="832">
        <v>10417.5</v>
      </c>
    </row>
    <row r="243" spans="1:11" ht="14.45" customHeight="1" x14ac:dyDescent="0.2">
      <c r="A243" s="821" t="s">
        <v>557</v>
      </c>
      <c r="B243" s="822" t="s">
        <v>558</v>
      </c>
      <c r="C243" s="825" t="s">
        <v>581</v>
      </c>
      <c r="D243" s="839" t="s">
        <v>582</v>
      </c>
      <c r="E243" s="825" t="s">
        <v>3061</v>
      </c>
      <c r="F243" s="839" t="s">
        <v>3062</v>
      </c>
      <c r="G243" s="825" t="s">
        <v>3147</v>
      </c>
      <c r="H243" s="825" t="s">
        <v>3148</v>
      </c>
      <c r="I243" s="831">
        <v>1.5499999523162842</v>
      </c>
      <c r="J243" s="831">
        <v>300</v>
      </c>
      <c r="K243" s="832">
        <v>465</v>
      </c>
    </row>
    <row r="244" spans="1:11" ht="14.45" customHeight="1" x14ac:dyDescent="0.2">
      <c r="A244" s="821" t="s">
        <v>557</v>
      </c>
      <c r="B244" s="822" t="s">
        <v>558</v>
      </c>
      <c r="C244" s="825" t="s">
        <v>581</v>
      </c>
      <c r="D244" s="839" t="s">
        <v>582</v>
      </c>
      <c r="E244" s="825" t="s">
        <v>3061</v>
      </c>
      <c r="F244" s="839" t="s">
        <v>3062</v>
      </c>
      <c r="G244" s="825" t="s">
        <v>3149</v>
      </c>
      <c r="H244" s="825" t="s">
        <v>3150</v>
      </c>
      <c r="I244" s="831">
        <v>15.039999961853027</v>
      </c>
      <c r="J244" s="831">
        <v>50</v>
      </c>
      <c r="K244" s="832">
        <v>752</v>
      </c>
    </row>
    <row r="245" spans="1:11" ht="14.45" customHeight="1" x14ac:dyDescent="0.2">
      <c r="A245" s="821" t="s">
        <v>557</v>
      </c>
      <c r="B245" s="822" t="s">
        <v>558</v>
      </c>
      <c r="C245" s="825" t="s">
        <v>581</v>
      </c>
      <c r="D245" s="839" t="s">
        <v>582</v>
      </c>
      <c r="E245" s="825" t="s">
        <v>3061</v>
      </c>
      <c r="F245" s="839" t="s">
        <v>3062</v>
      </c>
      <c r="G245" s="825" t="s">
        <v>3153</v>
      </c>
      <c r="H245" s="825" t="s">
        <v>3154</v>
      </c>
      <c r="I245" s="831">
        <v>6.179999828338623</v>
      </c>
      <c r="J245" s="831">
        <v>20</v>
      </c>
      <c r="K245" s="832">
        <v>123.59999847412109</v>
      </c>
    </row>
    <row r="246" spans="1:11" ht="14.45" customHeight="1" x14ac:dyDescent="0.2">
      <c r="A246" s="821" t="s">
        <v>557</v>
      </c>
      <c r="B246" s="822" t="s">
        <v>558</v>
      </c>
      <c r="C246" s="825" t="s">
        <v>581</v>
      </c>
      <c r="D246" s="839" t="s">
        <v>582</v>
      </c>
      <c r="E246" s="825" t="s">
        <v>3061</v>
      </c>
      <c r="F246" s="839" t="s">
        <v>3062</v>
      </c>
      <c r="G246" s="825" t="s">
        <v>3157</v>
      </c>
      <c r="H246" s="825" t="s">
        <v>3158</v>
      </c>
      <c r="I246" s="831">
        <v>1.2100000381469727</v>
      </c>
      <c r="J246" s="831">
        <v>150</v>
      </c>
      <c r="K246" s="832">
        <v>181.5</v>
      </c>
    </row>
    <row r="247" spans="1:11" ht="14.45" customHeight="1" x14ac:dyDescent="0.2">
      <c r="A247" s="821" t="s">
        <v>557</v>
      </c>
      <c r="B247" s="822" t="s">
        <v>558</v>
      </c>
      <c r="C247" s="825" t="s">
        <v>581</v>
      </c>
      <c r="D247" s="839" t="s">
        <v>582</v>
      </c>
      <c r="E247" s="825" t="s">
        <v>3061</v>
      </c>
      <c r="F247" s="839" t="s">
        <v>3062</v>
      </c>
      <c r="G247" s="825" t="s">
        <v>3159</v>
      </c>
      <c r="H247" s="825" t="s">
        <v>3160</v>
      </c>
      <c r="I247" s="831">
        <v>5.8050000667572021</v>
      </c>
      <c r="J247" s="831">
        <v>500</v>
      </c>
      <c r="K247" s="832">
        <v>2902.5</v>
      </c>
    </row>
    <row r="248" spans="1:11" ht="14.45" customHeight="1" x14ac:dyDescent="0.2">
      <c r="A248" s="821" t="s">
        <v>557</v>
      </c>
      <c r="B248" s="822" t="s">
        <v>558</v>
      </c>
      <c r="C248" s="825" t="s">
        <v>581</v>
      </c>
      <c r="D248" s="839" t="s">
        <v>582</v>
      </c>
      <c r="E248" s="825" t="s">
        <v>3061</v>
      </c>
      <c r="F248" s="839" t="s">
        <v>3062</v>
      </c>
      <c r="G248" s="825" t="s">
        <v>3167</v>
      </c>
      <c r="H248" s="825" t="s">
        <v>3168</v>
      </c>
      <c r="I248" s="831">
        <v>23.719999313354492</v>
      </c>
      <c r="J248" s="831">
        <v>45</v>
      </c>
      <c r="K248" s="832">
        <v>1067.3999938964844</v>
      </c>
    </row>
    <row r="249" spans="1:11" ht="14.45" customHeight="1" x14ac:dyDescent="0.2">
      <c r="A249" s="821" t="s">
        <v>557</v>
      </c>
      <c r="B249" s="822" t="s">
        <v>558</v>
      </c>
      <c r="C249" s="825" t="s">
        <v>581</v>
      </c>
      <c r="D249" s="839" t="s">
        <v>582</v>
      </c>
      <c r="E249" s="825" t="s">
        <v>3061</v>
      </c>
      <c r="F249" s="839" t="s">
        <v>3062</v>
      </c>
      <c r="G249" s="825" t="s">
        <v>3171</v>
      </c>
      <c r="H249" s="825" t="s">
        <v>3172</v>
      </c>
      <c r="I249" s="831">
        <v>2.880000114440918</v>
      </c>
      <c r="J249" s="831">
        <v>50</v>
      </c>
      <c r="K249" s="832">
        <v>144</v>
      </c>
    </row>
    <row r="250" spans="1:11" ht="14.45" customHeight="1" x14ac:dyDescent="0.2">
      <c r="A250" s="821" t="s">
        <v>557</v>
      </c>
      <c r="B250" s="822" t="s">
        <v>558</v>
      </c>
      <c r="C250" s="825" t="s">
        <v>581</v>
      </c>
      <c r="D250" s="839" t="s">
        <v>582</v>
      </c>
      <c r="E250" s="825" t="s">
        <v>3061</v>
      </c>
      <c r="F250" s="839" t="s">
        <v>3062</v>
      </c>
      <c r="G250" s="825" t="s">
        <v>3179</v>
      </c>
      <c r="H250" s="825" t="s">
        <v>3180</v>
      </c>
      <c r="I250" s="831">
        <v>2.369999885559082</v>
      </c>
      <c r="J250" s="831">
        <v>100</v>
      </c>
      <c r="K250" s="832">
        <v>237</v>
      </c>
    </row>
    <row r="251" spans="1:11" ht="14.45" customHeight="1" x14ac:dyDescent="0.2">
      <c r="A251" s="821" t="s">
        <v>557</v>
      </c>
      <c r="B251" s="822" t="s">
        <v>558</v>
      </c>
      <c r="C251" s="825" t="s">
        <v>581</v>
      </c>
      <c r="D251" s="839" t="s">
        <v>582</v>
      </c>
      <c r="E251" s="825" t="s">
        <v>3061</v>
      </c>
      <c r="F251" s="839" t="s">
        <v>3062</v>
      </c>
      <c r="G251" s="825" t="s">
        <v>3185</v>
      </c>
      <c r="H251" s="825" t="s">
        <v>3186</v>
      </c>
      <c r="I251" s="831">
        <v>2.380000114440918</v>
      </c>
      <c r="J251" s="831">
        <v>50</v>
      </c>
      <c r="K251" s="832">
        <v>119</v>
      </c>
    </row>
    <row r="252" spans="1:11" ht="14.45" customHeight="1" x14ac:dyDescent="0.2">
      <c r="A252" s="821" t="s">
        <v>557</v>
      </c>
      <c r="B252" s="822" t="s">
        <v>558</v>
      </c>
      <c r="C252" s="825" t="s">
        <v>581</v>
      </c>
      <c r="D252" s="839" t="s">
        <v>582</v>
      </c>
      <c r="E252" s="825" t="s">
        <v>3061</v>
      </c>
      <c r="F252" s="839" t="s">
        <v>3062</v>
      </c>
      <c r="G252" s="825" t="s">
        <v>3187</v>
      </c>
      <c r="H252" s="825" t="s">
        <v>3188</v>
      </c>
      <c r="I252" s="831">
        <v>2.5775001049041748</v>
      </c>
      <c r="J252" s="831">
        <v>200</v>
      </c>
      <c r="K252" s="832">
        <v>515.5</v>
      </c>
    </row>
    <row r="253" spans="1:11" ht="14.45" customHeight="1" x14ac:dyDescent="0.2">
      <c r="A253" s="821" t="s">
        <v>557</v>
      </c>
      <c r="B253" s="822" t="s">
        <v>558</v>
      </c>
      <c r="C253" s="825" t="s">
        <v>581</v>
      </c>
      <c r="D253" s="839" t="s">
        <v>582</v>
      </c>
      <c r="E253" s="825" t="s">
        <v>3061</v>
      </c>
      <c r="F253" s="839" t="s">
        <v>3062</v>
      </c>
      <c r="G253" s="825" t="s">
        <v>3191</v>
      </c>
      <c r="H253" s="825" t="s">
        <v>3192</v>
      </c>
      <c r="I253" s="831">
        <v>2.5199999809265137</v>
      </c>
      <c r="J253" s="831">
        <v>100</v>
      </c>
      <c r="K253" s="832">
        <v>252</v>
      </c>
    </row>
    <row r="254" spans="1:11" ht="14.45" customHeight="1" x14ac:dyDescent="0.2">
      <c r="A254" s="821" t="s">
        <v>557</v>
      </c>
      <c r="B254" s="822" t="s">
        <v>558</v>
      </c>
      <c r="C254" s="825" t="s">
        <v>581</v>
      </c>
      <c r="D254" s="839" t="s">
        <v>582</v>
      </c>
      <c r="E254" s="825" t="s">
        <v>3061</v>
      </c>
      <c r="F254" s="839" t="s">
        <v>3062</v>
      </c>
      <c r="G254" s="825" t="s">
        <v>3289</v>
      </c>
      <c r="H254" s="825" t="s">
        <v>3290</v>
      </c>
      <c r="I254" s="831">
        <v>23.719999313354492</v>
      </c>
      <c r="J254" s="831">
        <v>10</v>
      </c>
      <c r="K254" s="832">
        <v>237.19999694824219</v>
      </c>
    </row>
    <row r="255" spans="1:11" ht="14.45" customHeight="1" x14ac:dyDescent="0.2">
      <c r="A255" s="821" t="s">
        <v>557</v>
      </c>
      <c r="B255" s="822" t="s">
        <v>558</v>
      </c>
      <c r="C255" s="825" t="s">
        <v>581</v>
      </c>
      <c r="D255" s="839" t="s">
        <v>582</v>
      </c>
      <c r="E255" s="825" t="s">
        <v>3203</v>
      </c>
      <c r="F255" s="839" t="s">
        <v>3204</v>
      </c>
      <c r="G255" s="825" t="s">
        <v>3205</v>
      </c>
      <c r="H255" s="825" t="s">
        <v>3206</v>
      </c>
      <c r="I255" s="831">
        <v>10.159999847412109</v>
      </c>
      <c r="J255" s="831">
        <v>300</v>
      </c>
      <c r="K255" s="832">
        <v>3048</v>
      </c>
    </row>
    <row r="256" spans="1:11" ht="14.45" customHeight="1" x14ac:dyDescent="0.2">
      <c r="A256" s="821" t="s">
        <v>557</v>
      </c>
      <c r="B256" s="822" t="s">
        <v>558</v>
      </c>
      <c r="C256" s="825" t="s">
        <v>581</v>
      </c>
      <c r="D256" s="839" t="s">
        <v>582</v>
      </c>
      <c r="E256" s="825" t="s">
        <v>3209</v>
      </c>
      <c r="F256" s="839" t="s">
        <v>3210</v>
      </c>
      <c r="G256" s="825" t="s">
        <v>3211</v>
      </c>
      <c r="H256" s="825" t="s">
        <v>3212</v>
      </c>
      <c r="I256" s="831">
        <v>0.30000001192092896</v>
      </c>
      <c r="J256" s="831">
        <v>100</v>
      </c>
      <c r="K256" s="832">
        <v>30</v>
      </c>
    </row>
    <row r="257" spans="1:11" ht="14.45" customHeight="1" x14ac:dyDescent="0.2">
      <c r="A257" s="821" t="s">
        <v>557</v>
      </c>
      <c r="B257" s="822" t="s">
        <v>558</v>
      </c>
      <c r="C257" s="825" t="s">
        <v>581</v>
      </c>
      <c r="D257" s="839" t="s">
        <v>582</v>
      </c>
      <c r="E257" s="825" t="s">
        <v>3209</v>
      </c>
      <c r="F257" s="839" t="s">
        <v>3210</v>
      </c>
      <c r="G257" s="825" t="s">
        <v>3217</v>
      </c>
      <c r="H257" s="825" t="s">
        <v>3218</v>
      </c>
      <c r="I257" s="831">
        <v>0.54500001668930054</v>
      </c>
      <c r="J257" s="831">
        <v>600</v>
      </c>
      <c r="K257" s="832">
        <v>327</v>
      </c>
    </row>
    <row r="258" spans="1:11" ht="14.45" customHeight="1" x14ac:dyDescent="0.2">
      <c r="A258" s="821" t="s">
        <v>557</v>
      </c>
      <c r="B258" s="822" t="s">
        <v>558</v>
      </c>
      <c r="C258" s="825" t="s">
        <v>581</v>
      </c>
      <c r="D258" s="839" t="s">
        <v>582</v>
      </c>
      <c r="E258" s="825" t="s">
        <v>3209</v>
      </c>
      <c r="F258" s="839" t="s">
        <v>3210</v>
      </c>
      <c r="G258" s="825" t="s">
        <v>3221</v>
      </c>
      <c r="H258" s="825" t="s">
        <v>3222</v>
      </c>
      <c r="I258" s="831">
        <v>1.8049999475479126</v>
      </c>
      <c r="J258" s="831">
        <v>200</v>
      </c>
      <c r="K258" s="832">
        <v>361</v>
      </c>
    </row>
    <row r="259" spans="1:11" ht="14.45" customHeight="1" x14ac:dyDescent="0.2">
      <c r="A259" s="821" t="s">
        <v>557</v>
      </c>
      <c r="B259" s="822" t="s">
        <v>558</v>
      </c>
      <c r="C259" s="825" t="s">
        <v>581</v>
      </c>
      <c r="D259" s="839" t="s">
        <v>582</v>
      </c>
      <c r="E259" s="825" t="s">
        <v>3223</v>
      </c>
      <c r="F259" s="839" t="s">
        <v>3224</v>
      </c>
      <c r="G259" s="825" t="s">
        <v>3291</v>
      </c>
      <c r="H259" s="825" t="s">
        <v>3292</v>
      </c>
      <c r="I259" s="831">
        <v>13.680000305175781</v>
      </c>
      <c r="J259" s="831">
        <v>10</v>
      </c>
      <c r="K259" s="832">
        <v>136.80000305175781</v>
      </c>
    </row>
    <row r="260" spans="1:11" ht="14.45" customHeight="1" x14ac:dyDescent="0.2">
      <c r="A260" s="821" t="s">
        <v>557</v>
      </c>
      <c r="B260" s="822" t="s">
        <v>558</v>
      </c>
      <c r="C260" s="825" t="s">
        <v>581</v>
      </c>
      <c r="D260" s="839" t="s">
        <v>582</v>
      </c>
      <c r="E260" s="825" t="s">
        <v>3223</v>
      </c>
      <c r="F260" s="839" t="s">
        <v>3224</v>
      </c>
      <c r="G260" s="825" t="s">
        <v>3227</v>
      </c>
      <c r="H260" s="825" t="s">
        <v>3228</v>
      </c>
      <c r="I260" s="831">
        <v>11.739999771118164</v>
      </c>
      <c r="J260" s="831">
        <v>10</v>
      </c>
      <c r="K260" s="832">
        <v>117.40000152587891</v>
      </c>
    </row>
    <row r="261" spans="1:11" ht="14.45" customHeight="1" x14ac:dyDescent="0.2">
      <c r="A261" s="821" t="s">
        <v>557</v>
      </c>
      <c r="B261" s="822" t="s">
        <v>558</v>
      </c>
      <c r="C261" s="825" t="s">
        <v>581</v>
      </c>
      <c r="D261" s="839" t="s">
        <v>582</v>
      </c>
      <c r="E261" s="825" t="s">
        <v>3223</v>
      </c>
      <c r="F261" s="839" t="s">
        <v>3224</v>
      </c>
      <c r="G261" s="825" t="s">
        <v>3233</v>
      </c>
      <c r="H261" s="825" t="s">
        <v>3234</v>
      </c>
      <c r="I261" s="831">
        <v>3.0199999809265137</v>
      </c>
      <c r="J261" s="831">
        <v>2000</v>
      </c>
      <c r="K261" s="832">
        <v>6040</v>
      </c>
    </row>
    <row r="262" spans="1:11" ht="14.45" customHeight="1" x14ac:dyDescent="0.2">
      <c r="A262" s="821" t="s">
        <v>557</v>
      </c>
      <c r="B262" s="822" t="s">
        <v>558</v>
      </c>
      <c r="C262" s="825" t="s">
        <v>581</v>
      </c>
      <c r="D262" s="839" t="s">
        <v>582</v>
      </c>
      <c r="E262" s="825" t="s">
        <v>3223</v>
      </c>
      <c r="F262" s="839" t="s">
        <v>3224</v>
      </c>
      <c r="G262" s="825" t="s">
        <v>3235</v>
      </c>
      <c r="H262" s="825" t="s">
        <v>3236</v>
      </c>
      <c r="I262" s="831">
        <v>3.0199999809265137</v>
      </c>
      <c r="J262" s="831">
        <v>4000</v>
      </c>
      <c r="K262" s="832">
        <v>12080</v>
      </c>
    </row>
    <row r="263" spans="1:11" ht="14.45" customHeight="1" x14ac:dyDescent="0.2">
      <c r="A263" s="821" t="s">
        <v>557</v>
      </c>
      <c r="B263" s="822" t="s">
        <v>558</v>
      </c>
      <c r="C263" s="825" t="s">
        <v>581</v>
      </c>
      <c r="D263" s="839" t="s">
        <v>582</v>
      </c>
      <c r="E263" s="825" t="s">
        <v>3223</v>
      </c>
      <c r="F263" s="839" t="s">
        <v>3224</v>
      </c>
      <c r="G263" s="825" t="s">
        <v>3237</v>
      </c>
      <c r="H263" s="825" t="s">
        <v>3238</v>
      </c>
      <c r="I263" s="831">
        <v>3.3900001049041748</v>
      </c>
      <c r="J263" s="831">
        <v>6000</v>
      </c>
      <c r="K263" s="832">
        <v>20340</v>
      </c>
    </row>
    <row r="264" spans="1:11" ht="14.45" customHeight="1" x14ac:dyDescent="0.2">
      <c r="A264" s="821" t="s">
        <v>557</v>
      </c>
      <c r="B264" s="822" t="s">
        <v>558</v>
      </c>
      <c r="C264" s="825" t="s">
        <v>581</v>
      </c>
      <c r="D264" s="839" t="s">
        <v>582</v>
      </c>
      <c r="E264" s="825" t="s">
        <v>3223</v>
      </c>
      <c r="F264" s="839" t="s">
        <v>3224</v>
      </c>
      <c r="G264" s="825" t="s">
        <v>3239</v>
      </c>
      <c r="H264" s="825" t="s">
        <v>3240</v>
      </c>
      <c r="I264" s="831">
        <v>3.3850001096725464</v>
      </c>
      <c r="J264" s="831">
        <v>8000</v>
      </c>
      <c r="K264" s="832">
        <v>27100</v>
      </c>
    </row>
    <row r="265" spans="1:11" ht="14.45" customHeight="1" x14ac:dyDescent="0.2">
      <c r="A265" s="821" t="s">
        <v>557</v>
      </c>
      <c r="B265" s="822" t="s">
        <v>558</v>
      </c>
      <c r="C265" s="825" t="s">
        <v>581</v>
      </c>
      <c r="D265" s="839" t="s">
        <v>582</v>
      </c>
      <c r="E265" s="825" t="s">
        <v>3223</v>
      </c>
      <c r="F265" s="839" t="s">
        <v>3224</v>
      </c>
      <c r="G265" s="825" t="s">
        <v>3241</v>
      </c>
      <c r="H265" s="825" t="s">
        <v>3242</v>
      </c>
      <c r="I265" s="831">
        <v>4.1100001335144043</v>
      </c>
      <c r="J265" s="831">
        <v>2000</v>
      </c>
      <c r="K265" s="832">
        <v>8220</v>
      </c>
    </row>
    <row r="266" spans="1:11" ht="14.45" customHeight="1" x14ac:dyDescent="0.2">
      <c r="A266" s="821" t="s">
        <v>557</v>
      </c>
      <c r="B266" s="822" t="s">
        <v>558</v>
      </c>
      <c r="C266" s="825" t="s">
        <v>581</v>
      </c>
      <c r="D266" s="839" t="s">
        <v>582</v>
      </c>
      <c r="E266" s="825" t="s">
        <v>3223</v>
      </c>
      <c r="F266" s="839" t="s">
        <v>3224</v>
      </c>
      <c r="G266" s="825" t="s">
        <v>3243</v>
      </c>
      <c r="H266" s="825" t="s">
        <v>3244</v>
      </c>
      <c r="I266" s="831">
        <v>3.869999885559082</v>
      </c>
      <c r="J266" s="831">
        <v>3400</v>
      </c>
      <c r="K266" s="832">
        <v>13158</v>
      </c>
    </row>
    <row r="267" spans="1:11" ht="14.45" customHeight="1" x14ac:dyDescent="0.2">
      <c r="A267" s="821" t="s">
        <v>557</v>
      </c>
      <c r="B267" s="822" t="s">
        <v>558</v>
      </c>
      <c r="C267" s="825" t="s">
        <v>581</v>
      </c>
      <c r="D267" s="839" t="s">
        <v>582</v>
      </c>
      <c r="E267" s="825" t="s">
        <v>3223</v>
      </c>
      <c r="F267" s="839" t="s">
        <v>3224</v>
      </c>
      <c r="G267" s="825" t="s">
        <v>3247</v>
      </c>
      <c r="H267" s="825" t="s">
        <v>3248</v>
      </c>
      <c r="I267" s="831">
        <v>3.0199999809265137</v>
      </c>
      <c r="J267" s="831">
        <v>2000</v>
      </c>
      <c r="K267" s="832">
        <v>6040</v>
      </c>
    </row>
    <row r="268" spans="1:11" ht="14.45" customHeight="1" x14ac:dyDescent="0.2">
      <c r="A268" s="821" t="s">
        <v>557</v>
      </c>
      <c r="B268" s="822" t="s">
        <v>558</v>
      </c>
      <c r="C268" s="825" t="s">
        <v>581</v>
      </c>
      <c r="D268" s="839" t="s">
        <v>582</v>
      </c>
      <c r="E268" s="825" t="s">
        <v>3223</v>
      </c>
      <c r="F268" s="839" t="s">
        <v>3224</v>
      </c>
      <c r="G268" s="825" t="s">
        <v>3249</v>
      </c>
      <c r="H268" s="825" t="s">
        <v>3250</v>
      </c>
      <c r="I268" s="831">
        <v>3.3900001049041748</v>
      </c>
      <c r="J268" s="831">
        <v>180</v>
      </c>
      <c r="K268" s="832">
        <v>610.20001220703125</v>
      </c>
    </row>
    <row r="269" spans="1:11" ht="14.45" customHeight="1" x14ac:dyDescent="0.2">
      <c r="A269" s="821" t="s">
        <v>557</v>
      </c>
      <c r="B269" s="822" t="s">
        <v>558</v>
      </c>
      <c r="C269" s="825" t="s">
        <v>581</v>
      </c>
      <c r="D269" s="839" t="s">
        <v>582</v>
      </c>
      <c r="E269" s="825" t="s">
        <v>3257</v>
      </c>
      <c r="F269" s="839" t="s">
        <v>3258</v>
      </c>
      <c r="G269" s="825" t="s">
        <v>3259</v>
      </c>
      <c r="H269" s="825" t="s">
        <v>3260</v>
      </c>
      <c r="I269" s="831">
        <v>16.389999389648438</v>
      </c>
      <c r="J269" s="831">
        <v>2</v>
      </c>
      <c r="K269" s="832">
        <v>32.779998779296875</v>
      </c>
    </row>
    <row r="270" spans="1:11" ht="14.45" customHeight="1" x14ac:dyDescent="0.2">
      <c r="A270" s="821" t="s">
        <v>557</v>
      </c>
      <c r="B270" s="822" t="s">
        <v>558</v>
      </c>
      <c r="C270" s="825" t="s">
        <v>581</v>
      </c>
      <c r="D270" s="839" t="s">
        <v>582</v>
      </c>
      <c r="E270" s="825" t="s">
        <v>3257</v>
      </c>
      <c r="F270" s="839" t="s">
        <v>3258</v>
      </c>
      <c r="G270" s="825" t="s">
        <v>3263</v>
      </c>
      <c r="H270" s="825" t="s">
        <v>3264</v>
      </c>
      <c r="I270" s="831">
        <v>33.040000915527344</v>
      </c>
      <c r="J270" s="831">
        <v>30</v>
      </c>
      <c r="K270" s="832">
        <v>991.04998779296875</v>
      </c>
    </row>
    <row r="271" spans="1:11" ht="14.45" customHeight="1" x14ac:dyDescent="0.2">
      <c r="A271" s="821" t="s">
        <v>557</v>
      </c>
      <c r="B271" s="822" t="s">
        <v>558</v>
      </c>
      <c r="C271" s="825" t="s">
        <v>578</v>
      </c>
      <c r="D271" s="839" t="s">
        <v>579</v>
      </c>
      <c r="E271" s="825" t="s">
        <v>3061</v>
      </c>
      <c r="F271" s="839" t="s">
        <v>3062</v>
      </c>
      <c r="G271" s="825" t="s">
        <v>3069</v>
      </c>
      <c r="H271" s="825" t="s">
        <v>3070</v>
      </c>
      <c r="I271" s="831">
        <v>9.9999997764825821E-3</v>
      </c>
      <c r="J271" s="831">
        <v>30</v>
      </c>
      <c r="K271" s="832">
        <v>0.30000001192092896</v>
      </c>
    </row>
    <row r="272" spans="1:11" ht="14.45" customHeight="1" x14ac:dyDescent="0.2">
      <c r="A272" s="821" t="s">
        <v>557</v>
      </c>
      <c r="B272" s="822" t="s">
        <v>558</v>
      </c>
      <c r="C272" s="825" t="s">
        <v>578</v>
      </c>
      <c r="D272" s="839" t="s">
        <v>579</v>
      </c>
      <c r="E272" s="825" t="s">
        <v>3061</v>
      </c>
      <c r="F272" s="839" t="s">
        <v>3062</v>
      </c>
      <c r="G272" s="825" t="s">
        <v>3135</v>
      </c>
      <c r="H272" s="825" t="s">
        <v>3136</v>
      </c>
      <c r="I272" s="831">
        <v>0.43999999761581421</v>
      </c>
      <c r="J272" s="831">
        <v>100</v>
      </c>
      <c r="K272" s="832">
        <v>44</v>
      </c>
    </row>
    <row r="273" spans="1:11" ht="14.45" customHeight="1" x14ac:dyDescent="0.2">
      <c r="A273" s="821" t="s">
        <v>557</v>
      </c>
      <c r="B273" s="822" t="s">
        <v>558</v>
      </c>
      <c r="C273" s="825" t="s">
        <v>578</v>
      </c>
      <c r="D273" s="839" t="s">
        <v>579</v>
      </c>
      <c r="E273" s="825" t="s">
        <v>3061</v>
      </c>
      <c r="F273" s="839" t="s">
        <v>3062</v>
      </c>
      <c r="G273" s="825" t="s">
        <v>3173</v>
      </c>
      <c r="H273" s="825" t="s">
        <v>3174</v>
      </c>
      <c r="I273" s="831">
        <v>1.9199999570846558</v>
      </c>
      <c r="J273" s="831">
        <v>50</v>
      </c>
      <c r="K273" s="832">
        <v>96</v>
      </c>
    </row>
    <row r="274" spans="1:11" ht="14.45" customHeight="1" x14ac:dyDescent="0.2">
      <c r="A274" s="821" t="s">
        <v>557</v>
      </c>
      <c r="B274" s="822" t="s">
        <v>558</v>
      </c>
      <c r="C274" s="825" t="s">
        <v>578</v>
      </c>
      <c r="D274" s="839" t="s">
        <v>579</v>
      </c>
      <c r="E274" s="825" t="s">
        <v>3061</v>
      </c>
      <c r="F274" s="839" t="s">
        <v>3062</v>
      </c>
      <c r="G274" s="825" t="s">
        <v>3175</v>
      </c>
      <c r="H274" s="825" t="s">
        <v>3176</v>
      </c>
      <c r="I274" s="831">
        <v>3.0999999046325684</v>
      </c>
      <c r="J274" s="831">
        <v>50</v>
      </c>
      <c r="K274" s="832">
        <v>155</v>
      </c>
    </row>
    <row r="275" spans="1:11" ht="14.45" customHeight="1" x14ac:dyDescent="0.2">
      <c r="A275" s="821" t="s">
        <v>557</v>
      </c>
      <c r="B275" s="822" t="s">
        <v>558</v>
      </c>
      <c r="C275" s="825" t="s">
        <v>578</v>
      </c>
      <c r="D275" s="839" t="s">
        <v>579</v>
      </c>
      <c r="E275" s="825" t="s">
        <v>3223</v>
      </c>
      <c r="F275" s="839" t="s">
        <v>3224</v>
      </c>
      <c r="G275" s="825" t="s">
        <v>3237</v>
      </c>
      <c r="H275" s="825" t="s">
        <v>3238</v>
      </c>
      <c r="I275" s="831">
        <v>3.3900001049041748</v>
      </c>
      <c r="J275" s="831">
        <v>200</v>
      </c>
      <c r="K275" s="832">
        <v>678</v>
      </c>
    </row>
    <row r="276" spans="1:11" ht="14.45" customHeight="1" x14ac:dyDescent="0.2">
      <c r="A276" s="821" t="s">
        <v>557</v>
      </c>
      <c r="B276" s="822" t="s">
        <v>558</v>
      </c>
      <c r="C276" s="825" t="s">
        <v>578</v>
      </c>
      <c r="D276" s="839" t="s">
        <v>579</v>
      </c>
      <c r="E276" s="825" t="s">
        <v>3223</v>
      </c>
      <c r="F276" s="839" t="s">
        <v>3224</v>
      </c>
      <c r="G276" s="825" t="s">
        <v>3241</v>
      </c>
      <c r="H276" s="825" t="s">
        <v>3242</v>
      </c>
      <c r="I276" s="831">
        <v>4.1100001335144043</v>
      </c>
      <c r="J276" s="831">
        <v>200</v>
      </c>
      <c r="K276" s="832">
        <v>822</v>
      </c>
    </row>
    <row r="277" spans="1:11" ht="14.45" customHeight="1" thickBot="1" x14ac:dyDescent="0.25">
      <c r="A277" s="813" t="s">
        <v>557</v>
      </c>
      <c r="B277" s="814" t="s">
        <v>558</v>
      </c>
      <c r="C277" s="817" t="s">
        <v>578</v>
      </c>
      <c r="D277" s="840" t="s">
        <v>579</v>
      </c>
      <c r="E277" s="817" t="s">
        <v>3223</v>
      </c>
      <c r="F277" s="840" t="s">
        <v>3224</v>
      </c>
      <c r="G277" s="817" t="s">
        <v>3251</v>
      </c>
      <c r="H277" s="817" t="s">
        <v>3252</v>
      </c>
      <c r="I277" s="833">
        <v>3.0199999809265137</v>
      </c>
      <c r="J277" s="833">
        <v>180</v>
      </c>
      <c r="K277" s="834">
        <v>543.5999755859375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80192F2-63C1-4D7E-B0E5-12847FF911C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2021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3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6" t="s">
        <v>228</v>
      </c>
      <c r="L5" s="495" t="s">
        <v>229</v>
      </c>
      <c r="M5" s="495" t="s">
        <v>286</v>
      </c>
      <c r="N5" s="494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2">
        <f ca="1">SUM(Tabulka[01 uv_sk])/2</f>
        <v>46.86666666666666</v>
      </c>
      <c r="D6" s="490"/>
      <c r="E6" s="490"/>
      <c r="F6" s="489"/>
      <c r="G6" s="491">
        <f ca="1">SUM(Tabulka[05 h_vram])/2</f>
        <v>18852.14</v>
      </c>
      <c r="H6" s="490">
        <f ca="1">SUM(Tabulka[06 h_naduv])/2</f>
        <v>866.5</v>
      </c>
      <c r="I6" s="490">
        <f ca="1">SUM(Tabulka[07 h_nadzk])/2</f>
        <v>43</v>
      </c>
      <c r="J6" s="489">
        <f ca="1">SUM(Tabulka[08 h_oon])/2</f>
        <v>1977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15572</v>
      </c>
      <c r="N6" s="490">
        <f ca="1">SUM(Tabulka[12 m_oc])/2</f>
        <v>15572</v>
      </c>
      <c r="O6" s="489">
        <f ca="1">SUM(Tabulka[13 m_sk])/2</f>
        <v>10597039</v>
      </c>
      <c r="P6" s="488">
        <f ca="1">SUM(Tabulka[14_vzsk])/2</f>
        <v>0</v>
      </c>
      <c r="Q6" s="488">
        <f ca="1">SUM(Tabulka[15_vzpl])/2</f>
        <v>11689.149560117301</v>
      </c>
      <c r="R6" s="487">
        <f ca="1">IF(Q6=0,0,P6/Q6)</f>
        <v>0</v>
      </c>
      <c r="S6" s="486">
        <f ca="1">Q6-P6</f>
        <v>11689.149560117301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172.5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788.5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2752054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8" s="470">
        <f ca="1">IF(Tabulka[[#This Row],[15_vzpl]]=0,"",Tabulka[[#This Row],[14_vzsk]]/Tabulka[[#This Row],[15_vzpl]])</f>
        <v>0</v>
      </c>
      <c r="S8" s="469">
        <f ca="1">IF(Tabulka[[#This Row],[15_vzpl]]-Tabulka[[#This Row],[14_vzsk]]=0,"",Tabulka[[#This Row],[15_vzpl]]-Tabulka[[#This Row],[14_vzsk]])</f>
        <v>5689.1495601173019</v>
      </c>
    </row>
    <row r="9" spans="1:19" x14ac:dyDescent="0.25">
      <c r="A9" s="468">
        <v>99</v>
      </c>
      <c r="B9" s="467" t="s">
        <v>3300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455.5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1047051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9" s="470">
        <f ca="1">IF(Tabulka[[#This Row],[15_vzpl]]=0,"",Tabulka[[#This Row],[14_vzsk]]/Tabulka[[#This Row],[15_vzpl]])</f>
        <v>0</v>
      </c>
      <c r="S9" s="469">
        <f ca="1">IF(Tabulka[[#This Row],[15_vzpl]]-Tabulka[[#This Row],[14_vzsk]]=0,"",Tabulka[[#This Row],[15_vzpl]]-Tabulka[[#This Row],[14_vzsk]])</f>
        <v>5689.1495601173019</v>
      </c>
    </row>
    <row r="10" spans="1:19" x14ac:dyDescent="0.25">
      <c r="A10" s="468">
        <v>100</v>
      </c>
      <c r="B10" s="467" t="s">
        <v>3301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285579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3302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2104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135.5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1419424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3294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39.916666666666664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15858.14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1188.5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3072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3072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7786960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2" s="470">
        <f ca="1">IF(Tabulka[[#This Row],[15_vzpl]]=0,"",Tabulka[[#This Row],[14_vzsk]]/Tabulka[[#This Row],[15_vzpl]])</f>
        <v>0</v>
      </c>
      <c r="S12" s="469">
        <f ca="1">IF(Tabulka[[#This Row],[15_vzpl]]-Tabulka[[#This Row],[14_vzsk]]=0,"",Tabulka[[#This Row],[15_vzpl]]-Tabulka[[#This Row],[14_vzsk]])</f>
        <v>6000</v>
      </c>
    </row>
    <row r="13" spans="1:19" x14ac:dyDescent="0.25">
      <c r="A13" s="468">
        <v>303</v>
      </c>
      <c r="B13" s="467" t="s">
        <v>3303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6.916666666666667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2574.64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1156993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6000</v>
      </c>
    </row>
    <row r="14" spans="1:19" x14ac:dyDescent="0.25">
      <c r="A14" s="468">
        <v>304</v>
      </c>
      <c r="B14" s="467" t="s">
        <v>3304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2471.5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2322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2322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1344887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305</v>
      </c>
      <c r="B15" s="467" t="s">
        <v>3305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1765471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424</v>
      </c>
      <c r="B16" s="467" t="s">
        <v>3306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564984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524</v>
      </c>
      <c r="B17" s="467" t="s">
        <v>3307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321901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636</v>
      </c>
      <c r="B18" s="467" t="s">
        <v>3308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3819.5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1364687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642</v>
      </c>
      <c r="B19" s="467" t="s">
        <v>3309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3285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710.5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1268037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 t="s">
        <v>3295</v>
      </c>
      <c r="B20" s="467"/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58025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30</v>
      </c>
      <c r="B21" s="467" t="s">
        <v>3310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58025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0" t="s">
        <v>264</v>
      </c>
    </row>
    <row r="26" spans="1:19" x14ac:dyDescent="0.25">
      <c r="A26" s="373" t="s">
        <v>233</v>
      </c>
    </row>
    <row r="27" spans="1:19" x14ac:dyDescent="0.25">
      <c r="A27" s="375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953AFE6-E5E1-43EF-AA2E-4A63F0286FD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11941.591859999997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726.4502500000001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0.8753185296706445</v>
      </c>
      <c r="E8" s="285">
        <f t="shared" si="0"/>
        <v>0.97257614407849391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0.48781588447653429</v>
      </c>
      <c r="E9" s="285">
        <f>IF(C9=0,0,D9/C9)</f>
        <v>1.6260529482551143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0.69726105412492645</v>
      </c>
      <c r="E11" s="285">
        <f t="shared" si="0"/>
        <v>1.1621017568748775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0.98882038984947418</v>
      </c>
      <c r="E12" s="285">
        <f t="shared" si="0"/>
        <v>1.2360254873118426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318.67367000000002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8032.2292600000001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7012.7891200000004</v>
      </c>
      <c r="D18" s="303">
        <f ca="1">IF(ISERROR(VLOOKUP("Výnosy celkem",INDIRECT("HI!$A:$G"),5,0)),0,VLOOKUP("Výnosy celkem",INDIRECT("HI!$A:$G"),5,0))</f>
        <v>6162.9960200000005</v>
      </c>
      <c r="E18" s="304">
        <f t="shared" ref="E18:E31" ca="1" si="1">IF(C18=0,0,D18/C18)</f>
        <v>0.87882237930462681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253.03911999999997</v>
      </c>
      <c r="D19" s="284">
        <f ca="1">IF(ISERROR(VLOOKUP("Ambulance *",INDIRECT("HI!$A:$G"),5,0)),0,VLOOKUP("Ambulance *",INDIRECT("HI!$A:$G"),5,0))</f>
        <v>43.806019999999997</v>
      </c>
      <c r="E19" s="285">
        <f t="shared" ca="1" si="1"/>
        <v>0.17311955558492301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0.17311955558492301</v>
      </c>
      <c r="E20" s="285">
        <f t="shared" si="1"/>
        <v>0.17311955558492301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0.18251402222659224</v>
      </c>
      <c r="E23" s="285">
        <f t="shared" si="1"/>
        <v>0.21472237909010852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6759.75</v>
      </c>
      <c r="D24" s="284">
        <f ca="1">IF(ISERROR(VLOOKUP("Hospitalizace *",INDIRECT("HI!$A:$G"),5,0)),0,VLOOKUP("Hospitalizace *",INDIRECT("HI!$A:$G"),5,0))</f>
        <v>6119.1900000000005</v>
      </c>
      <c r="E24" s="285">
        <f ca="1">IF(C24=0,0,D24/C24)</f>
        <v>0.90523909907910804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0.90523909907910804</v>
      </c>
      <c r="E25" s="285">
        <f t="shared" si="1"/>
        <v>0.90523909907910804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0.93160476460164066</v>
      </c>
      <c r="E26" s="285">
        <f t="shared" si="1"/>
        <v>0.93160476460164066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1.6454545454545455</v>
      </c>
      <c r="E29" s="285">
        <f t="shared" si="1"/>
        <v>1.7320574162679427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0.83261339092872566</v>
      </c>
      <c r="E30" s="285">
        <f t="shared" si="1"/>
        <v>0.83261339092872566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0.76047819815821605</v>
      </c>
      <c r="D31" s="289">
        <f>IF(ISERROR(VLOOKUP("Celkem:",'ZV Vyžád.'!$A:$M,7,0)),"",VLOOKUP("Celkem:",'ZV Vyžád.'!$A:$M,7,0))</f>
        <v>0.86112966885226072</v>
      </c>
      <c r="E31" s="285">
        <f t="shared" si="1"/>
        <v>1.1323528681529729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1A46BE8-55B1-46A6-8EAB-57792BC6B6D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3299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5.2</v>
      </c>
      <c r="F4" s="497"/>
      <c r="G4" s="497"/>
      <c r="H4" s="497"/>
      <c r="I4" s="497">
        <v>856</v>
      </c>
      <c r="J4" s="497">
        <v>63</v>
      </c>
      <c r="K4" s="497">
        <v>4</v>
      </c>
      <c r="L4" s="497">
        <v>176.5</v>
      </c>
      <c r="M4" s="497"/>
      <c r="N4" s="497"/>
      <c r="O4" s="497"/>
      <c r="P4" s="497"/>
      <c r="Q4" s="497">
        <v>931174</v>
      </c>
      <c r="R4" s="497"/>
      <c r="S4" s="497">
        <v>1896.3831867057672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L5">
        <v>63.5</v>
      </c>
      <c r="Q5">
        <v>357061</v>
      </c>
      <c r="S5">
        <v>1896.3831867057672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21</v>
      </c>
      <c r="Q6">
        <v>96738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4.2</v>
      </c>
      <c r="I7">
        <v>688</v>
      </c>
      <c r="J7">
        <v>42</v>
      </c>
      <c r="K7">
        <v>4</v>
      </c>
      <c r="L7">
        <v>113</v>
      </c>
      <c r="Q7">
        <v>477375</v>
      </c>
    </row>
    <row r="8" spans="1:19" x14ac:dyDescent="0.25">
      <c r="A8" s="504" t="s">
        <v>215</v>
      </c>
      <c r="B8" s="503">
        <v>5</v>
      </c>
      <c r="C8">
        <v>1</v>
      </c>
      <c r="D8" t="s">
        <v>3294</v>
      </c>
      <c r="E8">
        <v>40.25</v>
      </c>
      <c r="I8">
        <v>5242.6399999999994</v>
      </c>
      <c r="L8">
        <v>484</v>
      </c>
      <c r="O8">
        <v>2322</v>
      </c>
      <c r="P8">
        <v>2322</v>
      </c>
      <c r="Q8">
        <v>2491683</v>
      </c>
      <c r="S8">
        <v>2000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7.25</v>
      </c>
      <c r="I9">
        <v>817.14</v>
      </c>
      <c r="Q9">
        <v>363789</v>
      </c>
      <c r="S9">
        <v>2000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6</v>
      </c>
      <c r="I10">
        <v>839.5</v>
      </c>
      <c r="O10">
        <v>2322</v>
      </c>
      <c r="P10">
        <v>2322</v>
      </c>
      <c r="Q10">
        <v>381013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7</v>
      </c>
      <c r="I11">
        <v>1078</v>
      </c>
      <c r="Q11">
        <v>554776</v>
      </c>
    </row>
    <row r="12" spans="1:19" x14ac:dyDescent="0.25">
      <c r="A12" s="504" t="s">
        <v>219</v>
      </c>
      <c r="B12" s="503">
        <v>9</v>
      </c>
      <c r="C12">
        <v>1</v>
      </c>
      <c r="D12">
        <v>424</v>
      </c>
      <c r="E12">
        <v>2</v>
      </c>
      <c r="I12">
        <v>235.5</v>
      </c>
      <c r="L12">
        <v>236</v>
      </c>
      <c r="Q12">
        <v>219417</v>
      </c>
    </row>
    <row r="13" spans="1:19" x14ac:dyDescent="0.25">
      <c r="A13" s="502" t="s">
        <v>220</v>
      </c>
      <c r="B13" s="501">
        <v>10</v>
      </c>
      <c r="C13">
        <v>1</v>
      </c>
      <c r="D13">
        <v>524</v>
      </c>
      <c r="Q13">
        <v>99363</v>
      </c>
    </row>
    <row r="14" spans="1:19" x14ac:dyDescent="0.25">
      <c r="A14" s="504" t="s">
        <v>221</v>
      </c>
      <c r="B14" s="503">
        <v>11</v>
      </c>
      <c r="C14">
        <v>1</v>
      </c>
      <c r="D14">
        <v>636</v>
      </c>
      <c r="E14">
        <v>9</v>
      </c>
      <c r="I14">
        <v>1171.5</v>
      </c>
      <c r="Q14">
        <v>414689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9</v>
      </c>
      <c r="I15">
        <v>1101</v>
      </c>
      <c r="L15">
        <v>248</v>
      </c>
      <c r="Q15">
        <v>458636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3295</v>
      </c>
      <c r="E16">
        <v>1.75</v>
      </c>
      <c r="I16">
        <v>120</v>
      </c>
      <c r="Q16">
        <v>16651</v>
      </c>
    </row>
    <row r="17" spans="3:19" x14ac:dyDescent="0.25">
      <c r="C17">
        <v>1</v>
      </c>
      <c r="D17">
        <v>30</v>
      </c>
      <c r="E17">
        <v>1.75</v>
      </c>
      <c r="I17">
        <v>120</v>
      </c>
      <c r="Q17">
        <v>16651</v>
      </c>
    </row>
    <row r="18" spans="3:19" x14ac:dyDescent="0.25">
      <c r="C18" t="s">
        <v>3296</v>
      </c>
      <c r="E18">
        <v>47.2</v>
      </c>
      <c r="I18">
        <v>6218.6399999999994</v>
      </c>
      <c r="J18">
        <v>63</v>
      </c>
      <c r="K18">
        <v>4</v>
      </c>
      <c r="L18">
        <v>660.5</v>
      </c>
      <c r="O18">
        <v>2322</v>
      </c>
      <c r="P18">
        <v>2322</v>
      </c>
      <c r="Q18">
        <v>3439508</v>
      </c>
      <c r="S18">
        <v>3896.383186705767</v>
      </c>
    </row>
    <row r="19" spans="3:19" x14ac:dyDescent="0.25">
      <c r="C19">
        <v>2</v>
      </c>
      <c r="D19" t="s">
        <v>266</v>
      </c>
      <c r="E19">
        <v>5.2</v>
      </c>
      <c r="I19">
        <v>824</v>
      </c>
      <c r="J19">
        <v>25.5</v>
      </c>
      <c r="K19">
        <v>7</v>
      </c>
      <c r="L19">
        <v>288</v>
      </c>
      <c r="Q19">
        <v>869244</v>
      </c>
      <c r="S19">
        <v>1896.3831867057672</v>
      </c>
    </row>
    <row r="20" spans="3:19" x14ac:dyDescent="0.25">
      <c r="C20">
        <v>2</v>
      </c>
      <c r="D20">
        <v>99</v>
      </c>
      <c r="L20">
        <v>184</v>
      </c>
      <c r="Q20">
        <v>357443</v>
      </c>
      <c r="S20">
        <v>1896.3831867057672</v>
      </c>
    </row>
    <row r="21" spans="3:19" x14ac:dyDescent="0.25">
      <c r="C21">
        <v>2</v>
      </c>
      <c r="D21">
        <v>100</v>
      </c>
      <c r="E21">
        <v>1</v>
      </c>
      <c r="I21">
        <v>160</v>
      </c>
      <c r="Q21">
        <v>85750</v>
      </c>
    </row>
    <row r="22" spans="3:19" x14ac:dyDescent="0.25">
      <c r="C22">
        <v>2</v>
      </c>
      <c r="D22">
        <v>101</v>
      </c>
      <c r="E22">
        <v>4.2</v>
      </c>
      <c r="I22">
        <v>664</v>
      </c>
      <c r="J22">
        <v>25.5</v>
      </c>
      <c r="K22">
        <v>7</v>
      </c>
      <c r="L22">
        <v>104</v>
      </c>
      <c r="Q22">
        <v>426051</v>
      </c>
    </row>
    <row r="23" spans="3:19" x14ac:dyDescent="0.25">
      <c r="C23">
        <v>2</v>
      </c>
      <c r="D23" t="s">
        <v>3294</v>
      </c>
      <c r="E23">
        <v>39.75</v>
      </c>
      <c r="I23">
        <v>4781.5</v>
      </c>
      <c r="J23">
        <v>450</v>
      </c>
      <c r="L23">
        <v>298</v>
      </c>
      <c r="Q23">
        <v>2604321</v>
      </c>
      <c r="S23">
        <v>2000</v>
      </c>
    </row>
    <row r="24" spans="3:19" x14ac:dyDescent="0.25">
      <c r="C24">
        <v>2</v>
      </c>
      <c r="D24">
        <v>303</v>
      </c>
      <c r="E24">
        <v>6.75</v>
      </c>
      <c r="I24">
        <v>857.5</v>
      </c>
      <c r="J24">
        <v>120</v>
      </c>
      <c r="Q24">
        <v>383740</v>
      </c>
      <c r="S24">
        <v>2000</v>
      </c>
    </row>
    <row r="25" spans="3:19" x14ac:dyDescent="0.25">
      <c r="C25">
        <v>2</v>
      </c>
      <c r="D25">
        <v>304</v>
      </c>
      <c r="E25">
        <v>6</v>
      </c>
      <c r="I25">
        <v>680</v>
      </c>
      <c r="J25">
        <v>150</v>
      </c>
      <c r="Q25">
        <v>495992</v>
      </c>
    </row>
    <row r="26" spans="3:19" x14ac:dyDescent="0.25">
      <c r="C26">
        <v>2</v>
      </c>
      <c r="D26">
        <v>305</v>
      </c>
      <c r="E26">
        <v>7</v>
      </c>
      <c r="I26">
        <v>826</v>
      </c>
      <c r="J26">
        <v>120</v>
      </c>
      <c r="Q26">
        <v>613257</v>
      </c>
    </row>
    <row r="27" spans="3:19" x14ac:dyDescent="0.25">
      <c r="C27">
        <v>2</v>
      </c>
      <c r="D27">
        <v>424</v>
      </c>
      <c r="E27">
        <v>2</v>
      </c>
      <c r="I27">
        <v>222</v>
      </c>
      <c r="J27">
        <v>30</v>
      </c>
      <c r="L27">
        <v>60</v>
      </c>
      <c r="Q27">
        <v>174811</v>
      </c>
    </row>
    <row r="28" spans="3:19" x14ac:dyDescent="0.25">
      <c r="C28">
        <v>2</v>
      </c>
      <c r="D28">
        <v>524</v>
      </c>
      <c r="Q28">
        <v>83824</v>
      </c>
    </row>
    <row r="29" spans="3:19" x14ac:dyDescent="0.25">
      <c r="C29">
        <v>2</v>
      </c>
      <c r="D29">
        <v>636</v>
      </c>
      <c r="E29">
        <v>9</v>
      </c>
      <c r="I29">
        <v>1164</v>
      </c>
      <c r="Q29">
        <v>420896</v>
      </c>
    </row>
    <row r="30" spans="3:19" x14ac:dyDescent="0.25">
      <c r="C30">
        <v>2</v>
      </c>
      <c r="D30">
        <v>642</v>
      </c>
      <c r="E30">
        <v>9</v>
      </c>
      <c r="I30">
        <v>1032</v>
      </c>
      <c r="J30">
        <v>30</v>
      </c>
      <c r="L30">
        <v>238</v>
      </c>
      <c r="Q30">
        <v>431801</v>
      </c>
    </row>
    <row r="31" spans="3:19" x14ac:dyDescent="0.25">
      <c r="C31">
        <v>2</v>
      </c>
      <c r="D31" t="s">
        <v>3295</v>
      </c>
      <c r="E31">
        <v>1.75</v>
      </c>
      <c r="I31">
        <v>120</v>
      </c>
      <c r="Q31">
        <v>17483</v>
      </c>
    </row>
    <row r="32" spans="3:19" x14ac:dyDescent="0.25">
      <c r="C32">
        <v>2</v>
      </c>
      <c r="D32">
        <v>30</v>
      </c>
      <c r="E32">
        <v>1.75</v>
      </c>
      <c r="I32">
        <v>120</v>
      </c>
      <c r="Q32">
        <v>17483</v>
      </c>
    </row>
    <row r="33" spans="3:19" x14ac:dyDescent="0.25">
      <c r="C33" t="s">
        <v>3297</v>
      </c>
      <c r="E33">
        <v>46.7</v>
      </c>
      <c r="I33">
        <v>5725.5</v>
      </c>
      <c r="J33">
        <v>475.5</v>
      </c>
      <c r="K33">
        <v>7</v>
      </c>
      <c r="L33">
        <v>586</v>
      </c>
      <c r="Q33">
        <v>3491048</v>
      </c>
      <c r="S33">
        <v>3896.383186705767</v>
      </c>
    </row>
    <row r="34" spans="3:19" x14ac:dyDescent="0.25">
      <c r="C34">
        <v>3</v>
      </c>
      <c r="D34" t="s">
        <v>266</v>
      </c>
      <c r="E34">
        <v>5.2</v>
      </c>
      <c r="I34">
        <v>936</v>
      </c>
      <c r="J34">
        <v>84</v>
      </c>
      <c r="K34">
        <v>32</v>
      </c>
      <c r="L34">
        <v>324</v>
      </c>
      <c r="O34">
        <v>12500</v>
      </c>
      <c r="P34">
        <v>12500</v>
      </c>
      <c r="Q34">
        <v>951636</v>
      </c>
      <c r="S34">
        <v>1896.3831867057672</v>
      </c>
    </row>
    <row r="35" spans="3:19" x14ac:dyDescent="0.25">
      <c r="C35">
        <v>3</v>
      </c>
      <c r="D35">
        <v>99</v>
      </c>
      <c r="L35">
        <v>208</v>
      </c>
      <c r="Q35">
        <v>332547</v>
      </c>
      <c r="S35">
        <v>1896.3831867057672</v>
      </c>
    </row>
    <row r="36" spans="3:19" x14ac:dyDescent="0.25">
      <c r="C36">
        <v>3</v>
      </c>
      <c r="D36">
        <v>100</v>
      </c>
      <c r="E36">
        <v>1</v>
      </c>
      <c r="I36">
        <v>184</v>
      </c>
      <c r="J36">
        <v>16</v>
      </c>
      <c r="Q36">
        <v>103091</v>
      </c>
    </row>
    <row r="37" spans="3:19" x14ac:dyDescent="0.25">
      <c r="C37">
        <v>3</v>
      </c>
      <c r="D37">
        <v>101</v>
      </c>
      <c r="E37">
        <v>4.2</v>
      </c>
      <c r="I37">
        <v>752</v>
      </c>
      <c r="J37">
        <v>68</v>
      </c>
      <c r="K37">
        <v>32</v>
      </c>
      <c r="L37">
        <v>116</v>
      </c>
      <c r="O37">
        <v>12500</v>
      </c>
      <c r="P37">
        <v>12500</v>
      </c>
      <c r="Q37">
        <v>515998</v>
      </c>
    </row>
    <row r="38" spans="3:19" x14ac:dyDescent="0.25">
      <c r="C38">
        <v>3</v>
      </c>
      <c r="D38" t="s">
        <v>3294</v>
      </c>
      <c r="E38">
        <v>39.75</v>
      </c>
      <c r="I38">
        <v>5834</v>
      </c>
      <c r="J38">
        <v>244</v>
      </c>
      <c r="L38">
        <v>406.5</v>
      </c>
      <c r="O38">
        <v>750</v>
      </c>
      <c r="P38">
        <v>750</v>
      </c>
      <c r="Q38">
        <v>2690956</v>
      </c>
      <c r="S38">
        <v>2000</v>
      </c>
    </row>
    <row r="39" spans="3:19" x14ac:dyDescent="0.25">
      <c r="C39">
        <v>3</v>
      </c>
      <c r="D39">
        <v>303</v>
      </c>
      <c r="E39">
        <v>6.75</v>
      </c>
      <c r="I39">
        <v>900</v>
      </c>
      <c r="J39">
        <v>64</v>
      </c>
      <c r="Q39">
        <v>409464</v>
      </c>
      <c r="S39">
        <v>2000</v>
      </c>
    </row>
    <row r="40" spans="3:19" x14ac:dyDescent="0.25">
      <c r="C40">
        <v>3</v>
      </c>
      <c r="D40">
        <v>304</v>
      </c>
      <c r="E40">
        <v>6</v>
      </c>
      <c r="I40">
        <v>952</v>
      </c>
      <c r="J40">
        <v>80</v>
      </c>
      <c r="Q40">
        <v>467882</v>
      </c>
    </row>
    <row r="41" spans="3:19" x14ac:dyDescent="0.25">
      <c r="C41">
        <v>3</v>
      </c>
      <c r="D41">
        <v>305</v>
      </c>
      <c r="E41">
        <v>7</v>
      </c>
      <c r="I41">
        <v>1118</v>
      </c>
      <c r="J41">
        <v>80</v>
      </c>
      <c r="Q41">
        <v>597438</v>
      </c>
    </row>
    <row r="42" spans="3:19" x14ac:dyDescent="0.25">
      <c r="C42">
        <v>3</v>
      </c>
      <c r="D42">
        <v>424</v>
      </c>
      <c r="E42">
        <v>2</v>
      </c>
      <c r="I42">
        <v>228</v>
      </c>
      <c r="J42">
        <v>20</v>
      </c>
      <c r="L42">
        <v>182</v>
      </c>
      <c r="Q42">
        <v>170756</v>
      </c>
    </row>
    <row r="43" spans="3:19" x14ac:dyDescent="0.25">
      <c r="C43">
        <v>3</v>
      </c>
      <c r="D43">
        <v>524</v>
      </c>
      <c r="Q43">
        <v>138714</v>
      </c>
    </row>
    <row r="44" spans="3:19" x14ac:dyDescent="0.25">
      <c r="C44">
        <v>3</v>
      </c>
      <c r="D44">
        <v>636</v>
      </c>
      <c r="E44">
        <v>9</v>
      </c>
      <c r="I44">
        <v>1484</v>
      </c>
      <c r="Q44">
        <v>529102</v>
      </c>
    </row>
    <row r="45" spans="3:19" x14ac:dyDescent="0.25">
      <c r="C45">
        <v>3</v>
      </c>
      <c r="D45">
        <v>642</v>
      </c>
      <c r="E45">
        <v>9</v>
      </c>
      <c r="I45">
        <v>1152</v>
      </c>
      <c r="L45">
        <v>224.5</v>
      </c>
      <c r="O45">
        <v>750</v>
      </c>
      <c r="P45">
        <v>750</v>
      </c>
      <c r="Q45">
        <v>377600</v>
      </c>
    </row>
    <row r="46" spans="3:19" x14ac:dyDescent="0.25">
      <c r="C46">
        <v>3</v>
      </c>
      <c r="D46" t="s">
        <v>3295</v>
      </c>
      <c r="E46">
        <v>1.75</v>
      </c>
      <c r="I46">
        <v>138</v>
      </c>
      <c r="Q46">
        <v>23891</v>
      </c>
    </row>
    <row r="47" spans="3:19" x14ac:dyDescent="0.25">
      <c r="C47">
        <v>3</v>
      </c>
      <c r="D47">
        <v>30</v>
      </c>
      <c r="E47">
        <v>1.75</v>
      </c>
      <c r="I47">
        <v>138</v>
      </c>
      <c r="Q47">
        <v>23891</v>
      </c>
    </row>
    <row r="48" spans="3:19" x14ac:dyDescent="0.25">
      <c r="C48" t="s">
        <v>3298</v>
      </c>
      <c r="E48">
        <v>46.7</v>
      </c>
      <c r="I48">
        <v>6908</v>
      </c>
      <c r="J48">
        <v>328</v>
      </c>
      <c r="K48">
        <v>32</v>
      </c>
      <c r="L48">
        <v>730.5</v>
      </c>
      <c r="O48">
        <v>13250</v>
      </c>
      <c r="P48">
        <v>13250</v>
      </c>
      <c r="Q48">
        <v>3666483</v>
      </c>
      <c r="S48">
        <v>3896.383186705767</v>
      </c>
    </row>
  </sheetData>
  <hyperlinks>
    <hyperlink ref="A2" location="Obsah!A1" display="Zpět na Obsah  KL 01  1.-4.měsíc" xr:uid="{961F7C6E-7CB5-4310-BAC7-60E8C0A5B77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3314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389118.99000000005</v>
      </c>
      <c r="C3" s="343">
        <f t="shared" ref="C3:Z3" si="0">SUBTOTAL(9,C6:C1048576)</f>
        <v>0</v>
      </c>
      <c r="D3" s="343"/>
      <c r="E3" s="343">
        <f>SUBTOTAL(9,E6:E1048576)/4</f>
        <v>253039.11999999997</v>
      </c>
      <c r="F3" s="343"/>
      <c r="G3" s="343">
        <f t="shared" si="0"/>
        <v>0</v>
      </c>
      <c r="H3" s="343">
        <f>SUBTOTAL(9,H6:H1048576)/4</f>
        <v>43806.02</v>
      </c>
      <c r="I3" s="346">
        <f>IF(B3&lt;&gt;0,H3/B3,"")</f>
        <v>0.11257744064354194</v>
      </c>
      <c r="J3" s="344">
        <f>IF(E3&lt;&gt;0,H3/E3,"")</f>
        <v>0.17311955558492301</v>
      </c>
      <c r="K3" s="345">
        <f t="shared" si="0"/>
        <v>92307.459999999977</v>
      </c>
      <c r="L3" s="345"/>
      <c r="M3" s="343">
        <f t="shared" si="0"/>
        <v>0</v>
      </c>
      <c r="N3" s="343">
        <f t="shared" si="0"/>
        <v>32200.52</v>
      </c>
      <c r="O3" s="343"/>
      <c r="P3" s="343">
        <f t="shared" si="0"/>
        <v>0</v>
      </c>
      <c r="Q3" s="343">
        <f t="shared" si="0"/>
        <v>3333.32</v>
      </c>
      <c r="R3" s="346">
        <f>IF(K3&lt;&gt;0,Q3/K3,"")</f>
        <v>3.61110575461615E-2</v>
      </c>
      <c r="S3" s="346">
        <f>IF(N3&lt;&gt;0,Q3/N3,"")</f>
        <v>0.10351758294586548</v>
      </c>
      <c r="T3" s="342">
        <f t="shared" si="0"/>
        <v>0</v>
      </c>
      <c r="U3" s="345"/>
      <c r="V3" s="343">
        <f t="shared" si="0"/>
        <v>0</v>
      </c>
      <c r="W3" s="343">
        <f t="shared" si="0"/>
        <v>0</v>
      </c>
      <c r="X3" s="343"/>
      <c r="Y3" s="343">
        <f t="shared" si="0"/>
        <v>0</v>
      </c>
      <c r="Z3" s="343">
        <f t="shared" si="0"/>
        <v>0</v>
      </c>
      <c r="AA3" s="346" t="str">
        <f>IF(T3&lt;&gt;0,Z3/T3,"")</f>
        <v/>
      </c>
      <c r="AB3" s="344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3311</v>
      </c>
      <c r="B6" s="847">
        <v>389118.99000000005</v>
      </c>
      <c r="C6" s="848"/>
      <c r="D6" s="848"/>
      <c r="E6" s="847">
        <v>253039.11999999997</v>
      </c>
      <c r="F6" s="848"/>
      <c r="G6" s="848"/>
      <c r="H6" s="847">
        <v>43806.020000000004</v>
      </c>
      <c r="I6" s="848"/>
      <c r="J6" s="848"/>
      <c r="K6" s="847">
        <v>46153.729999999989</v>
      </c>
      <c r="L6" s="848"/>
      <c r="M6" s="848"/>
      <c r="N6" s="847">
        <v>16100.26</v>
      </c>
      <c r="O6" s="848"/>
      <c r="P6" s="848"/>
      <c r="Q6" s="847">
        <v>1666.66</v>
      </c>
      <c r="R6" s="848"/>
      <c r="S6" s="848"/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3312</v>
      </c>
      <c r="B7" s="850">
        <v>118514.33</v>
      </c>
      <c r="C7" s="851"/>
      <c r="D7" s="851"/>
      <c r="E7" s="850">
        <v>60621.579999999987</v>
      </c>
      <c r="F7" s="851"/>
      <c r="G7" s="851"/>
      <c r="H7" s="850">
        <v>14830.12</v>
      </c>
      <c r="I7" s="851"/>
      <c r="J7" s="851"/>
      <c r="K7" s="850">
        <v>1812.5000000000002</v>
      </c>
      <c r="L7" s="851"/>
      <c r="M7" s="851"/>
      <c r="N7" s="850">
        <v>349.71999999999997</v>
      </c>
      <c r="O7" s="851"/>
      <c r="P7" s="851"/>
      <c r="Q7" s="850">
        <v>63.82</v>
      </c>
      <c r="R7" s="851"/>
      <c r="S7" s="851"/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thickBot="1" x14ac:dyDescent="0.3">
      <c r="A8" s="857" t="s">
        <v>3313</v>
      </c>
      <c r="B8" s="853">
        <v>270604.66000000003</v>
      </c>
      <c r="C8" s="854"/>
      <c r="D8" s="854"/>
      <c r="E8" s="853">
        <v>192417.53999999998</v>
      </c>
      <c r="F8" s="854"/>
      <c r="G8" s="854"/>
      <c r="H8" s="853">
        <v>28975.900000000005</v>
      </c>
      <c r="I8" s="854"/>
      <c r="J8" s="854"/>
      <c r="K8" s="853">
        <v>44341.229999999989</v>
      </c>
      <c r="L8" s="854"/>
      <c r="M8" s="854"/>
      <c r="N8" s="853">
        <v>15750.54</v>
      </c>
      <c r="O8" s="854"/>
      <c r="P8" s="854"/>
      <c r="Q8" s="853">
        <v>1602.8400000000001</v>
      </c>
      <c r="R8" s="854"/>
      <c r="S8" s="854"/>
      <c r="T8" s="853"/>
      <c r="U8" s="854"/>
      <c r="V8" s="854"/>
      <c r="W8" s="853"/>
      <c r="X8" s="854"/>
      <c r="Y8" s="854"/>
      <c r="Z8" s="853"/>
      <c r="AA8" s="854"/>
      <c r="AB8" s="855"/>
    </row>
    <row r="9" spans="1:28" ht="14.45" customHeight="1" thickBot="1" x14ac:dyDescent="0.25"/>
    <row r="10" spans="1:28" ht="14.45" customHeight="1" x14ac:dyDescent="0.25">
      <c r="A10" s="846" t="s">
        <v>578</v>
      </c>
      <c r="B10" s="847">
        <v>389118.99000000005</v>
      </c>
      <c r="C10" s="848"/>
      <c r="D10" s="848"/>
      <c r="E10" s="847">
        <v>253039.11999999997</v>
      </c>
      <c r="F10" s="848"/>
      <c r="G10" s="848"/>
      <c r="H10" s="847">
        <v>43806.02</v>
      </c>
      <c r="I10" s="848"/>
      <c r="J10" s="849"/>
    </row>
    <row r="11" spans="1:28" ht="14.45" customHeight="1" x14ac:dyDescent="0.25">
      <c r="A11" s="856" t="s">
        <v>3315</v>
      </c>
      <c r="B11" s="850">
        <v>1419.6599999999999</v>
      </c>
      <c r="C11" s="851"/>
      <c r="D11" s="851"/>
      <c r="E11" s="850">
        <v>3491</v>
      </c>
      <c r="F11" s="851"/>
      <c r="G11" s="851"/>
      <c r="H11" s="850">
        <v>660</v>
      </c>
      <c r="I11" s="851"/>
      <c r="J11" s="852"/>
    </row>
    <row r="12" spans="1:28" ht="14.45" customHeight="1" thickBot="1" x14ac:dyDescent="0.3">
      <c r="A12" s="857" t="s">
        <v>3316</v>
      </c>
      <c r="B12" s="853">
        <v>387699.33000000007</v>
      </c>
      <c r="C12" s="854"/>
      <c r="D12" s="854"/>
      <c r="E12" s="853">
        <v>249548.11999999997</v>
      </c>
      <c r="F12" s="854"/>
      <c r="G12" s="854"/>
      <c r="H12" s="853">
        <v>43146.02</v>
      </c>
      <c r="I12" s="854"/>
      <c r="J12" s="855"/>
    </row>
    <row r="13" spans="1:28" ht="14.45" customHeight="1" x14ac:dyDescent="0.2">
      <c r="A13" s="786" t="s">
        <v>295</v>
      </c>
    </row>
    <row r="14" spans="1:28" ht="14.45" customHeight="1" x14ac:dyDescent="0.2">
      <c r="A14" s="787" t="s">
        <v>2147</v>
      </c>
    </row>
    <row r="15" spans="1:28" ht="14.45" customHeight="1" x14ac:dyDescent="0.2">
      <c r="A15" s="786" t="s">
        <v>3317</v>
      </c>
    </row>
    <row r="16" spans="1:28" ht="14.45" customHeight="1" x14ac:dyDescent="0.2">
      <c r="A16" s="786" t="s">
        <v>3318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D8E94341-7F3E-4A1F-9A19-20A54B698FF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3327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3878</v>
      </c>
      <c r="C3" s="403">
        <f t="shared" si="0"/>
        <v>2778</v>
      </c>
      <c r="D3" s="437">
        <f t="shared" si="0"/>
        <v>445</v>
      </c>
      <c r="E3" s="345">
        <f t="shared" si="0"/>
        <v>389118.99</v>
      </c>
      <c r="F3" s="343">
        <f t="shared" si="0"/>
        <v>253039.12</v>
      </c>
      <c r="G3" s="404">
        <f t="shared" si="0"/>
        <v>43806.020000000004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58">
        <v>2021</v>
      </c>
      <c r="E5" s="842">
        <v>2019</v>
      </c>
      <c r="F5" s="843">
        <v>2020</v>
      </c>
      <c r="G5" s="858">
        <v>2021</v>
      </c>
    </row>
    <row r="6" spans="1:7" ht="14.45" customHeight="1" x14ac:dyDescent="0.2">
      <c r="A6" s="835" t="s">
        <v>3319</v>
      </c>
      <c r="B6" s="225">
        <v>17</v>
      </c>
      <c r="C6" s="225"/>
      <c r="D6" s="225">
        <v>13</v>
      </c>
      <c r="E6" s="859">
        <v>964</v>
      </c>
      <c r="F6" s="859"/>
      <c r="G6" s="860">
        <v>561</v>
      </c>
    </row>
    <row r="7" spans="1:7" ht="14.45" customHeight="1" x14ac:dyDescent="0.2">
      <c r="A7" s="836" t="s">
        <v>3320</v>
      </c>
      <c r="B7" s="831">
        <v>1</v>
      </c>
      <c r="C7" s="831"/>
      <c r="D7" s="831"/>
      <c r="E7" s="861">
        <v>38</v>
      </c>
      <c r="F7" s="861"/>
      <c r="G7" s="862"/>
    </row>
    <row r="8" spans="1:7" ht="14.45" customHeight="1" x14ac:dyDescent="0.2">
      <c r="A8" s="836" t="s">
        <v>3321</v>
      </c>
      <c r="B8" s="831">
        <v>1</v>
      </c>
      <c r="C8" s="831">
        <v>45</v>
      </c>
      <c r="D8" s="831">
        <v>22</v>
      </c>
      <c r="E8" s="861">
        <v>61</v>
      </c>
      <c r="F8" s="861">
        <v>2870</v>
      </c>
      <c r="G8" s="862">
        <v>2844</v>
      </c>
    </row>
    <row r="9" spans="1:7" ht="14.45" customHeight="1" x14ac:dyDescent="0.2">
      <c r="A9" s="836" t="s">
        <v>3315</v>
      </c>
      <c r="B9" s="831">
        <v>13</v>
      </c>
      <c r="C9" s="831">
        <v>20</v>
      </c>
      <c r="D9" s="831">
        <v>12</v>
      </c>
      <c r="E9" s="861">
        <v>1419.6599999999999</v>
      </c>
      <c r="F9" s="861">
        <v>3491</v>
      </c>
      <c r="G9" s="862">
        <v>660</v>
      </c>
    </row>
    <row r="10" spans="1:7" ht="14.45" customHeight="1" x14ac:dyDescent="0.2">
      <c r="A10" s="836" t="s">
        <v>2150</v>
      </c>
      <c r="B10" s="831">
        <v>2222</v>
      </c>
      <c r="C10" s="831">
        <v>1704</v>
      </c>
      <c r="D10" s="831">
        <v>193</v>
      </c>
      <c r="E10" s="861">
        <v>252340.33</v>
      </c>
      <c r="F10" s="861">
        <v>162520</v>
      </c>
      <c r="G10" s="862">
        <v>22986.78</v>
      </c>
    </row>
    <row r="11" spans="1:7" ht="14.45" customHeight="1" x14ac:dyDescent="0.2">
      <c r="A11" s="836" t="s">
        <v>2151</v>
      </c>
      <c r="B11" s="831">
        <v>6</v>
      </c>
      <c r="C11" s="831">
        <v>11</v>
      </c>
      <c r="D11" s="831">
        <v>2</v>
      </c>
      <c r="E11" s="861">
        <v>228</v>
      </c>
      <c r="F11" s="861">
        <v>418</v>
      </c>
      <c r="G11" s="862">
        <v>79</v>
      </c>
    </row>
    <row r="12" spans="1:7" ht="14.45" customHeight="1" x14ac:dyDescent="0.2">
      <c r="A12" s="836" t="s">
        <v>2152</v>
      </c>
      <c r="B12" s="831">
        <v>222</v>
      </c>
      <c r="C12" s="831">
        <v>376</v>
      </c>
      <c r="D12" s="831">
        <v>82</v>
      </c>
      <c r="E12" s="861">
        <v>10799</v>
      </c>
      <c r="F12" s="861">
        <v>37656.44</v>
      </c>
      <c r="G12" s="862">
        <v>8933.1200000000008</v>
      </c>
    </row>
    <row r="13" spans="1:7" ht="14.45" customHeight="1" x14ac:dyDescent="0.2">
      <c r="A13" s="836" t="s">
        <v>3322</v>
      </c>
      <c r="B13" s="831">
        <v>12</v>
      </c>
      <c r="C13" s="831"/>
      <c r="D13" s="831"/>
      <c r="E13" s="861">
        <v>479</v>
      </c>
      <c r="F13" s="861"/>
      <c r="G13" s="862"/>
    </row>
    <row r="14" spans="1:7" ht="14.45" customHeight="1" x14ac:dyDescent="0.2">
      <c r="A14" s="836" t="s">
        <v>2153</v>
      </c>
      <c r="B14" s="831">
        <v>88</v>
      </c>
      <c r="C14" s="831">
        <v>105</v>
      </c>
      <c r="D14" s="831">
        <v>29</v>
      </c>
      <c r="E14" s="861">
        <v>3324</v>
      </c>
      <c r="F14" s="861">
        <v>3970</v>
      </c>
      <c r="G14" s="862">
        <v>1140</v>
      </c>
    </row>
    <row r="15" spans="1:7" ht="14.45" customHeight="1" x14ac:dyDescent="0.2">
      <c r="A15" s="836" t="s">
        <v>3323</v>
      </c>
      <c r="B15" s="831">
        <v>276</v>
      </c>
      <c r="C15" s="831"/>
      <c r="D15" s="831"/>
      <c r="E15" s="861">
        <v>27432</v>
      </c>
      <c r="F15" s="861"/>
      <c r="G15" s="862"/>
    </row>
    <row r="16" spans="1:7" ht="14.45" customHeight="1" x14ac:dyDescent="0.2">
      <c r="A16" s="836" t="s">
        <v>2154</v>
      </c>
      <c r="B16" s="831"/>
      <c r="C16" s="831"/>
      <c r="D16" s="831">
        <v>4</v>
      </c>
      <c r="E16" s="861"/>
      <c r="F16" s="861"/>
      <c r="G16" s="862">
        <v>354</v>
      </c>
    </row>
    <row r="17" spans="1:7" ht="14.45" customHeight="1" x14ac:dyDescent="0.2">
      <c r="A17" s="836" t="s">
        <v>3324</v>
      </c>
      <c r="B17" s="831">
        <v>2</v>
      </c>
      <c r="C17" s="831"/>
      <c r="D17" s="831"/>
      <c r="E17" s="861">
        <v>244</v>
      </c>
      <c r="F17" s="861"/>
      <c r="G17" s="862"/>
    </row>
    <row r="18" spans="1:7" ht="14.45" customHeight="1" x14ac:dyDescent="0.2">
      <c r="A18" s="836" t="s">
        <v>2155</v>
      </c>
      <c r="B18" s="831"/>
      <c r="C18" s="831">
        <v>21</v>
      </c>
      <c r="D18" s="831"/>
      <c r="E18" s="861"/>
      <c r="F18" s="861">
        <v>1441.56</v>
      </c>
      <c r="G18" s="862"/>
    </row>
    <row r="19" spans="1:7" ht="14.45" customHeight="1" x14ac:dyDescent="0.2">
      <c r="A19" s="836" t="s">
        <v>3325</v>
      </c>
      <c r="B19" s="831">
        <v>205</v>
      </c>
      <c r="C19" s="831"/>
      <c r="D19" s="831"/>
      <c r="E19" s="861">
        <v>22292</v>
      </c>
      <c r="F19" s="861"/>
      <c r="G19" s="862"/>
    </row>
    <row r="20" spans="1:7" ht="14.45" customHeight="1" x14ac:dyDescent="0.2">
      <c r="A20" s="836" t="s">
        <v>3326</v>
      </c>
      <c r="B20" s="831">
        <v>1</v>
      </c>
      <c r="C20" s="831"/>
      <c r="D20" s="831"/>
      <c r="E20" s="861">
        <v>38</v>
      </c>
      <c r="F20" s="861"/>
      <c r="G20" s="862"/>
    </row>
    <row r="21" spans="1:7" ht="14.45" customHeight="1" thickBot="1" x14ac:dyDescent="0.25">
      <c r="A21" s="865" t="s">
        <v>2156</v>
      </c>
      <c r="B21" s="833">
        <v>812</v>
      </c>
      <c r="C21" s="833">
        <v>496</v>
      </c>
      <c r="D21" s="833">
        <v>88</v>
      </c>
      <c r="E21" s="863">
        <v>69460</v>
      </c>
      <c r="F21" s="863">
        <v>40672.119999999995</v>
      </c>
      <c r="G21" s="864">
        <v>6248.12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2147</v>
      </c>
    </row>
    <row r="24" spans="1:7" ht="14.45" customHeight="1" x14ac:dyDescent="0.2">
      <c r="A24" s="786" t="s">
        <v>3317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D1E9798-BD35-4D05-99A2-FD7403B13BF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3408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4382.82</v>
      </c>
      <c r="H3" s="208">
        <f t="shared" si="0"/>
        <v>435272.72</v>
      </c>
      <c r="I3" s="78"/>
      <c r="J3" s="78"/>
      <c r="K3" s="208">
        <f t="shared" si="0"/>
        <v>2849.22</v>
      </c>
      <c r="L3" s="208">
        <f t="shared" si="0"/>
        <v>269139.38</v>
      </c>
      <c r="M3" s="78"/>
      <c r="N3" s="78"/>
      <c r="O3" s="208">
        <f t="shared" si="0"/>
        <v>451.33</v>
      </c>
      <c r="P3" s="208">
        <f t="shared" si="0"/>
        <v>45472.68</v>
      </c>
      <c r="Q3" s="79">
        <f>IF(L3=0,0,P3/L3)</f>
        <v>0.16895587706265802</v>
      </c>
      <c r="R3" s="209">
        <f>IF(O3=0,0,P3/O3)</f>
        <v>100.75262003412138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3328</v>
      </c>
      <c r="B6" s="807" t="s">
        <v>3329</v>
      </c>
      <c r="C6" s="807" t="s">
        <v>578</v>
      </c>
      <c r="D6" s="807" t="s">
        <v>3330</v>
      </c>
      <c r="E6" s="807" t="s">
        <v>3331</v>
      </c>
      <c r="F6" s="807" t="s">
        <v>3332</v>
      </c>
      <c r="G6" s="225">
        <v>8</v>
      </c>
      <c r="H6" s="225">
        <v>870.8</v>
      </c>
      <c r="I6" s="807"/>
      <c r="J6" s="807">
        <v>108.85</v>
      </c>
      <c r="K6" s="225">
        <v>0.2</v>
      </c>
      <c r="L6" s="225">
        <v>21.77</v>
      </c>
      <c r="M6" s="807"/>
      <c r="N6" s="807">
        <v>108.85</v>
      </c>
      <c r="O6" s="225"/>
      <c r="P6" s="225"/>
      <c r="Q6" s="812"/>
      <c r="R6" s="830"/>
    </row>
    <row r="7" spans="1:18" ht="14.45" customHeight="1" x14ac:dyDescent="0.2">
      <c r="A7" s="821" t="s">
        <v>3328</v>
      </c>
      <c r="B7" s="822" t="s">
        <v>3329</v>
      </c>
      <c r="C7" s="822" t="s">
        <v>578</v>
      </c>
      <c r="D7" s="822" t="s">
        <v>3330</v>
      </c>
      <c r="E7" s="822" t="s">
        <v>3333</v>
      </c>
      <c r="F7" s="822" t="s">
        <v>956</v>
      </c>
      <c r="G7" s="831">
        <v>3.3</v>
      </c>
      <c r="H7" s="831">
        <v>166.98000000000002</v>
      </c>
      <c r="I7" s="822"/>
      <c r="J7" s="822">
        <v>50.600000000000009</v>
      </c>
      <c r="K7" s="831">
        <v>0.4</v>
      </c>
      <c r="L7" s="831">
        <v>20.28</v>
      </c>
      <c r="M7" s="822"/>
      <c r="N7" s="822">
        <v>50.7</v>
      </c>
      <c r="O7" s="831">
        <v>0.3</v>
      </c>
      <c r="P7" s="831">
        <v>12.57</v>
      </c>
      <c r="Q7" s="827"/>
      <c r="R7" s="832">
        <v>41.900000000000006</v>
      </c>
    </row>
    <row r="8" spans="1:18" ht="14.45" customHeight="1" x14ac:dyDescent="0.2">
      <c r="A8" s="821" t="s">
        <v>3328</v>
      </c>
      <c r="B8" s="822" t="s">
        <v>3329</v>
      </c>
      <c r="C8" s="822" t="s">
        <v>578</v>
      </c>
      <c r="D8" s="822" t="s">
        <v>3330</v>
      </c>
      <c r="E8" s="822" t="s">
        <v>3334</v>
      </c>
      <c r="F8" s="822" t="s">
        <v>956</v>
      </c>
      <c r="G8" s="831">
        <v>3.6</v>
      </c>
      <c r="H8" s="831">
        <v>182.34</v>
      </c>
      <c r="I8" s="822"/>
      <c r="J8" s="822">
        <v>50.65</v>
      </c>
      <c r="K8" s="831"/>
      <c r="L8" s="831"/>
      <c r="M8" s="822"/>
      <c r="N8" s="822"/>
      <c r="O8" s="831"/>
      <c r="P8" s="831"/>
      <c r="Q8" s="827"/>
      <c r="R8" s="832"/>
    </row>
    <row r="9" spans="1:18" ht="14.45" customHeight="1" x14ac:dyDescent="0.2">
      <c r="A9" s="821" t="s">
        <v>3328</v>
      </c>
      <c r="B9" s="822" t="s">
        <v>3329</v>
      </c>
      <c r="C9" s="822" t="s">
        <v>578</v>
      </c>
      <c r="D9" s="822" t="s">
        <v>3330</v>
      </c>
      <c r="E9" s="822" t="s">
        <v>3335</v>
      </c>
      <c r="F9" s="822" t="s">
        <v>3336</v>
      </c>
      <c r="G9" s="831">
        <v>1.4000000000000001</v>
      </c>
      <c r="H9" s="831">
        <v>247.79999999999998</v>
      </c>
      <c r="I9" s="822"/>
      <c r="J9" s="822">
        <v>176.99999999999997</v>
      </c>
      <c r="K9" s="831">
        <v>0.4</v>
      </c>
      <c r="L9" s="831">
        <v>70.8</v>
      </c>
      <c r="M9" s="822"/>
      <c r="N9" s="822">
        <v>176.99999999999997</v>
      </c>
      <c r="O9" s="831"/>
      <c r="P9" s="831"/>
      <c r="Q9" s="827"/>
      <c r="R9" s="832"/>
    </row>
    <row r="10" spans="1:18" ht="14.45" customHeight="1" x14ac:dyDescent="0.2">
      <c r="A10" s="821" t="s">
        <v>3328</v>
      </c>
      <c r="B10" s="822" t="s">
        <v>3329</v>
      </c>
      <c r="C10" s="822" t="s">
        <v>578</v>
      </c>
      <c r="D10" s="822" t="s">
        <v>3330</v>
      </c>
      <c r="E10" s="822" t="s">
        <v>3337</v>
      </c>
      <c r="F10" s="822" t="s">
        <v>1226</v>
      </c>
      <c r="G10" s="831">
        <v>1.6</v>
      </c>
      <c r="H10" s="831">
        <v>75.36</v>
      </c>
      <c r="I10" s="822"/>
      <c r="J10" s="822">
        <v>47.099999999999994</v>
      </c>
      <c r="K10" s="831"/>
      <c r="L10" s="831"/>
      <c r="M10" s="822"/>
      <c r="N10" s="822"/>
      <c r="O10" s="831"/>
      <c r="P10" s="831"/>
      <c r="Q10" s="827"/>
      <c r="R10" s="832"/>
    </row>
    <row r="11" spans="1:18" ht="14.45" customHeight="1" x14ac:dyDescent="0.2">
      <c r="A11" s="821" t="s">
        <v>3328</v>
      </c>
      <c r="B11" s="822" t="s">
        <v>3329</v>
      </c>
      <c r="C11" s="822" t="s">
        <v>578</v>
      </c>
      <c r="D11" s="822" t="s">
        <v>3330</v>
      </c>
      <c r="E11" s="822" t="s">
        <v>3338</v>
      </c>
      <c r="F11" s="822" t="s">
        <v>3339</v>
      </c>
      <c r="G11" s="831">
        <v>2.78</v>
      </c>
      <c r="H11" s="831">
        <v>269.22000000000003</v>
      </c>
      <c r="I11" s="822"/>
      <c r="J11" s="822">
        <v>96.841726618705053</v>
      </c>
      <c r="K11" s="831">
        <v>0.45</v>
      </c>
      <c r="L11" s="831">
        <v>43.78</v>
      </c>
      <c r="M11" s="822"/>
      <c r="N11" s="822">
        <v>97.288888888888891</v>
      </c>
      <c r="O11" s="831"/>
      <c r="P11" s="831"/>
      <c r="Q11" s="827"/>
      <c r="R11" s="832"/>
    </row>
    <row r="12" spans="1:18" ht="14.45" customHeight="1" x14ac:dyDescent="0.2">
      <c r="A12" s="821" t="s">
        <v>3328</v>
      </c>
      <c r="B12" s="822" t="s">
        <v>3329</v>
      </c>
      <c r="C12" s="822" t="s">
        <v>578</v>
      </c>
      <c r="D12" s="822" t="s">
        <v>3330</v>
      </c>
      <c r="E12" s="822" t="s">
        <v>3340</v>
      </c>
      <c r="F12" s="822" t="s">
        <v>3341</v>
      </c>
      <c r="G12" s="831"/>
      <c r="H12" s="831"/>
      <c r="I12" s="822"/>
      <c r="J12" s="822"/>
      <c r="K12" s="831">
        <v>1.8</v>
      </c>
      <c r="L12" s="831">
        <v>193.09</v>
      </c>
      <c r="M12" s="822"/>
      <c r="N12" s="822">
        <v>107.27222222222223</v>
      </c>
      <c r="O12" s="831">
        <v>0.4</v>
      </c>
      <c r="P12" s="831">
        <v>39.08</v>
      </c>
      <c r="Q12" s="827"/>
      <c r="R12" s="832">
        <v>97.699999999999989</v>
      </c>
    </row>
    <row r="13" spans="1:18" ht="14.45" customHeight="1" x14ac:dyDescent="0.2">
      <c r="A13" s="821" t="s">
        <v>3328</v>
      </c>
      <c r="B13" s="822" t="s">
        <v>3329</v>
      </c>
      <c r="C13" s="822" t="s">
        <v>578</v>
      </c>
      <c r="D13" s="822" t="s">
        <v>3330</v>
      </c>
      <c r="E13" s="822" t="s">
        <v>3342</v>
      </c>
      <c r="F13" s="822" t="s">
        <v>3343</v>
      </c>
      <c r="G13" s="831"/>
      <c r="H13" s="831"/>
      <c r="I13" s="822"/>
      <c r="J13" s="822"/>
      <c r="K13" s="831"/>
      <c r="L13" s="831"/>
      <c r="M13" s="822"/>
      <c r="N13" s="822"/>
      <c r="O13" s="831">
        <v>0.13</v>
      </c>
      <c r="P13" s="831">
        <v>12.17</v>
      </c>
      <c r="Q13" s="827"/>
      <c r="R13" s="832">
        <v>93.615384615384613</v>
      </c>
    </row>
    <row r="14" spans="1:18" ht="14.45" customHeight="1" x14ac:dyDescent="0.2">
      <c r="A14" s="821" t="s">
        <v>3328</v>
      </c>
      <c r="B14" s="822" t="s">
        <v>3329</v>
      </c>
      <c r="C14" s="822" t="s">
        <v>578</v>
      </c>
      <c r="D14" s="822" t="s">
        <v>3344</v>
      </c>
      <c r="E14" s="822" t="s">
        <v>3345</v>
      </c>
      <c r="F14" s="822" t="s">
        <v>3346</v>
      </c>
      <c r="G14" s="831">
        <v>1</v>
      </c>
      <c r="H14" s="831">
        <v>18</v>
      </c>
      <c r="I14" s="822"/>
      <c r="J14" s="822">
        <v>18</v>
      </c>
      <c r="K14" s="831">
        <v>1</v>
      </c>
      <c r="L14" s="831">
        <v>18</v>
      </c>
      <c r="M14" s="822"/>
      <c r="N14" s="822">
        <v>18</v>
      </c>
      <c r="O14" s="831">
        <v>1</v>
      </c>
      <c r="P14" s="831">
        <v>20</v>
      </c>
      <c r="Q14" s="827"/>
      <c r="R14" s="832">
        <v>20</v>
      </c>
    </row>
    <row r="15" spans="1:18" ht="14.45" customHeight="1" x14ac:dyDescent="0.2">
      <c r="A15" s="821" t="s">
        <v>3328</v>
      </c>
      <c r="B15" s="822" t="s">
        <v>3329</v>
      </c>
      <c r="C15" s="822" t="s">
        <v>578</v>
      </c>
      <c r="D15" s="822" t="s">
        <v>3344</v>
      </c>
      <c r="E15" s="822" t="s">
        <v>3347</v>
      </c>
      <c r="F15" s="822" t="s">
        <v>3348</v>
      </c>
      <c r="G15" s="831">
        <v>59</v>
      </c>
      <c r="H15" s="831">
        <v>8909</v>
      </c>
      <c r="I15" s="822"/>
      <c r="J15" s="822">
        <v>151</v>
      </c>
      <c r="K15" s="831">
        <v>14</v>
      </c>
      <c r="L15" s="831">
        <v>2142</v>
      </c>
      <c r="M15" s="822"/>
      <c r="N15" s="822">
        <v>153</v>
      </c>
      <c r="O15" s="831">
        <v>3</v>
      </c>
      <c r="P15" s="831">
        <v>474</v>
      </c>
      <c r="Q15" s="827"/>
      <c r="R15" s="832">
        <v>158</v>
      </c>
    </row>
    <row r="16" spans="1:18" ht="14.45" customHeight="1" x14ac:dyDescent="0.2">
      <c r="A16" s="821" t="s">
        <v>3328</v>
      </c>
      <c r="B16" s="822" t="s">
        <v>3329</v>
      </c>
      <c r="C16" s="822" t="s">
        <v>578</v>
      </c>
      <c r="D16" s="822" t="s">
        <v>3344</v>
      </c>
      <c r="E16" s="822" t="s">
        <v>3349</v>
      </c>
      <c r="F16" s="822" t="s">
        <v>3350</v>
      </c>
      <c r="G16" s="831">
        <v>2</v>
      </c>
      <c r="H16" s="831">
        <v>168</v>
      </c>
      <c r="I16" s="822"/>
      <c r="J16" s="822">
        <v>84</v>
      </c>
      <c r="K16" s="831">
        <v>0</v>
      </c>
      <c r="L16" s="831">
        <v>0</v>
      </c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3328</v>
      </c>
      <c r="B17" s="822" t="s">
        <v>3329</v>
      </c>
      <c r="C17" s="822" t="s">
        <v>578</v>
      </c>
      <c r="D17" s="822" t="s">
        <v>3344</v>
      </c>
      <c r="E17" s="822" t="s">
        <v>3351</v>
      </c>
      <c r="F17" s="822" t="s">
        <v>3352</v>
      </c>
      <c r="G17" s="831">
        <v>425</v>
      </c>
      <c r="H17" s="831">
        <v>16150</v>
      </c>
      <c r="I17" s="822"/>
      <c r="J17" s="822">
        <v>38</v>
      </c>
      <c r="K17" s="831">
        <v>323</v>
      </c>
      <c r="L17" s="831">
        <v>12274</v>
      </c>
      <c r="M17" s="822"/>
      <c r="N17" s="822">
        <v>38</v>
      </c>
      <c r="O17" s="831">
        <v>77</v>
      </c>
      <c r="P17" s="831">
        <v>3080</v>
      </c>
      <c r="Q17" s="827"/>
      <c r="R17" s="832">
        <v>40</v>
      </c>
    </row>
    <row r="18" spans="1:18" ht="14.45" customHeight="1" x14ac:dyDescent="0.2">
      <c r="A18" s="821" t="s">
        <v>3328</v>
      </c>
      <c r="B18" s="822" t="s">
        <v>3329</v>
      </c>
      <c r="C18" s="822" t="s">
        <v>578</v>
      </c>
      <c r="D18" s="822" t="s">
        <v>3344</v>
      </c>
      <c r="E18" s="822" t="s">
        <v>3353</v>
      </c>
      <c r="F18" s="822" t="s">
        <v>3354</v>
      </c>
      <c r="G18" s="831">
        <v>2</v>
      </c>
      <c r="H18" s="831">
        <v>10</v>
      </c>
      <c r="I18" s="822"/>
      <c r="J18" s="822">
        <v>5</v>
      </c>
      <c r="K18" s="831">
        <v>1</v>
      </c>
      <c r="L18" s="831">
        <v>5</v>
      </c>
      <c r="M18" s="822"/>
      <c r="N18" s="822">
        <v>5</v>
      </c>
      <c r="O18" s="831"/>
      <c r="P18" s="831"/>
      <c r="Q18" s="827"/>
      <c r="R18" s="832"/>
    </row>
    <row r="19" spans="1:18" ht="14.45" customHeight="1" x14ac:dyDescent="0.2">
      <c r="A19" s="821" t="s">
        <v>3328</v>
      </c>
      <c r="B19" s="822" t="s">
        <v>3329</v>
      </c>
      <c r="C19" s="822" t="s">
        <v>578</v>
      </c>
      <c r="D19" s="822" t="s">
        <v>3344</v>
      </c>
      <c r="E19" s="822" t="s">
        <v>3355</v>
      </c>
      <c r="F19" s="822" t="s">
        <v>3356</v>
      </c>
      <c r="G19" s="831">
        <v>1</v>
      </c>
      <c r="H19" s="831">
        <v>226</v>
      </c>
      <c r="I19" s="822"/>
      <c r="J19" s="822">
        <v>226</v>
      </c>
      <c r="K19" s="831"/>
      <c r="L19" s="831"/>
      <c r="M19" s="822"/>
      <c r="N19" s="822"/>
      <c r="O19" s="831"/>
      <c r="P19" s="831"/>
      <c r="Q19" s="827"/>
      <c r="R19" s="832"/>
    </row>
    <row r="20" spans="1:18" ht="14.45" customHeight="1" x14ac:dyDescent="0.2">
      <c r="A20" s="821" t="s">
        <v>3328</v>
      </c>
      <c r="B20" s="822" t="s">
        <v>3329</v>
      </c>
      <c r="C20" s="822" t="s">
        <v>578</v>
      </c>
      <c r="D20" s="822" t="s">
        <v>3344</v>
      </c>
      <c r="E20" s="822" t="s">
        <v>3357</v>
      </c>
      <c r="F20" s="822" t="s">
        <v>3358</v>
      </c>
      <c r="G20" s="831">
        <v>1</v>
      </c>
      <c r="H20" s="831">
        <v>0</v>
      </c>
      <c r="I20" s="822"/>
      <c r="J20" s="822">
        <v>0</v>
      </c>
      <c r="K20" s="831"/>
      <c r="L20" s="831"/>
      <c r="M20" s="822"/>
      <c r="N20" s="822"/>
      <c r="O20" s="831"/>
      <c r="P20" s="831"/>
      <c r="Q20" s="827"/>
      <c r="R20" s="832"/>
    </row>
    <row r="21" spans="1:18" ht="14.45" customHeight="1" x14ac:dyDescent="0.2">
      <c r="A21" s="821" t="s">
        <v>3328</v>
      </c>
      <c r="B21" s="822" t="s">
        <v>3329</v>
      </c>
      <c r="C21" s="822" t="s">
        <v>578</v>
      </c>
      <c r="D21" s="822" t="s">
        <v>3344</v>
      </c>
      <c r="E21" s="822" t="s">
        <v>3359</v>
      </c>
      <c r="F21" s="822" t="s">
        <v>3360</v>
      </c>
      <c r="G21" s="831">
        <v>35</v>
      </c>
      <c r="H21" s="831">
        <v>16590</v>
      </c>
      <c r="I21" s="822"/>
      <c r="J21" s="822">
        <v>474</v>
      </c>
      <c r="K21" s="831">
        <v>6</v>
      </c>
      <c r="L21" s="831">
        <v>2862</v>
      </c>
      <c r="M21" s="822"/>
      <c r="N21" s="822">
        <v>477</v>
      </c>
      <c r="O21" s="831">
        <v>5</v>
      </c>
      <c r="P21" s="831">
        <v>2570</v>
      </c>
      <c r="Q21" s="827"/>
      <c r="R21" s="832">
        <v>514</v>
      </c>
    </row>
    <row r="22" spans="1:18" ht="14.45" customHeight="1" x14ac:dyDescent="0.2">
      <c r="A22" s="821" t="s">
        <v>3328</v>
      </c>
      <c r="B22" s="822" t="s">
        <v>3329</v>
      </c>
      <c r="C22" s="822" t="s">
        <v>578</v>
      </c>
      <c r="D22" s="822" t="s">
        <v>3344</v>
      </c>
      <c r="E22" s="822" t="s">
        <v>3361</v>
      </c>
      <c r="F22" s="822" t="s">
        <v>3362</v>
      </c>
      <c r="G22" s="831">
        <v>241</v>
      </c>
      <c r="H22" s="831">
        <v>8033.33</v>
      </c>
      <c r="I22" s="822"/>
      <c r="J22" s="822">
        <v>33.333319502074687</v>
      </c>
      <c r="K22" s="831">
        <v>118</v>
      </c>
      <c r="L22" s="831">
        <v>4385.579999999999</v>
      </c>
      <c r="M22" s="822"/>
      <c r="N22" s="822">
        <v>37.165932203389822</v>
      </c>
      <c r="O22" s="831">
        <v>20</v>
      </c>
      <c r="P22" s="831">
        <v>911.11999999999989</v>
      </c>
      <c r="Q22" s="827"/>
      <c r="R22" s="832">
        <v>45.555999999999997</v>
      </c>
    </row>
    <row r="23" spans="1:18" ht="14.45" customHeight="1" x14ac:dyDescent="0.2">
      <c r="A23" s="821" t="s">
        <v>3328</v>
      </c>
      <c r="B23" s="822" t="s">
        <v>3329</v>
      </c>
      <c r="C23" s="822" t="s">
        <v>578</v>
      </c>
      <c r="D23" s="822" t="s">
        <v>3344</v>
      </c>
      <c r="E23" s="822" t="s">
        <v>3363</v>
      </c>
      <c r="F23" s="822" t="s">
        <v>3364</v>
      </c>
      <c r="G23" s="831">
        <v>1</v>
      </c>
      <c r="H23" s="831">
        <v>358</v>
      </c>
      <c r="I23" s="822"/>
      <c r="J23" s="822">
        <v>358</v>
      </c>
      <c r="K23" s="831"/>
      <c r="L23" s="831"/>
      <c r="M23" s="822"/>
      <c r="N23" s="822"/>
      <c r="O23" s="831"/>
      <c r="P23" s="831"/>
      <c r="Q23" s="827"/>
      <c r="R23" s="832"/>
    </row>
    <row r="24" spans="1:18" ht="14.45" customHeight="1" x14ac:dyDescent="0.2">
      <c r="A24" s="821" t="s">
        <v>3328</v>
      </c>
      <c r="B24" s="822" t="s">
        <v>3329</v>
      </c>
      <c r="C24" s="822" t="s">
        <v>578</v>
      </c>
      <c r="D24" s="822" t="s">
        <v>3344</v>
      </c>
      <c r="E24" s="822" t="s">
        <v>3365</v>
      </c>
      <c r="F24" s="822" t="s">
        <v>3366</v>
      </c>
      <c r="G24" s="831">
        <v>167</v>
      </c>
      <c r="H24" s="831">
        <v>6346</v>
      </c>
      <c r="I24" s="822"/>
      <c r="J24" s="822">
        <v>38</v>
      </c>
      <c r="K24" s="831">
        <v>104</v>
      </c>
      <c r="L24" s="831">
        <v>3952</v>
      </c>
      <c r="M24" s="822"/>
      <c r="N24" s="822">
        <v>38</v>
      </c>
      <c r="O24" s="831">
        <v>32</v>
      </c>
      <c r="P24" s="831">
        <v>1248</v>
      </c>
      <c r="Q24" s="827"/>
      <c r="R24" s="832">
        <v>39</v>
      </c>
    </row>
    <row r="25" spans="1:18" ht="14.45" customHeight="1" x14ac:dyDescent="0.2">
      <c r="A25" s="821" t="s">
        <v>3328</v>
      </c>
      <c r="B25" s="822" t="s">
        <v>3329</v>
      </c>
      <c r="C25" s="822" t="s">
        <v>578</v>
      </c>
      <c r="D25" s="822" t="s">
        <v>3344</v>
      </c>
      <c r="E25" s="822" t="s">
        <v>3367</v>
      </c>
      <c r="F25" s="822" t="s">
        <v>3368</v>
      </c>
      <c r="G25" s="831">
        <v>52</v>
      </c>
      <c r="H25" s="831">
        <v>6968</v>
      </c>
      <c r="I25" s="822"/>
      <c r="J25" s="822">
        <v>134</v>
      </c>
      <c r="K25" s="831">
        <v>28</v>
      </c>
      <c r="L25" s="831">
        <v>3780</v>
      </c>
      <c r="M25" s="822"/>
      <c r="N25" s="822">
        <v>135</v>
      </c>
      <c r="O25" s="831">
        <v>5</v>
      </c>
      <c r="P25" s="831">
        <v>725</v>
      </c>
      <c r="Q25" s="827"/>
      <c r="R25" s="832">
        <v>145</v>
      </c>
    </row>
    <row r="26" spans="1:18" ht="14.45" customHeight="1" x14ac:dyDescent="0.2">
      <c r="A26" s="821" t="s">
        <v>3328</v>
      </c>
      <c r="B26" s="822" t="s">
        <v>3329</v>
      </c>
      <c r="C26" s="822" t="s">
        <v>578</v>
      </c>
      <c r="D26" s="822" t="s">
        <v>3344</v>
      </c>
      <c r="E26" s="822" t="s">
        <v>3369</v>
      </c>
      <c r="F26" s="822" t="s">
        <v>3370</v>
      </c>
      <c r="G26" s="831">
        <v>1</v>
      </c>
      <c r="H26" s="831">
        <v>707</v>
      </c>
      <c r="I26" s="822"/>
      <c r="J26" s="822">
        <v>707</v>
      </c>
      <c r="K26" s="831">
        <v>2</v>
      </c>
      <c r="L26" s="831">
        <v>1422</v>
      </c>
      <c r="M26" s="822"/>
      <c r="N26" s="822">
        <v>711</v>
      </c>
      <c r="O26" s="831"/>
      <c r="P26" s="831"/>
      <c r="Q26" s="827"/>
      <c r="R26" s="832"/>
    </row>
    <row r="27" spans="1:18" ht="14.45" customHeight="1" x14ac:dyDescent="0.2">
      <c r="A27" s="821" t="s">
        <v>3328</v>
      </c>
      <c r="B27" s="822" t="s">
        <v>3329</v>
      </c>
      <c r="C27" s="822" t="s">
        <v>578</v>
      </c>
      <c r="D27" s="822" t="s">
        <v>3344</v>
      </c>
      <c r="E27" s="822" t="s">
        <v>3371</v>
      </c>
      <c r="F27" s="822" t="s">
        <v>3372</v>
      </c>
      <c r="G27" s="831">
        <v>209</v>
      </c>
      <c r="H27" s="831">
        <v>49533</v>
      </c>
      <c r="I27" s="822"/>
      <c r="J27" s="822">
        <v>237</v>
      </c>
      <c r="K27" s="831">
        <v>111</v>
      </c>
      <c r="L27" s="831">
        <v>26529</v>
      </c>
      <c r="M27" s="822"/>
      <c r="N27" s="822">
        <v>239</v>
      </c>
      <c r="O27" s="831">
        <v>14</v>
      </c>
      <c r="P27" s="831">
        <v>3612</v>
      </c>
      <c r="Q27" s="827"/>
      <c r="R27" s="832">
        <v>258</v>
      </c>
    </row>
    <row r="28" spans="1:18" ht="14.45" customHeight="1" x14ac:dyDescent="0.2">
      <c r="A28" s="821" t="s">
        <v>3328</v>
      </c>
      <c r="B28" s="822" t="s">
        <v>3329</v>
      </c>
      <c r="C28" s="822" t="s">
        <v>578</v>
      </c>
      <c r="D28" s="822" t="s">
        <v>3344</v>
      </c>
      <c r="E28" s="822" t="s">
        <v>3373</v>
      </c>
      <c r="F28" s="822" t="s">
        <v>3374</v>
      </c>
      <c r="G28" s="831"/>
      <c r="H28" s="831"/>
      <c r="I28" s="822"/>
      <c r="J28" s="822"/>
      <c r="K28" s="831">
        <v>2</v>
      </c>
      <c r="L28" s="831">
        <v>152</v>
      </c>
      <c r="M28" s="822"/>
      <c r="N28" s="822">
        <v>76</v>
      </c>
      <c r="O28" s="831">
        <v>4</v>
      </c>
      <c r="P28" s="831">
        <v>324</v>
      </c>
      <c r="Q28" s="827"/>
      <c r="R28" s="832">
        <v>81</v>
      </c>
    </row>
    <row r="29" spans="1:18" ht="14.45" customHeight="1" x14ac:dyDescent="0.2">
      <c r="A29" s="821" t="s">
        <v>3328</v>
      </c>
      <c r="B29" s="822" t="s">
        <v>3329</v>
      </c>
      <c r="C29" s="822" t="s">
        <v>578</v>
      </c>
      <c r="D29" s="822" t="s">
        <v>3344</v>
      </c>
      <c r="E29" s="822" t="s">
        <v>3375</v>
      </c>
      <c r="F29" s="822" t="s">
        <v>3376</v>
      </c>
      <c r="G29" s="831">
        <v>62</v>
      </c>
      <c r="H29" s="831">
        <v>3782</v>
      </c>
      <c r="I29" s="822"/>
      <c r="J29" s="822">
        <v>61</v>
      </c>
      <c r="K29" s="831">
        <v>50</v>
      </c>
      <c r="L29" s="831">
        <v>3100</v>
      </c>
      <c r="M29" s="822"/>
      <c r="N29" s="822">
        <v>62</v>
      </c>
      <c r="O29" s="831">
        <v>7</v>
      </c>
      <c r="P29" s="831">
        <v>462</v>
      </c>
      <c r="Q29" s="827"/>
      <c r="R29" s="832">
        <v>66</v>
      </c>
    </row>
    <row r="30" spans="1:18" ht="14.45" customHeight="1" x14ac:dyDescent="0.2">
      <c r="A30" s="821" t="s">
        <v>3328</v>
      </c>
      <c r="B30" s="822" t="s">
        <v>3329</v>
      </c>
      <c r="C30" s="822" t="s">
        <v>578</v>
      </c>
      <c r="D30" s="822" t="s">
        <v>3344</v>
      </c>
      <c r="E30" s="822" t="s">
        <v>3377</v>
      </c>
      <c r="F30" s="822" t="s">
        <v>3378</v>
      </c>
      <c r="G30" s="831">
        <v>4</v>
      </c>
      <c r="H30" s="831">
        <v>716</v>
      </c>
      <c r="I30" s="822"/>
      <c r="J30" s="822">
        <v>179</v>
      </c>
      <c r="K30" s="831"/>
      <c r="L30" s="831"/>
      <c r="M30" s="822"/>
      <c r="N30" s="822"/>
      <c r="O30" s="831"/>
      <c r="P30" s="831"/>
      <c r="Q30" s="827"/>
      <c r="R30" s="832"/>
    </row>
    <row r="31" spans="1:18" ht="14.45" customHeight="1" x14ac:dyDescent="0.2">
      <c r="A31" s="821" t="s">
        <v>3328</v>
      </c>
      <c r="B31" s="822" t="s">
        <v>3329</v>
      </c>
      <c r="C31" s="822" t="s">
        <v>578</v>
      </c>
      <c r="D31" s="822" t="s">
        <v>3344</v>
      </c>
      <c r="E31" s="822" t="s">
        <v>3379</v>
      </c>
      <c r="F31" s="822" t="s">
        <v>3380</v>
      </c>
      <c r="G31" s="831"/>
      <c r="H31" s="831"/>
      <c r="I31" s="822"/>
      <c r="J31" s="822"/>
      <c r="K31" s="831"/>
      <c r="L31" s="831"/>
      <c r="M31" s="822"/>
      <c r="N31" s="822"/>
      <c r="O31" s="831">
        <v>4</v>
      </c>
      <c r="P31" s="831">
        <v>936</v>
      </c>
      <c r="Q31" s="827"/>
      <c r="R31" s="832">
        <v>234</v>
      </c>
    </row>
    <row r="32" spans="1:18" ht="14.45" customHeight="1" x14ac:dyDescent="0.2">
      <c r="A32" s="821" t="s">
        <v>3328</v>
      </c>
      <c r="B32" s="822" t="s">
        <v>3329</v>
      </c>
      <c r="C32" s="822" t="s">
        <v>578</v>
      </c>
      <c r="D32" s="822" t="s">
        <v>3344</v>
      </c>
      <c r="E32" s="822" t="s">
        <v>3381</v>
      </c>
      <c r="F32" s="822"/>
      <c r="G32" s="831"/>
      <c r="H32" s="831"/>
      <c r="I32" s="822"/>
      <c r="J32" s="822"/>
      <c r="K32" s="831"/>
      <c r="L32" s="831"/>
      <c r="M32" s="822"/>
      <c r="N32" s="822"/>
      <c r="O32" s="831">
        <v>2</v>
      </c>
      <c r="P32" s="831">
        <v>468</v>
      </c>
      <c r="Q32" s="827"/>
      <c r="R32" s="832">
        <v>234</v>
      </c>
    </row>
    <row r="33" spans="1:18" ht="14.45" customHeight="1" x14ac:dyDescent="0.2">
      <c r="A33" s="821" t="s">
        <v>3328</v>
      </c>
      <c r="B33" s="822" t="s">
        <v>3382</v>
      </c>
      <c r="C33" s="822" t="s">
        <v>578</v>
      </c>
      <c r="D33" s="822" t="s">
        <v>3330</v>
      </c>
      <c r="E33" s="822" t="s">
        <v>3331</v>
      </c>
      <c r="F33" s="822" t="s">
        <v>3332</v>
      </c>
      <c r="G33" s="831">
        <v>64.599999999999994</v>
      </c>
      <c r="H33" s="831">
        <v>7021.65</v>
      </c>
      <c r="I33" s="822"/>
      <c r="J33" s="822">
        <v>108.69427244582043</v>
      </c>
      <c r="K33" s="831">
        <v>9.6</v>
      </c>
      <c r="L33" s="831">
        <v>1044.96</v>
      </c>
      <c r="M33" s="822"/>
      <c r="N33" s="822">
        <v>108.85000000000001</v>
      </c>
      <c r="O33" s="831"/>
      <c r="P33" s="831"/>
      <c r="Q33" s="827"/>
      <c r="R33" s="832"/>
    </row>
    <row r="34" spans="1:18" ht="14.45" customHeight="1" x14ac:dyDescent="0.2">
      <c r="A34" s="821" t="s">
        <v>3328</v>
      </c>
      <c r="B34" s="822" t="s">
        <v>3382</v>
      </c>
      <c r="C34" s="822" t="s">
        <v>578</v>
      </c>
      <c r="D34" s="822" t="s">
        <v>3330</v>
      </c>
      <c r="E34" s="822" t="s">
        <v>3333</v>
      </c>
      <c r="F34" s="822" t="s">
        <v>956</v>
      </c>
      <c r="G34" s="831">
        <v>27.400000000000002</v>
      </c>
      <c r="H34" s="831">
        <v>1388.12</v>
      </c>
      <c r="I34" s="822"/>
      <c r="J34" s="822">
        <v>50.661313868613128</v>
      </c>
      <c r="K34" s="831">
        <v>10.1</v>
      </c>
      <c r="L34" s="831">
        <v>460.83</v>
      </c>
      <c r="M34" s="822"/>
      <c r="N34" s="822">
        <v>45.626732673267327</v>
      </c>
      <c r="O34" s="831">
        <v>1</v>
      </c>
      <c r="P34" s="831">
        <v>41.9</v>
      </c>
      <c r="Q34" s="827"/>
      <c r="R34" s="832">
        <v>41.9</v>
      </c>
    </row>
    <row r="35" spans="1:18" ht="14.45" customHeight="1" x14ac:dyDescent="0.2">
      <c r="A35" s="821" t="s">
        <v>3328</v>
      </c>
      <c r="B35" s="822" t="s">
        <v>3382</v>
      </c>
      <c r="C35" s="822" t="s">
        <v>578</v>
      </c>
      <c r="D35" s="822" t="s">
        <v>3330</v>
      </c>
      <c r="E35" s="822" t="s">
        <v>3383</v>
      </c>
      <c r="F35" s="822" t="s">
        <v>2206</v>
      </c>
      <c r="G35" s="831">
        <v>2.2000000000000002</v>
      </c>
      <c r="H35" s="831">
        <v>85.8</v>
      </c>
      <c r="I35" s="822"/>
      <c r="J35" s="822">
        <v>38.999999999999993</v>
      </c>
      <c r="K35" s="831"/>
      <c r="L35" s="831"/>
      <c r="M35" s="822"/>
      <c r="N35" s="822"/>
      <c r="O35" s="831"/>
      <c r="P35" s="831"/>
      <c r="Q35" s="827"/>
      <c r="R35" s="832"/>
    </row>
    <row r="36" spans="1:18" ht="14.45" customHeight="1" x14ac:dyDescent="0.2">
      <c r="A36" s="821" t="s">
        <v>3328</v>
      </c>
      <c r="B36" s="822" t="s">
        <v>3382</v>
      </c>
      <c r="C36" s="822" t="s">
        <v>578</v>
      </c>
      <c r="D36" s="822" t="s">
        <v>3330</v>
      </c>
      <c r="E36" s="822" t="s">
        <v>3334</v>
      </c>
      <c r="F36" s="822" t="s">
        <v>956</v>
      </c>
      <c r="G36" s="831">
        <v>5.2</v>
      </c>
      <c r="H36" s="831">
        <v>263.38</v>
      </c>
      <c r="I36" s="822"/>
      <c r="J36" s="822">
        <v>50.65</v>
      </c>
      <c r="K36" s="831">
        <v>8.8000000000000007</v>
      </c>
      <c r="L36" s="831">
        <v>402.36</v>
      </c>
      <c r="M36" s="822"/>
      <c r="N36" s="822">
        <v>45.722727272727269</v>
      </c>
      <c r="O36" s="831"/>
      <c r="P36" s="831"/>
      <c r="Q36" s="827"/>
      <c r="R36" s="832"/>
    </row>
    <row r="37" spans="1:18" ht="14.45" customHeight="1" x14ac:dyDescent="0.2">
      <c r="A37" s="821" t="s">
        <v>3328</v>
      </c>
      <c r="B37" s="822" t="s">
        <v>3382</v>
      </c>
      <c r="C37" s="822" t="s">
        <v>578</v>
      </c>
      <c r="D37" s="822" t="s">
        <v>3330</v>
      </c>
      <c r="E37" s="822" t="s">
        <v>3335</v>
      </c>
      <c r="F37" s="822" t="s">
        <v>3336</v>
      </c>
      <c r="G37" s="831">
        <v>17.7</v>
      </c>
      <c r="H37" s="831">
        <v>3132.9</v>
      </c>
      <c r="I37" s="822"/>
      <c r="J37" s="822">
        <v>177</v>
      </c>
      <c r="K37" s="831">
        <v>5.8</v>
      </c>
      <c r="L37" s="831">
        <v>1026.6000000000001</v>
      </c>
      <c r="M37" s="822"/>
      <c r="N37" s="822">
        <v>177.00000000000003</v>
      </c>
      <c r="O37" s="831">
        <v>1</v>
      </c>
      <c r="P37" s="831">
        <v>177</v>
      </c>
      <c r="Q37" s="827"/>
      <c r="R37" s="832">
        <v>177</v>
      </c>
    </row>
    <row r="38" spans="1:18" ht="14.45" customHeight="1" x14ac:dyDescent="0.2">
      <c r="A38" s="821" t="s">
        <v>3328</v>
      </c>
      <c r="B38" s="822" t="s">
        <v>3382</v>
      </c>
      <c r="C38" s="822" t="s">
        <v>578</v>
      </c>
      <c r="D38" s="822" t="s">
        <v>3330</v>
      </c>
      <c r="E38" s="822" t="s">
        <v>3384</v>
      </c>
      <c r="F38" s="822"/>
      <c r="G38" s="831">
        <v>252</v>
      </c>
      <c r="H38" s="831">
        <v>614.88</v>
      </c>
      <c r="I38" s="822"/>
      <c r="J38" s="822">
        <v>2.44</v>
      </c>
      <c r="K38" s="831"/>
      <c r="L38" s="831"/>
      <c r="M38" s="822"/>
      <c r="N38" s="822"/>
      <c r="O38" s="831"/>
      <c r="P38" s="831"/>
      <c r="Q38" s="827"/>
      <c r="R38" s="832"/>
    </row>
    <row r="39" spans="1:18" ht="14.45" customHeight="1" x14ac:dyDescent="0.2">
      <c r="A39" s="821" t="s">
        <v>3328</v>
      </c>
      <c r="B39" s="822" t="s">
        <v>3382</v>
      </c>
      <c r="C39" s="822" t="s">
        <v>578</v>
      </c>
      <c r="D39" s="822" t="s">
        <v>3330</v>
      </c>
      <c r="E39" s="822" t="s">
        <v>3385</v>
      </c>
      <c r="F39" s="822" t="s">
        <v>2834</v>
      </c>
      <c r="G39" s="831">
        <v>3</v>
      </c>
      <c r="H39" s="831">
        <v>3584.1</v>
      </c>
      <c r="I39" s="822"/>
      <c r="J39" s="822">
        <v>1194.7</v>
      </c>
      <c r="K39" s="831">
        <v>4.3</v>
      </c>
      <c r="L39" s="831">
        <v>5046.6900000000005</v>
      </c>
      <c r="M39" s="822"/>
      <c r="N39" s="822">
        <v>1173.6488372093024</v>
      </c>
      <c r="O39" s="831">
        <v>1</v>
      </c>
      <c r="P39" s="831">
        <v>1139.8399999999999</v>
      </c>
      <c r="Q39" s="827"/>
      <c r="R39" s="832">
        <v>1139.8399999999999</v>
      </c>
    </row>
    <row r="40" spans="1:18" ht="14.45" customHeight="1" x14ac:dyDescent="0.2">
      <c r="A40" s="821" t="s">
        <v>3328</v>
      </c>
      <c r="B40" s="822" t="s">
        <v>3382</v>
      </c>
      <c r="C40" s="822" t="s">
        <v>578</v>
      </c>
      <c r="D40" s="822" t="s">
        <v>3330</v>
      </c>
      <c r="E40" s="822" t="s">
        <v>3386</v>
      </c>
      <c r="F40" s="822"/>
      <c r="G40" s="831">
        <v>77</v>
      </c>
      <c r="H40" s="831">
        <v>8041.88</v>
      </c>
      <c r="I40" s="822"/>
      <c r="J40" s="822">
        <v>104.44</v>
      </c>
      <c r="K40" s="831"/>
      <c r="L40" s="831"/>
      <c r="M40" s="822"/>
      <c r="N40" s="822"/>
      <c r="O40" s="831"/>
      <c r="P40" s="831"/>
      <c r="Q40" s="827"/>
      <c r="R40" s="832"/>
    </row>
    <row r="41" spans="1:18" ht="14.45" customHeight="1" x14ac:dyDescent="0.2">
      <c r="A41" s="821" t="s">
        <v>3328</v>
      </c>
      <c r="B41" s="822" t="s">
        <v>3382</v>
      </c>
      <c r="C41" s="822" t="s">
        <v>578</v>
      </c>
      <c r="D41" s="822" t="s">
        <v>3330</v>
      </c>
      <c r="E41" s="822" t="s">
        <v>3386</v>
      </c>
      <c r="F41" s="822" t="s">
        <v>3387</v>
      </c>
      <c r="G41" s="831">
        <v>6</v>
      </c>
      <c r="H41" s="831">
        <v>626.64</v>
      </c>
      <c r="I41" s="822"/>
      <c r="J41" s="822">
        <v>104.44</v>
      </c>
      <c r="K41" s="831"/>
      <c r="L41" s="831"/>
      <c r="M41" s="822"/>
      <c r="N41" s="822"/>
      <c r="O41" s="831"/>
      <c r="P41" s="831"/>
      <c r="Q41" s="827"/>
      <c r="R41" s="832"/>
    </row>
    <row r="42" spans="1:18" ht="14.45" customHeight="1" x14ac:dyDescent="0.2">
      <c r="A42" s="821" t="s">
        <v>3328</v>
      </c>
      <c r="B42" s="822" t="s">
        <v>3382</v>
      </c>
      <c r="C42" s="822" t="s">
        <v>578</v>
      </c>
      <c r="D42" s="822" t="s">
        <v>3330</v>
      </c>
      <c r="E42" s="822" t="s">
        <v>3388</v>
      </c>
      <c r="F42" s="822" t="s">
        <v>3387</v>
      </c>
      <c r="G42" s="831">
        <v>24.1</v>
      </c>
      <c r="H42" s="831">
        <v>19106.46</v>
      </c>
      <c r="I42" s="822"/>
      <c r="J42" s="822">
        <v>792.79917012448129</v>
      </c>
      <c r="K42" s="831">
        <v>6.8</v>
      </c>
      <c r="L42" s="831">
        <v>5391.04</v>
      </c>
      <c r="M42" s="822"/>
      <c r="N42" s="822">
        <v>792.80000000000007</v>
      </c>
      <c r="O42" s="831"/>
      <c r="P42" s="831"/>
      <c r="Q42" s="827"/>
      <c r="R42" s="832"/>
    </row>
    <row r="43" spans="1:18" ht="14.45" customHeight="1" x14ac:dyDescent="0.2">
      <c r="A43" s="821" t="s">
        <v>3328</v>
      </c>
      <c r="B43" s="822" t="s">
        <v>3382</v>
      </c>
      <c r="C43" s="822" t="s">
        <v>578</v>
      </c>
      <c r="D43" s="822" t="s">
        <v>3330</v>
      </c>
      <c r="E43" s="822" t="s">
        <v>3338</v>
      </c>
      <c r="F43" s="822" t="s">
        <v>3339</v>
      </c>
      <c r="G43" s="831">
        <v>4.8900000000000006</v>
      </c>
      <c r="H43" s="831">
        <v>469.34000000000009</v>
      </c>
      <c r="I43" s="822"/>
      <c r="J43" s="822">
        <v>95.97955010224949</v>
      </c>
      <c r="K43" s="831">
        <v>5.9700000000000006</v>
      </c>
      <c r="L43" s="831">
        <v>581.47</v>
      </c>
      <c r="M43" s="822"/>
      <c r="N43" s="822">
        <v>97.398659966499153</v>
      </c>
      <c r="O43" s="831"/>
      <c r="P43" s="831"/>
      <c r="Q43" s="827"/>
      <c r="R43" s="832"/>
    </row>
    <row r="44" spans="1:18" ht="14.45" customHeight="1" x14ac:dyDescent="0.2">
      <c r="A44" s="821" t="s">
        <v>3328</v>
      </c>
      <c r="B44" s="822" t="s">
        <v>3382</v>
      </c>
      <c r="C44" s="822" t="s">
        <v>578</v>
      </c>
      <c r="D44" s="822" t="s">
        <v>3330</v>
      </c>
      <c r="E44" s="822" t="s">
        <v>3389</v>
      </c>
      <c r="F44" s="822" t="s">
        <v>3339</v>
      </c>
      <c r="G44" s="831">
        <v>0.05</v>
      </c>
      <c r="H44" s="831">
        <v>6.08</v>
      </c>
      <c r="I44" s="822"/>
      <c r="J44" s="822">
        <v>121.6</v>
      </c>
      <c r="K44" s="831"/>
      <c r="L44" s="831"/>
      <c r="M44" s="822"/>
      <c r="N44" s="822"/>
      <c r="O44" s="831"/>
      <c r="P44" s="831"/>
      <c r="Q44" s="827"/>
      <c r="R44" s="832"/>
    </row>
    <row r="45" spans="1:18" ht="14.45" customHeight="1" x14ac:dyDescent="0.2">
      <c r="A45" s="821" t="s">
        <v>3328</v>
      </c>
      <c r="B45" s="822" t="s">
        <v>3382</v>
      </c>
      <c r="C45" s="822" t="s">
        <v>578</v>
      </c>
      <c r="D45" s="822" t="s">
        <v>3330</v>
      </c>
      <c r="E45" s="822" t="s">
        <v>3340</v>
      </c>
      <c r="F45" s="822" t="s">
        <v>3341</v>
      </c>
      <c r="G45" s="831"/>
      <c r="H45" s="831"/>
      <c r="I45" s="822"/>
      <c r="J45" s="822"/>
      <c r="K45" s="831">
        <v>16.600000000000001</v>
      </c>
      <c r="L45" s="831">
        <v>1796.59</v>
      </c>
      <c r="M45" s="822"/>
      <c r="N45" s="822">
        <v>108.22831325301203</v>
      </c>
      <c r="O45" s="831">
        <v>2</v>
      </c>
      <c r="P45" s="831">
        <v>195.4</v>
      </c>
      <c r="Q45" s="827"/>
      <c r="R45" s="832">
        <v>97.7</v>
      </c>
    </row>
    <row r="46" spans="1:18" ht="14.45" customHeight="1" x14ac:dyDescent="0.2">
      <c r="A46" s="821" t="s">
        <v>3328</v>
      </c>
      <c r="B46" s="822" t="s">
        <v>3382</v>
      </c>
      <c r="C46" s="822" t="s">
        <v>578</v>
      </c>
      <c r="D46" s="822" t="s">
        <v>3330</v>
      </c>
      <c r="E46" s="822" t="s">
        <v>3342</v>
      </c>
      <c r="F46" s="822" t="s">
        <v>3343</v>
      </c>
      <c r="G46" s="831"/>
      <c r="H46" s="831"/>
      <c r="I46" s="822"/>
      <c r="J46" s="822"/>
      <c r="K46" s="831"/>
      <c r="L46" s="831"/>
      <c r="M46" s="822"/>
      <c r="N46" s="822"/>
      <c r="O46" s="831">
        <v>0.5</v>
      </c>
      <c r="P46" s="831">
        <v>48.7</v>
      </c>
      <c r="Q46" s="827"/>
      <c r="R46" s="832">
        <v>97.4</v>
      </c>
    </row>
    <row r="47" spans="1:18" ht="14.45" customHeight="1" x14ac:dyDescent="0.2">
      <c r="A47" s="821" t="s">
        <v>3328</v>
      </c>
      <c r="B47" s="822" t="s">
        <v>3382</v>
      </c>
      <c r="C47" s="822" t="s">
        <v>578</v>
      </c>
      <c r="D47" s="822" t="s">
        <v>3344</v>
      </c>
      <c r="E47" s="822" t="s">
        <v>3390</v>
      </c>
      <c r="F47" s="822" t="s">
        <v>3391</v>
      </c>
      <c r="G47" s="831">
        <v>138</v>
      </c>
      <c r="H47" s="831">
        <v>16836</v>
      </c>
      <c r="I47" s="822"/>
      <c r="J47" s="822">
        <v>122</v>
      </c>
      <c r="K47" s="831">
        <v>50</v>
      </c>
      <c r="L47" s="831">
        <v>6150</v>
      </c>
      <c r="M47" s="822"/>
      <c r="N47" s="822">
        <v>123</v>
      </c>
      <c r="O47" s="831"/>
      <c r="P47" s="831"/>
      <c r="Q47" s="827"/>
      <c r="R47" s="832"/>
    </row>
    <row r="48" spans="1:18" ht="14.45" customHeight="1" x14ac:dyDescent="0.2">
      <c r="A48" s="821" t="s">
        <v>3328</v>
      </c>
      <c r="B48" s="822" t="s">
        <v>3382</v>
      </c>
      <c r="C48" s="822" t="s">
        <v>578</v>
      </c>
      <c r="D48" s="822" t="s">
        <v>3344</v>
      </c>
      <c r="E48" s="822" t="s">
        <v>3347</v>
      </c>
      <c r="F48" s="822" t="s">
        <v>3348</v>
      </c>
      <c r="G48" s="831">
        <v>334</v>
      </c>
      <c r="H48" s="831">
        <v>50434</v>
      </c>
      <c r="I48" s="822"/>
      <c r="J48" s="822">
        <v>151</v>
      </c>
      <c r="K48" s="831">
        <v>175</v>
      </c>
      <c r="L48" s="831">
        <v>26775</v>
      </c>
      <c r="M48" s="822"/>
      <c r="N48" s="822">
        <v>153</v>
      </c>
      <c r="O48" s="831">
        <v>11</v>
      </c>
      <c r="P48" s="831">
        <v>1738</v>
      </c>
      <c r="Q48" s="827"/>
      <c r="R48" s="832">
        <v>158</v>
      </c>
    </row>
    <row r="49" spans="1:18" ht="14.45" customHeight="1" x14ac:dyDescent="0.2">
      <c r="A49" s="821" t="s">
        <v>3328</v>
      </c>
      <c r="B49" s="822" t="s">
        <v>3382</v>
      </c>
      <c r="C49" s="822" t="s">
        <v>578</v>
      </c>
      <c r="D49" s="822" t="s">
        <v>3344</v>
      </c>
      <c r="E49" s="822" t="s">
        <v>3392</v>
      </c>
      <c r="F49" s="822" t="s">
        <v>3393</v>
      </c>
      <c r="G49" s="831">
        <v>4</v>
      </c>
      <c r="H49" s="831">
        <v>796</v>
      </c>
      <c r="I49" s="822"/>
      <c r="J49" s="822">
        <v>199</v>
      </c>
      <c r="K49" s="831"/>
      <c r="L49" s="831"/>
      <c r="M49" s="822"/>
      <c r="N49" s="822"/>
      <c r="O49" s="831"/>
      <c r="P49" s="831"/>
      <c r="Q49" s="827"/>
      <c r="R49" s="832"/>
    </row>
    <row r="50" spans="1:18" ht="14.45" customHeight="1" x14ac:dyDescent="0.2">
      <c r="A50" s="821" t="s">
        <v>3328</v>
      </c>
      <c r="B50" s="822" t="s">
        <v>3382</v>
      </c>
      <c r="C50" s="822" t="s">
        <v>578</v>
      </c>
      <c r="D50" s="822" t="s">
        <v>3344</v>
      </c>
      <c r="E50" s="822" t="s">
        <v>3349</v>
      </c>
      <c r="F50" s="822" t="s">
        <v>3350</v>
      </c>
      <c r="G50" s="831">
        <v>32</v>
      </c>
      <c r="H50" s="831">
        <v>2688</v>
      </c>
      <c r="I50" s="822"/>
      <c r="J50" s="822">
        <v>84</v>
      </c>
      <c r="K50" s="831">
        <v>32</v>
      </c>
      <c r="L50" s="831">
        <v>2720</v>
      </c>
      <c r="M50" s="822"/>
      <c r="N50" s="822">
        <v>85</v>
      </c>
      <c r="O50" s="831">
        <v>5</v>
      </c>
      <c r="P50" s="831">
        <v>445</v>
      </c>
      <c r="Q50" s="827"/>
      <c r="R50" s="832">
        <v>89</v>
      </c>
    </row>
    <row r="51" spans="1:18" ht="14.45" customHeight="1" x14ac:dyDescent="0.2">
      <c r="A51" s="821" t="s">
        <v>3328</v>
      </c>
      <c r="B51" s="822" t="s">
        <v>3382</v>
      </c>
      <c r="C51" s="822" t="s">
        <v>578</v>
      </c>
      <c r="D51" s="822" t="s">
        <v>3344</v>
      </c>
      <c r="E51" s="822" t="s">
        <v>3394</v>
      </c>
      <c r="F51" s="822" t="s">
        <v>3395</v>
      </c>
      <c r="G51" s="831">
        <v>2</v>
      </c>
      <c r="H51" s="831">
        <v>214</v>
      </c>
      <c r="I51" s="822"/>
      <c r="J51" s="822">
        <v>107</v>
      </c>
      <c r="K51" s="831"/>
      <c r="L51" s="831"/>
      <c r="M51" s="822"/>
      <c r="N51" s="822"/>
      <c r="O51" s="831"/>
      <c r="P51" s="831"/>
      <c r="Q51" s="827"/>
      <c r="R51" s="832"/>
    </row>
    <row r="52" spans="1:18" ht="14.45" customHeight="1" x14ac:dyDescent="0.2">
      <c r="A52" s="821" t="s">
        <v>3328</v>
      </c>
      <c r="B52" s="822" t="s">
        <v>3382</v>
      </c>
      <c r="C52" s="822" t="s">
        <v>578</v>
      </c>
      <c r="D52" s="822" t="s">
        <v>3344</v>
      </c>
      <c r="E52" s="822" t="s">
        <v>3351</v>
      </c>
      <c r="F52" s="822" t="s">
        <v>3352</v>
      </c>
      <c r="G52" s="831">
        <v>562</v>
      </c>
      <c r="H52" s="831">
        <v>21356</v>
      </c>
      <c r="I52" s="822"/>
      <c r="J52" s="822">
        <v>38</v>
      </c>
      <c r="K52" s="831">
        <v>687</v>
      </c>
      <c r="L52" s="831">
        <v>26106</v>
      </c>
      <c r="M52" s="822"/>
      <c r="N52" s="822">
        <v>38</v>
      </c>
      <c r="O52" s="831">
        <v>98</v>
      </c>
      <c r="P52" s="831">
        <v>3920</v>
      </c>
      <c r="Q52" s="827"/>
      <c r="R52" s="832">
        <v>40</v>
      </c>
    </row>
    <row r="53" spans="1:18" ht="14.45" customHeight="1" x14ac:dyDescent="0.2">
      <c r="A53" s="821" t="s">
        <v>3328</v>
      </c>
      <c r="B53" s="822" t="s">
        <v>3382</v>
      </c>
      <c r="C53" s="822" t="s">
        <v>578</v>
      </c>
      <c r="D53" s="822" t="s">
        <v>3344</v>
      </c>
      <c r="E53" s="822" t="s">
        <v>3353</v>
      </c>
      <c r="F53" s="822" t="s">
        <v>3354</v>
      </c>
      <c r="G53" s="831">
        <v>1</v>
      </c>
      <c r="H53" s="831">
        <v>5</v>
      </c>
      <c r="I53" s="822"/>
      <c r="J53" s="822">
        <v>5</v>
      </c>
      <c r="K53" s="831">
        <v>4</v>
      </c>
      <c r="L53" s="831">
        <v>20</v>
      </c>
      <c r="M53" s="822"/>
      <c r="N53" s="822">
        <v>5</v>
      </c>
      <c r="O53" s="831"/>
      <c r="P53" s="831"/>
      <c r="Q53" s="827"/>
      <c r="R53" s="832"/>
    </row>
    <row r="54" spans="1:18" ht="14.45" customHeight="1" x14ac:dyDescent="0.2">
      <c r="A54" s="821" t="s">
        <v>3328</v>
      </c>
      <c r="B54" s="822" t="s">
        <v>3382</v>
      </c>
      <c r="C54" s="822" t="s">
        <v>578</v>
      </c>
      <c r="D54" s="822" t="s">
        <v>3344</v>
      </c>
      <c r="E54" s="822" t="s">
        <v>3396</v>
      </c>
      <c r="F54" s="822" t="s">
        <v>3397</v>
      </c>
      <c r="G54" s="831">
        <v>4</v>
      </c>
      <c r="H54" s="831">
        <v>2828</v>
      </c>
      <c r="I54" s="822"/>
      <c r="J54" s="822">
        <v>707</v>
      </c>
      <c r="K54" s="831">
        <v>1</v>
      </c>
      <c r="L54" s="831">
        <v>711</v>
      </c>
      <c r="M54" s="822"/>
      <c r="N54" s="822">
        <v>711</v>
      </c>
      <c r="O54" s="831"/>
      <c r="P54" s="831"/>
      <c r="Q54" s="827"/>
      <c r="R54" s="832"/>
    </row>
    <row r="55" spans="1:18" ht="14.45" customHeight="1" x14ac:dyDescent="0.2">
      <c r="A55" s="821" t="s">
        <v>3328</v>
      </c>
      <c r="B55" s="822" t="s">
        <v>3382</v>
      </c>
      <c r="C55" s="822" t="s">
        <v>578</v>
      </c>
      <c r="D55" s="822" t="s">
        <v>3344</v>
      </c>
      <c r="E55" s="822" t="s">
        <v>3398</v>
      </c>
      <c r="F55" s="822" t="s">
        <v>3399</v>
      </c>
      <c r="G55" s="831">
        <v>19</v>
      </c>
      <c r="H55" s="831">
        <v>8550</v>
      </c>
      <c r="I55" s="822"/>
      <c r="J55" s="822">
        <v>450</v>
      </c>
      <c r="K55" s="831">
        <v>12</v>
      </c>
      <c r="L55" s="831">
        <v>5448</v>
      </c>
      <c r="M55" s="822"/>
      <c r="N55" s="822">
        <v>454</v>
      </c>
      <c r="O55" s="831">
        <v>3</v>
      </c>
      <c r="P55" s="831">
        <v>1458</v>
      </c>
      <c r="Q55" s="827"/>
      <c r="R55" s="832">
        <v>486</v>
      </c>
    </row>
    <row r="56" spans="1:18" ht="14.45" customHeight="1" x14ac:dyDescent="0.2">
      <c r="A56" s="821" t="s">
        <v>3328</v>
      </c>
      <c r="B56" s="822" t="s">
        <v>3382</v>
      </c>
      <c r="C56" s="822" t="s">
        <v>578</v>
      </c>
      <c r="D56" s="822" t="s">
        <v>3344</v>
      </c>
      <c r="E56" s="822" t="s">
        <v>3355</v>
      </c>
      <c r="F56" s="822" t="s">
        <v>3356</v>
      </c>
      <c r="G56" s="831">
        <v>39</v>
      </c>
      <c r="H56" s="831">
        <v>8814</v>
      </c>
      <c r="I56" s="822"/>
      <c r="J56" s="822">
        <v>226</v>
      </c>
      <c r="K56" s="831">
        <v>29</v>
      </c>
      <c r="L56" s="831">
        <v>6612</v>
      </c>
      <c r="M56" s="822"/>
      <c r="N56" s="822">
        <v>228</v>
      </c>
      <c r="O56" s="831">
        <v>5</v>
      </c>
      <c r="P56" s="831">
        <v>1215</v>
      </c>
      <c r="Q56" s="827"/>
      <c r="R56" s="832">
        <v>243</v>
      </c>
    </row>
    <row r="57" spans="1:18" ht="14.45" customHeight="1" x14ac:dyDescent="0.2">
      <c r="A57" s="821" t="s">
        <v>3328</v>
      </c>
      <c r="B57" s="822" t="s">
        <v>3382</v>
      </c>
      <c r="C57" s="822" t="s">
        <v>578</v>
      </c>
      <c r="D57" s="822" t="s">
        <v>3344</v>
      </c>
      <c r="E57" s="822" t="s">
        <v>3359</v>
      </c>
      <c r="F57" s="822" t="s">
        <v>3360</v>
      </c>
      <c r="G57" s="831">
        <v>0</v>
      </c>
      <c r="H57" s="831">
        <v>0</v>
      </c>
      <c r="I57" s="822"/>
      <c r="J57" s="822"/>
      <c r="K57" s="831"/>
      <c r="L57" s="831"/>
      <c r="M57" s="822"/>
      <c r="N57" s="822"/>
      <c r="O57" s="831"/>
      <c r="P57" s="831"/>
      <c r="Q57" s="827"/>
      <c r="R57" s="832"/>
    </row>
    <row r="58" spans="1:18" ht="14.45" customHeight="1" x14ac:dyDescent="0.2">
      <c r="A58" s="821" t="s">
        <v>3328</v>
      </c>
      <c r="B58" s="822" t="s">
        <v>3382</v>
      </c>
      <c r="C58" s="822" t="s">
        <v>578</v>
      </c>
      <c r="D58" s="822" t="s">
        <v>3344</v>
      </c>
      <c r="E58" s="822" t="s">
        <v>3361</v>
      </c>
      <c r="F58" s="822" t="s">
        <v>3362</v>
      </c>
      <c r="G58" s="831">
        <v>515</v>
      </c>
      <c r="H58" s="831">
        <v>17166.660000000003</v>
      </c>
      <c r="I58" s="822"/>
      <c r="J58" s="822">
        <v>33.33332038834952</v>
      </c>
      <c r="K58" s="831">
        <v>384</v>
      </c>
      <c r="L58" s="831">
        <v>14645.539999999999</v>
      </c>
      <c r="M58" s="822"/>
      <c r="N58" s="822">
        <v>38.139427083333331</v>
      </c>
      <c r="O58" s="831">
        <v>34</v>
      </c>
      <c r="P58" s="831">
        <v>1548.8999999999996</v>
      </c>
      <c r="Q58" s="827"/>
      <c r="R58" s="832">
        <v>45.555882352941168</v>
      </c>
    </row>
    <row r="59" spans="1:18" ht="14.45" customHeight="1" x14ac:dyDescent="0.2">
      <c r="A59" s="821" t="s">
        <v>3328</v>
      </c>
      <c r="B59" s="822" t="s">
        <v>3382</v>
      </c>
      <c r="C59" s="822" t="s">
        <v>578</v>
      </c>
      <c r="D59" s="822" t="s">
        <v>3344</v>
      </c>
      <c r="E59" s="822" t="s">
        <v>3363</v>
      </c>
      <c r="F59" s="822" t="s">
        <v>3364</v>
      </c>
      <c r="G59" s="831">
        <v>108</v>
      </c>
      <c r="H59" s="831">
        <v>38664</v>
      </c>
      <c r="I59" s="822"/>
      <c r="J59" s="822">
        <v>358</v>
      </c>
      <c r="K59" s="831">
        <v>93</v>
      </c>
      <c r="L59" s="831">
        <v>33480</v>
      </c>
      <c r="M59" s="822"/>
      <c r="N59" s="822">
        <v>360</v>
      </c>
      <c r="O59" s="831">
        <v>7</v>
      </c>
      <c r="P59" s="831">
        <v>2716</v>
      </c>
      <c r="Q59" s="827"/>
      <c r="R59" s="832">
        <v>388</v>
      </c>
    </row>
    <row r="60" spans="1:18" ht="14.45" customHeight="1" x14ac:dyDescent="0.2">
      <c r="A60" s="821" t="s">
        <v>3328</v>
      </c>
      <c r="B60" s="822" t="s">
        <v>3382</v>
      </c>
      <c r="C60" s="822" t="s">
        <v>578</v>
      </c>
      <c r="D60" s="822" t="s">
        <v>3344</v>
      </c>
      <c r="E60" s="822" t="s">
        <v>3365</v>
      </c>
      <c r="F60" s="822" t="s">
        <v>3366</v>
      </c>
      <c r="G60" s="831">
        <v>258</v>
      </c>
      <c r="H60" s="831">
        <v>9804</v>
      </c>
      <c r="I60" s="822"/>
      <c r="J60" s="822">
        <v>38</v>
      </c>
      <c r="K60" s="831">
        <v>151</v>
      </c>
      <c r="L60" s="831">
        <v>5738</v>
      </c>
      <c r="M60" s="822"/>
      <c r="N60" s="822">
        <v>38</v>
      </c>
      <c r="O60" s="831">
        <v>16</v>
      </c>
      <c r="P60" s="831">
        <v>624</v>
      </c>
      <c r="Q60" s="827"/>
      <c r="R60" s="832">
        <v>39</v>
      </c>
    </row>
    <row r="61" spans="1:18" ht="14.45" customHeight="1" x14ac:dyDescent="0.2">
      <c r="A61" s="821" t="s">
        <v>3328</v>
      </c>
      <c r="B61" s="822" t="s">
        <v>3382</v>
      </c>
      <c r="C61" s="822" t="s">
        <v>578</v>
      </c>
      <c r="D61" s="822" t="s">
        <v>3344</v>
      </c>
      <c r="E61" s="822" t="s">
        <v>3400</v>
      </c>
      <c r="F61" s="822" t="s">
        <v>3401</v>
      </c>
      <c r="G61" s="831">
        <v>1</v>
      </c>
      <c r="H61" s="831">
        <v>33</v>
      </c>
      <c r="I61" s="822"/>
      <c r="J61" s="822">
        <v>33</v>
      </c>
      <c r="K61" s="831"/>
      <c r="L61" s="831"/>
      <c r="M61" s="822"/>
      <c r="N61" s="822"/>
      <c r="O61" s="831"/>
      <c r="P61" s="831"/>
      <c r="Q61" s="827"/>
      <c r="R61" s="832"/>
    </row>
    <row r="62" spans="1:18" ht="14.45" customHeight="1" x14ac:dyDescent="0.2">
      <c r="A62" s="821" t="s">
        <v>3328</v>
      </c>
      <c r="B62" s="822" t="s">
        <v>3382</v>
      </c>
      <c r="C62" s="822" t="s">
        <v>578</v>
      </c>
      <c r="D62" s="822" t="s">
        <v>3344</v>
      </c>
      <c r="E62" s="822" t="s">
        <v>3402</v>
      </c>
      <c r="F62" s="822" t="s">
        <v>3403</v>
      </c>
      <c r="G62" s="831"/>
      <c r="H62" s="831"/>
      <c r="I62" s="822"/>
      <c r="J62" s="822"/>
      <c r="K62" s="831"/>
      <c r="L62" s="831"/>
      <c r="M62" s="822"/>
      <c r="N62" s="822"/>
      <c r="O62" s="831">
        <v>1</v>
      </c>
      <c r="P62" s="831">
        <v>0</v>
      </c>
      <c r="Q62" s="827"/>
      <c r="R62" s="832">
        <v>0</v>
      </c>
    </row>
    <row r="63" spans="1:18" ht="14.45" customHeight="1" x14ac:dyDescent="0.2">
      <c r="A63" s="821" t="s">
        <v>3328</v>
      </c>
      <c r="B63" s="822" t="s">
        <v>3382</v>
      </c>
      <c r="C63" s="822" t="s">
        <v>578</v>
      </c>
      <c r="D63" s="822" t="s">
        <v>3344</v>
      </c>
      <c r="E63" s="822" t="s">
        <v>3404</v>
      </c>
      <c r="F63" s="822" t="s">
        <v>3405</v>
      </c>
      <c r="G63" s="831">
        <v>98</v>
      </c>
      <c r="H63" s="831">
        <v>13230</v>
      </c>
      <c r="I63" s="822"/>
      <c r="J63" s="822">
        <v>135</v>
      </c>
      <c r="K63" s="831"/>
      <c r="L63" s="831"/>
      <c r="M63" s="822"/>
      <c r="N63" s="822"/>
      <c r="O63" s="831"/>
      <c r="P63" s="831"/>
      <c r="Q63" s="827"/>
      <c r="R63" s="832"/>
    </row>
    <row r="64" spans="1:18" ht="14.45" customHeight="1" x14ac:dyDescent="0.2">
      <c r="A64" s="821" t="s">
        <v>3328</v>
      </c>
      <c r="B64" s="822" t="s">
        <v>3382</v>
      </c>
      <c r="C64" s="822" t="s">
        <v>578</v>
      </c>
      <c r="D64" s="822" t="s">
        <v>3344</v>
      </c>
      <c r="E64" s="822" t="s">
        <v>3371</v>
      </c>
      <c r="F64" s="822" t="s">
        <v>3372</v>
      </c>
      <c r="G64" s="831">
        <v>0</v>
      </c>
      <c r="H64" s="831">
        <v>0</v>
      </c>
      <c r="I64" s="822"/>
      <c r="J64" s="822"/>
      <c r="K64" s="831"/>
      <c r="L64" s="831"/>
      <c r="M64" s="822"/>
      <c r="N64" s="822"/>
      <c r="O64" s="831"/>
      <c r="P64" s="831"/>
      <c r="Q64" s="827"/>
      <c r="R64" s="832"/>
    </row>
    <row r="65" spans="1:18" ht="14.45" customHeight="1" x14ac:dyDescent="0.2">
      <c r="A65" s="821" t="s">
        <v>3328</v>
      </c>
      <c r="B65" s="822" t="s">
        <v>3382</v>
      </c>
      <c r="C65" s="822" t="s">
        <v>578</v>
      </c>
      <c r="D65" s="822" t="s">
        <v>3344</v>
      </c>
      <c r="E65" s="822" t="s">
        <v>3373</v>
      </c>
      <c r="F65" s="822" t="s">
        <v>3374</v>
      </c>
      <c r="G65" s="831"/>
      <c r="H65" s="831"/>
      <c r="I65" s="822"/>
      <c r="J65" s="822"/>
      <c r="K65" s="831">
        <v>19</v>
      </c>
      <c r="L65" s="831">
        <v>1444</v>
      </c>
      <c r="M65" s="822"/>
      <c r="N65" s="822">
        <v>76</v>
      </c>
      <c r="O65" s="831">
        <v>23</v>
      </c>
      <c r="P65" s="831">
        <v>1863</v>
      </c>
      <c r="Q65" s="827"/>
      <c r="R65" s="832">
        <v>81</v>
      </c>
    </row>
    <row r="66" spans="1:18" ht="14.45" customHeight="1" x14ac:dyDescent="0.2">
      <c r="A66" s="821" t="s">
        <v>3328</v>
      </c>
      <c r="B66" s="822" t="s">
        <v>3382</v>
      </c>
      <c r="C66" s="822" t="s">
        <v>578</v>
      </c>
      <c r="D66" s="822" t="s">
        <v>3344</v>
      </c>
      <c r="E66" s="822" t="s">
        <v>3406</v>
      </c>
      <c r="F66" s="822" t="s">
        <v>3407</v>
      </c>
      <c r="G66" s="831">
        <v>4</v>
      </c>
      <c r="H66" s="831">
        <v>904</v>
      </c>
      <c r="I66" s="822"/>
      <c r="J66" s="822">
        <v>226</v>
      </c>
      <c r="K66" s="831">
        <v>6</v>
      </c>
      <c r="L66" s="831">
        <v>1368</v>
      </c>
      <c r="M66" s="822"/>
      <c r="N66" s="822">
        <v>228</v>
      </c>
      <c r="O66" s="831"/>
      <c r="P66" s="831"/>
      <c r="Q66" s="827"/>
      <c r="R66" s="832"/>
    </row>
    <row r="67" spans="1:18" ht="14.45" customHeight="1" x14ac:dyDescent="0.2">
      <c r="A67" s="821" t="s">
        <v>3328</v>
      </c>
      <c r="B67" s="822" t="s">
        <v>3382</v>
      </c>
      <c r="C67" s="822" t="s">
        <v>578</v>
      </c>
      <c r="D67" s="822" t="s">
        <v>3344</v>
      </c>
      <c r="E67" s="822" t="s">
        <v>3375</v>
      </c>
      <c r="F67" s="822" t="s">
        <v>3376</v>
      </c>
      <c r="G67" s="831">
        <v>89</v>
      </c>
      <c r="H67" s="831">
        <v>5429</v>
      </c>
      <c r="I67" s="822"/>
      <c r="J67" s="822">
        <v>61</v>
      </c>
      <c r="K67" s="831">
        <v>63</v>
      </c>
      <c r="L67" s="831">
        <v>3906</v>
      </c>
      <c r="M67" s="822"/>
      <c r="N67" s="822">
        <v>62</v>
      </c>
      <c r="O67" s="831">
        <v>8</v>
      </c>
      <c r="P67" s="831">
        <v>528</v>
      </c>
      <c r="Q67" s="827"/>
      <c r="R67" s="832">
        <v>66</v>
      </c>
    </row>
    <row r="68" spans="1:18" ht="14.45" customHeight="1" x14ac:dyDescent="0.2">
      <c r="A68" s="821" t="s">
        <v>3328</v>
      </c>
      <c r="B68" s="822" t="s">
        <v>3382</v>
      </c>
      <c r="C68" s="822" t="s">
        <v>578</v>
      </c>
      <c r="D68" s="822" t="s">
        <v>3344</v>
      </c>
      <c r="E68" s="822" t="s">
        <v>3377</v>
      </c>
      <c r="F68" s="822" t="s">
        <v>3378</v>
      </c>
      <c r="G68" s="831">
        <v>407</v>
      </c>
      <c r="H68" s="831">
        <v>72853</v>
      </c>
      <c r="I68" s="822"/>
      <c r="J68" s="822">
        <v>179</v>
      </c>
      <c r="K68" s="831">
        <v>291</v>
      </c>
      <c r="L68" s="831">
        <v>52380</v>
      </c>
      <c r="M68" s="822"/>
      <c r="N68" s="822">
        <v>180</v>
      </c>
      <c r="O68" s="831">
        <v>28</v>
      </c>
      <c r="P68" s="831">
        <v>5432</v>
      </c>
      <c r="Q68" s="827"/>
      <c r="R68" s="832">
        <v>194</v>
      </c>
    </row>
    <row r="69" spans="1:18" ht="14.45" customHeight="1" x14ac:dyDescent="0.2">
      <c r="A69" s="821" t="s">
        <v>3328</v>
      </c>
      <c r="B69" s="822" t="s">
        <v>3382</v>
      </c>
      <c r="C69" s="822" t="s">
        <v>578</v>
      </c>
      <c r="D69" s="822" t="s">
        <v>3344</v>
      </c>
      <c r="E69" s="822" t="s">
        <v>3379</v>
      </c>
      <c r="F69" s="822" t="s">
        <v>3380</v>
      </c>
      <c r="G69" s="831"/>
      <c r="H69" s="831"/>
      <c r="I69" s="822"/>
      <c r="J69" s="822"/>
      <c r="K69" s="831">
        <v>21</v>
      </c>
      <c r="L69" s="831">
        <v>4914</v>
      </c>
      <c r="M69" s="822"/>
      <c r="N69" s="822">
        <v>234</v>
      </c>
      <c r="O69" s="831">
        <v>31</v>
      </c>
      <c r="P69" s="831">
        <v>7254</v>
      </c>
      <c r="Q69" s="827"/>
      <c r="R69" s="832">
        <v>234</v>
      </c>
    </row>
    <row r="70" spans="1:18" ht="14.45" customHeight="1" thickBot="1" x14ac:dyDescent="0.25">
      <c r="A70" s="813" t="s">
        <v>3328</v>
      </c>
      <c r="B70" s="814" t="s">
        <v>3382</v>
      </c>
      <c r="C70" s="814" t="s">
        <v>578</v>
      </c>
      <c r="D70" s="814" t="s">
        <v>3344</v>
      </c>
      <c r="E70" s="814" t="s">
        <v>3381</v>
      </c>
      <c r="F70" s="814"/>
      <c r="G70" s="833"/>
      <c r="H70" s="833"/>
      <c r="I70" s="814"/>
      <c r="J70" s="814"/>
      <c r="K70" s="833"/>
      <c r="L70" s="833"/>
      <c r="M70" s="814"/>
      <c r="N70" s="814"/>
      <c r="O70" s="833">
        <v>1</v>
      </c>
      <c r="P70" s="833">
        <v>234</v>
      </c>
      <c r="Q70" s="819"/>
      <c r="R70" s="834">
        <v>234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F6E6EE0-38C5-4A5C-8F61-796C16C88E3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3409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4382.82</v>
      </c>
      <c r="I3" s="208">
        <f t="shared" si="0"/>
        <v>435272.71999999986</v>
      </c>
      <c r="J3" s="78"/>
      <c r="K3" s="78"/>
      <c r="L3" s="208">
        <f t="shared" si="0"/>
        <v>2849.22</v>
      </c>
      <c r="M3" s="208">
        <f t="shared" si="0"/>
        <v>269139.38</v>
      </c>
      <c r="N3" s="78"/>
      <c r="O3" s="78"/>
      <c r="P3" s="208">
        <f t="shared" si="0"/>
        <v>451.33</v>
      </c>
      <c r="Q3" s="208">
        <f t="shared" si="0"/>
        <v>45472.68</v>
      </c>
      <c r="R3" s="79">
        <f>IF(M3=0,0,Q3/M3)</f>
        <v>0.16895587706265802</v>
      </c>
      <c r="S3" s="209">
        <f>IF(P3=0,0,Q3/P3)</f>
        <v>100.75262003412138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3328</v>
      </c>
      <c r="B6" s="807" t="s">
        <v>3329</v>
      </c>
      <c r="C6" s="807" t="s">
        <v>578</v>
      </c>
      <c r="D6" s="807" t="s">
        <v>3319</v>
      </c>
      <c r="E6" s="807" t="s">
        <v>3344</v>
      </c>
      <c r="F6" s="807" t="s">
        <v>3365</v>
      </c>
      <c r="G6" s="807" t="s">
        <v>3366</v>
      </c>
      <c r="H6" s="225">
        <v>11</v>
      </c>
      <c r="I6" s="225">
        <v>418</v>
      </c>
      <c r="J6" s="807"/>
      <c r="K6" s="807">
        <v>38</v>
      </c>
      <c r="L6" s="225"/>
      <c r="M6" s="225"/>
      <c r="N6" s="807"/>
      <c r="O6" s="807"/>
      <c r="P6" s="225">
        <v>5</v>
      </c>
      <c r="Q6" s="225">
        <v>195</v>
      </c>
      <c r="R6" s="812"/>
      <c r="S6" s="830">
        <v>39</v>
      </c>
    </row>
    <row r="7" spans="1:19" ht="14.45" customHeight="1" x14ac:dyDescent="0.2">
      <c r="A7" s="821" t="s">
        <v>3328</v>
      </c>
      <c r="B7" s="822" t="s">
        <v>3329</v>
      </c>
      <c r="C7" s="822" t="s">
        <v>578</v>
      </c>
      <c r="D7" s="822" t="s">
        <v>3319</v>
      </c>
      <c r="E7" s="822" t="s">
        <v>3344</v>
      </c>
      <c r="F7" s="822" t="s">
        <v>3375</v>
      </c>
      <c r="G7" s="822" t="s">
        <v>3376</v>
      </c>
      <c r="H7" s="831">
        <v>4</v>
      </c>
      <c r="I7" s="831">
        <v>244</v>
      </c>
      <c r="J7" s="822"/>
      <c r="K7" s="822">
        <v>61</v>
      </c>
      <c r="L7" s="831"/>
      <c r="M7" s="831"/>
      <c r="N7" s="822"/>
      <c r="O7" s="822"/>
      <c r="P7" s="831">
        <v>1</v>
      </c>
      <c r="Q7" s="831">
        <v>66</v>
      </c>
      <c r="R7" s="827"/>
      <c r="S7" s="832">
        <v>66</v>
      </c>
    </row>
    <row r="8" spans="1:19" ht="14.45" customHeight="1" x14ac:dyDescent="0.2">
      <c r="A8" s="821" t="s">
        <v>3328</v>
      </c>
      <c r="B8" s="822" t="s">
        <v>3329</v>
      </c>
      <c r="C8" s="822" t="s">
        <v>578</v>
      </c>
      <c r="D8" s="822" t="s">
        <v>3321</v>
      </c>
      <c r="E8" s="822" t="s">
        <v>3330</v>
      </c>
      <c r="F8" s="822" t="s">
        <v>3333</v>
      </c>
      <c r="G8" s="822" t="s">
        <v>956</v>
      </c>
      <c r="H8" s="831"/>
      <c r="I8" s="831"/>
      <c r="J8" s="822"/>
      <c r="K8" s="822"/>
      <c r="L8" s="831"/>
      <c r="M8" s="831"/>
      <c r="N8" s="822"/>
      <c r="O8" s="822"/>
      <c r="P8" s="831">
        <v>0.3</v>
      </c>
      <c r="Q8" s="831">
        <v>12.57</v>
      </c>
      <c r="R8" s="827"/>
      <c r="S8" s="832">
        <v>41.900000000000006</v>
      </c>
    </row>
    <row r="9" spans="1:19" ht="14.45" customHeight="1" x14ac:dyDescent="0.2">
      <c r="A9" s="821" t="s">
        <v>3328</v>
      </c>
      <c r="B9" s="822" t="s">
        <v>3329</v>
      </c>
      <c r="C9" s="822" t="s">
        <v>578</v>
      </c>
      <c r="D9" s="822" t="s">
        <v>3321</v>
      </c>
      <c r="E9" s="822" t="s">
        <v>3330</v>
      </c>
      <c r="F9" s="822" t="s">
        <v>3340</v>
      </c>
      <c r="G9" s="822" t="s">
        <v>3341</v>
      </c>
      <c r="H9" s="831"/>
      <c r="I9" s="831"/>
      <c r="J9" s="822"/>
      <c r="K9" s="822"/>
      <c r="L9" s="831"/>
      <c r="M9" s="831"/>
      <c r="N9" s="822"/>
      <c r="O9" s="822"/>
      <c r="P9" s="831">
        <v>0.4</v>
      </c>
      <c r="Q9" s="831">
        <v>39.08</v>
      </c>
      <c r="R9" s="827"/>
      <c r="S9" s="832">
        <v>97.699999999999989</v>
      </c>
    </row>
    <row r="10" spans="1:19" ht="14.45" customHeight="1" x14ac:dyDescent="0.2">
      <c r="A10" s="821" t="s">
        <v>3328</v>
      </c>
      <c r="B10" s="822" t="s">
        <v>3329</v>
      </c>
      <c r="C10" s="822" t="s">
        <v>578</v>
      </c>
      <c r="D10" s="822" t="s">
        <v>3321</v>
      </c>
      <c r="E10" s="822" t="s">
        <v>3330</v>
      </c>
      <c r="F10" s="822" t="s">
        <v>3342</v>
      </c>
      <c r="G10" s="822" t="s">
        <v>3343</v>
      </c>
      <c r="H10" s="831"/>
      <c r="I10" s="831"/>
      <c r="J10" s="822"/>
      <c r="K10" s="822"/>
      <c r="L10" s="831"/>
      <c r="M10" s="831"/>
      <c r="N10" s="822"/>
      <c r="O10" s="822"/>
      <c r="P10" s="831">
        <v>0.13</v>
      </c>
      <c r="Q10" s="831">
        <v>12.17</v>
      </c>
      <c r="R10" s="827"/>
      <c r="S10" s="832">
        <v>93.615384615384613</v>
      </c>
    </row>
    <row r="11" spans="1:19" ht="14.45" customHeight="1" x14ac:dyDescent="0.2">
      <c r="A11" s="821" t="s">
        <v>3328</v>
      </c>
      <c r="B11" s="822" t="s">
        <v>3329</v>
      </c>
      <c r="C11" s="822" t="s">
        <v>578</v>
      </c>
      <c r="D11" s="822" t="s">
        <v>3321</v>
      </c>
      <c r="E11" s="822" t="s">
        <v>3344</v>
      </c>
      <c r="F11" s="822" t="s">
        <v>3347</v>
      </c>
      <c r="G11" s="822" t="s">
        <v>3348</v>
      </c>
      <c r="H11" s="831"/>
      <c r="I11" s="831"/>
      <c r="J11" s="822"/>
      <c r="K11" s="822"/>
      <c r="L11" s="831"/>
      <c r="M11" s="831"/>
      <c r="N11" s="822"/>
      <c r="O11" s="822"/>
      <c r="P11" s="831">
        <v>3</v>
      </c>
      <c r="Q11" s="831">
        <v>474</v>
      </c>
      <c r="R11" s="827"/>
      <c r="S11" s="832">
        <v>158</v>
      </c>
    </row>
    <row r="12" spans="1:19" ht="14.45" customHeight="1" x14ac:dyDescent="0.2">
      <c r="A12" s="821" t="s">
        <v>3328</v>
      </c>
      <c r="B12" s="822" t="s">
        <v>3329</v>
      </c>
      <c r="C12" s="822" t="s">
        <v>578</v>
      </c>
      <c r="D12" s="822" t="s">
        <v>3321</v>
      </c>
      <c r="E12" s="822" t="s">
        <v>3344</v>
      </c>
      <c r="F12" s="822" t="s">
        <v>3351</v>
      </c>
      <c r="G12" s="822" t="s">
        <v>3352</v>
      </c>
      <c r="H12" s="831"/>
      <c r="I12" s="831"/>
      <c r="J12" s="822"/>
      <c r="K12" s="822"/>
      <c r="L12" s="831">
        <v>1</v>
      </c>
      <c r="M12" s="831">
        <v>38</v>
      </c>
      <c r="N12" s="822"/>
      <c r="O12" s="822">
        <v>38</v>
      </c>
      <c r="P12" s="831"/>
      <c r="Q12" s="831"/>
      <c r="R12" s="827"/>
      <c r="S12" s="832"/>
    </row>
    <row r="13" spans="1:19" ht="14.45" customHeight="1" x14ac:dyDescent="0.2">
      <c r="A13" s="821" t="s">
        <v>3328</v>
      </c>
      <c r="B13" s="822" t="s">
        <v>3329</v>
      </c>
      <c r="C13" s="822" t="s">
        <v>578</v>
      </c>
      <c r="D13" s="822" t="s">
        <v>3321</v>
      </c>
      <c r="E13" s="822" t="s">
        <v>3344</v>
      </c>
      <c r="F13" s="822" t="s">
        <v>3365</v>
      </c>
      <c r="G13" s="822" t="s">
        <v>3366</v>
      </c>
      <c r="H13" s="831"/>
      <c r="I13" s="831"/>
      <c r="J13" s="822"/>
      <c r="K13" s="822"/>
      <c r="L13" s="831">
        <v>20</v>
      </c>
      <c r="M13" s="831">
        <v>760</v>
      </c>
      <c r="N13" s="822"/>
      <c r="O13" s="822">
        <v>38</v>
      </c>
      <c r="P13" s="831">
        <v>2</v>
      </c>
      <c r="Q13" s="831">
        <v>78</v>
      </c>
      <c r="R13" s="827"/>
      <c r="S13" s="832">
        <v>39</v>
      </c>
    </row>
    <row r="14" spans="1:19" ht="14.45" customHeight="1" x14ac:dyDescent="0.2">
      <c r="A14" s="821" t="s">
        <v>3328</v>
      </c>
      <c r="B14" s="822" t="s">
        <v>3329</v>
      </c>
      <c r="C14" s="822" t="s">
        <v>578</v>
      </c>
      <c r="D14" s="822" t="s">
        <v>3321</v>
      </c>
      <c r="E14" s="822" t="s">
        <v>3344</v>
      </c>
      <c r="F14" s="822" t="s">
        <v>3367</v>
      </c>
      <c r="G14" s="822" t="s">
        <v>3368</v>
      </c>
      <c r="H14" s="831"/>
      <c r="I14" s="831"/>
      <c r="J14" s="822"/>
      <c r="K14" s="822"/>
      <c r="L14" s="831">
        <v>8</v>
      </c>
      <c r="M14" s="831">
        <v>1080</v>
      </c>
      <c r="N14" s="822"/>
      <c r="O14" s="822">
        <v>135</v>
      </c>
      <c r="P14" s="831">
        <v>2</v>
      </c>
      <c r="Q14" s="831">
        <v>290</v>
      </c>
      <c r="R14" s="827"/>
      <c r="S14" s="832">
        <v>145</v>
      </c>
    </row>
    <row r="15" spans="1:19" ht="14.45" customHeight="1" x14ac:dyDescent="0.2">
      <c r="A15" s="821" t="s">
        <v>3328</v>
      </c>
      <c r="B15" s="822" t="s">
        <v>3329</v>
      </c>
      <c r="C15" s="822" t="s">
        <v>578</v>
      </c>
      <c r="D15" s="822" t="s">
        <v>3321</v>
      </c>
      <c r="E15" s="822" t="s">
        <v>3344</v>
      </c>
      <c r="F15" s="822" t="s">
        <v>3375</v>
      </c>
      <c r="G15" s="822" t="s">
        <v>3376</v>
      </c>
      <c r="H15" s="831"/>
      <c r="I15" s="831"/>
      <c r="J15" s="822"/>
      <c r="K15" s="822"/>
      <c r="L15" s="831">
        <v>16</v>
      </c>
      <c r="M15" s="831">
        <v>992</v>
      </c>
      <c r="N15" s="822"/>
      <c r="O15" s="822">
        <v>62</v>
      </c>
      <c r="P15" s="831">
        <v>1</v>
      </c>
      <c r="Q15" s="831">
        <v>66</v>
      </c>
      <c r="R15" s="827"/>
      <c r="S15" s="832">
        <v>66</v>
      </c>
    </row>
    <row r="16" spans="1:19" ht="14.45" customHeight="1" x14ac:dyDescent="0.2">
      <c r="A16" s="821" t="s">
        <v>3328</v>
      </c>
      <c r="B16" s="822" t="s">
        <v>3329</v>
      </c>
      <c r="C16" s="822" t="s">
        <v>578</v>
      </c>
      <c r="D16" s="822" t="s">
        <v>3315</v>
      </c>
      <c r="E16" s="822" t="s">
        <v>3344</v>
      </c>
      <c r="F16" s="822" t="s">
        <v>3351</v>
      </c>
      <c r="G16" s="822" t="s">
        <v>3352</v>
      </c>
      <c r="H16" s="831">
        <v>2</v>
      </c>
      <c r="I16" s="831">
        <v>76</v>
      </c>
      <c r="J16" s="822"/>
      <c r="K16" s="822">
        <v>38</v>
      </c>
      <c r="L16" s="831"/>
      <c r="M16" s="831"/>
      <c r="N16" s="822"/>
      <c r="O16" s="822"/>
      <c r="P16" s="831"/>
      <c r="Q16" s="831"/>
      <c r="R16" s="827"/>
      <c r="S16" s="832"/>
    </row>
    <row r="17" spans="1:19" ht="14.45" customHeight="1" x14ac:dyDescent="0.2">
      <c r="A17" s="821" t="s">
        <v>3328</v>
      </c>
      <c r="B17" s="822" t="s">
        <v>3329</v>
      </c>
      <c r="C17" s="822" t="s">
        <v>578</v>
      </c>
      <c r="D17" s="822" t="s">
        <v>3315</v>
      </c>
      <c r="E17" s="822" t="s">
        <v>3344</v>
      </c>
      <c r="F17" s="822" t="s">
        <v>3361</v>
      </c>
      <c r="G17" s="822" t="s">
        <v>3362</v>
      </c>
      <c r="H17" s="831">
        <v>2</v>
      </c>
      <c r="I17" s="831">
        <v>66.66</v>
      </c>
      <c r="J17" s="822"/>
      <c r="K17" s="822">
        <v>33.33</v>
      </c>
      <c r="L17" s="831"/>
      <c r="M17" s="831"/>
      <c r="N17" s="822"/>
      <c r="O17" s="822"/>
      <c r="P17" s="831"/>
      <c r="Q17" s="831"/>
      <c r="R17" s="827"/>
      <c r="S17" s="832"/>
    </row>
    <row r="18" spans="1:19" ht="14.45" customHeight="1" x14ac:dyDescent="0.2">
      <c r="A18" s="821" t="s">
        <v>3328</v>
      </c>
      <c r="B18" s="822" t="s">
        <v>3329</v>
      </c>
      <c r="C18" s="822" t="s">
        <v>578</v>
      </c>
      <c r="D18" s="822" t="s">
        <v>3315</v>
      </c>
      <c r="E18" s="822" t="s">
        <v>3344</v>
      </c>
      <c r="F18" s="822" t="s">
        <v>3365</v>
      </c>
      <c r="G18" s="822" t="s">
        <v>3366</v>
      </c>
      <c r="H18" s="831"/>
      <c r="I18" s="831"/>
      <c r="J18" s="822"/>
      <c r="K18" s="822"/>
      <c r="L18" s="831"/>
      <c r="M18" s="831"/>
      <c r="N18" s="822"/>
      <c r="O18" s="822"/>
      <c r="P18" s="831">
        <v>4</v>
      </c>
      <c r="Q18" s="831">
        <v>156</v>
      </c>
      <c r="R18" s="827"/>
      <c r="S18" s="832">
        <v>39</v>
      </c>
    </row>
    <row r="19" spans="1:19" ht="14.45" customHeight="1" x14ac:dyDescent="0.2">
      <c r="A19" s="821" t="s">
        <v>3328</v>
      </c>
      <c r="B19" s="822" t="s">
        <v>3329</v>
      </c>
      <c r="C19" s="822" t="s">
        <v>578</v>
      </c>
      <c r="D19" s="822" t="s">
        <v>3315</v>
      </c>
      <c r="E19" s="822" t="s">
        <v>3344</v>
      </c>
      <c r="F19" s="822" t="s">
        <v>3371</v>
      </c>
      <c r="G19" s="822" t="s">
        <v>3372</v>
      </c>
      <c r="H19" s="831">
        <v>2</v>
      </c>
      <c r="I19" s="831">
        <v>474</v>
      </c>
      <c r="J19" s="822"/>
      <c r="K19" s="822">
        <v>237</v>
      </c>
      <c r="L19" s="831"/>
      <c r="M19" s="831"/>
      <c r="N19" s="822"/>
      <c r="O19" s="822"/>
      <c r="P19" s="831"/>
      <c r="Q19" s="831"/>
      <c r="R19" s="827"/>
      <c r="S19" s="832"/>
    </row>
    <row r="20" spans="1:19" ht="14.45" customHeight="1" x14ac:dyDescent="0.2">
      <c r="A20" s="821" t="s">
        <v>3328</v>
      </c>
      <c r="B20" s="822" t="s">
        <v>3329</v>
      </c>
      <c r="C20" s="822" t="s">
        <v>578</v>
      </c>
      <c r="D20" s="822" t="s">
        <v>3315</v>
      </c>
      <c r="E20" s="822" t="s">
        <v>3344</v>
      </c>
      <c r="F20" s="822" t="s">
        <v>3375</v>
      </c>
      <c r="G20" s="822" t="s">
        <v>3376</v>
      </c>
      <c r="H20" s="831"/>
      <c r="I20" s="831"/>
      <c r="J20" s="822"/>
      <c r="K20" s="822"/>
      <c r="L20" s="831">
        <v>2</v>
      </c>
      <c r="M20" s="831">
        <v>124</v>
      </c>
      <c r="N20" s="822"/>
      <c r="O20" s="822">
        <v>62</v>
      </c>
      <c r="P20" s="831">
        <v>1</v>
      </c>
      <c r="Q20" s="831">
        <v>66</v>
      </c>
      <c r="R20" s="827"/>
      <c r="S20" s="832">
        <v>66</v>
      </c>
    </row>
    <row r="21" spans="1:19" ht="14.45" customHeight="1" x14ac:dyDescent="0.2">
      <c r="A21" s="821" t="s">
        <v>3328</v>
      </c>
      <c r="B21" s="822" t="s">
        <v>3329</v>
      </c>
      <c r="C21" s="822" t="s">
        <v>578</v>
      </c>
      <c r="D21" s="822" t="s">
        <v>2150</v>
      </c>
      <c r="E21" s="822" t="s">
        <v>3330</v>
      </c>
      <c r="F21" s="822" t="s">
        <v>3331</v>
      </c>
      <c r="G21" s="822" t="s">
        <v>3332</v>
      </c>
      <c r="H21" s="831">
        <v>8</v>
      </c>
      <c r="I21" s="831">
        <v>870.8</v>
      </c>
      <c r="J21" s="822"/>
      <c r="K21" s="822">
        <v>108.85</v>
      </c>
      <c r="L21" s="831">
        <v>0.2</v>
      </c>
      <c r="M21" s="831">
        <v>21.77</v>
      </c>
      <c r="N21" s="822"/>
      <c r="O21" s="822">
        <v>108.85</v>
      </c>
      <c r="P21" s="831"/>
      <c r="Q21" s="831"/>
      <c r="R21" s="827"/>
      <c r="S21" s="832"/>
    </row>
    <row r="22" spans="1:19" ht="14.45" customHeight="1" x14ac:dyDescent="0.2">
      <c r="A22" s="821" t="s">
        <v>3328</v>
      </c>
      <c r="B22" s="822" t="s">
        <v>3329</v>
      </c>
      <c r="C22" s="822" t="s">
        <v>578</v>
      </c>
      <c r="D22" s="822" t="s">
        <v>2150</v>
      </c>
      <c r="E22" s="822" t="s">
        <v>3330</v>
      </c>
      <c r="F22" s="822" t="s">
        <v>3333</v>
      </c>
      <c r="G22" s="822" t="s">
        <v>956</v>
      </c>
      <c r="H22" s="831">
        <v>3.3</v>
      </c>
      <c r="I22" s="831">
        <v>166.98000000000002</v>
      </c>
      <c r="J22" s="822"/>
      <c r="K22" s="822">
        <v>50.600000000000009</v>
      </c>
      <c r="L22" s="831">
        <v>0.4</v>
      </c>
      <c r="M22" s="831">
        <v>20.28</v>
      </c>
      <c r="N22" s="822"/>
      <c r="O22" s="822">
        <v>50.7</v>
      </c>
      <c r="P22" s="831"/>
      <c r="Q22" s="831"/>
      <c r="R22" s="827"/>
      <c r="S22" s="832"/>
    </row>
    <row r="23" spans="1:19" ht="14.45" customHeight="1" x14ac:dyDescent="0.2">
      <c r="A23" s="821" t="s">
        <v>3328</v>
      </c>
      <c r="B23" s="822" t="s">
        <v>3329</v>
      </c>
      <c r="C23" s="822" t="s">
        <v>578</v>
      </c>
      <c r="D23" s="822" t="s">
        <v>2150</v>
      </c>
      <c r="E23" s="822" t="s">
        <v>3330</v>
      </c>
      <c r="F23" s="822" t="s">
        <v>3334</v>
      </c>
      <c r="G23" s="822" t="s">
        <v>956</v>
      </c>
      <c r="H23" s="831">
        <v>3.6</v>
      </c>
      <c r="I23" s="831">
        <v>182.34</v>
      </c>
      <c r="J23" s="822"/>
      <c r="K23" s="822">
        <v>50.65</v>
      </c>
      <c r="L23" s="831"/>
      <c r="M23" s="831"/>
      <c r="N23" s="822"/>
      <c r="O23" s="822"/>
      <c r="P23" s="831"/>
      <c r="Q23" s="831"/>
      <c r="R23" s="827"/>
      <c r="S23" s="832"/>
    </row>
    <row r="24" spans="1:19" ht="14.45" customHeight="1" x14ac:dyDescent="0.2">
      <c r="A24" s="821" t="s">
        <v>3328</v>
      </c>
      <c r="B24" s="822" t="s">
        <v>3329</v>
      </c>
      <c r="C24" s="822" t="s">
        <v>578</v>
      </c>
      <c r="D24" s="822" t="s">
        <v>2150</v>
      </c>
      <c r="E24" s="822" t="s">
        <v>3330</v>
      </c>
      <c r="F24" s="822" t="s">
        <v>3335</v>
      </c>
      <c r="G24" s="822" t="s">
        <v>3336</v>
      </c>
      <c r="H24" s="831">
        <v>1.4000000000000001</v>
      </c>
      <c r="I24" s="831">
        <v>247.79999999999998</v>
      </c>
      <c r="J24" s="822"/>
      <c r="K24" s="822">
        <v>176.99999999999997</v>
      </c>
      <c r="L24" s="831">
        <v>0.4</v>
      </c>
      <c r="M24" s="831">
        <v>70.8</v>
      </c>
      <c r="N24" s="822"/>
      <c r="O24" s="822">
        <v>176.99999999999997</v>
      </c>
      <c r="P24" s="831"/>
      <c r="Q24" s="831"/>
      <c r="R24" s="827"/>
      <c r="S24" s="832"/>
    </row>
    <row r="25" spans="1:19" ht="14.45" customHeight="1" x14ac:dyDescent="0.2">
      <c r="A25" s="821" t="s">
        <v>3328</v>
      </c>
      <c r="B25" s="822" t="s">
        <v>3329</v>
      </c>
      <c r="C25" s="822" t="s">
        <v>578</v>
      </c>
      <c r="D25" s="822" t="s">
        <v>2150</v>
      </c>
      <c r="E25" s="822" t="s">
        <v>3330</v>
      </c>
      <c r="F25" s="822" t="s">
        <v>3337</v>
      </c>
      <c r="G25" s="822" t="s">
        <v>1226</v>
      </c>
      <c r="H25" s="831">
        <v>1.6</v>
      </c>
      <c r="I25" s="831">
        <v>75.36</v>
      </c>
      <c r="J25" s="822"/>
      <c r="K25" s="822">
        <v>47.099999999999994</v>
      </c>
      <c r="L25" s="831"/>
      <c r="M25" s="831"/>
      <c r="N25" s="822"/>
      <c r="O25" s="822"/>
      <c r="P25" s="831"/>
      <c r="Q25" s="831"/>
      <c r="R25" s="827"/>
      <c r="S25" s="832"/>
    </row>
    <row r="26" spans="1:19" ht="14.45" customHeight="1" x14ac:dyDescent="0.2">
      <c r="A26" s="821" t="s">
        <v>3328</v>
      </c>
      <c r="B26" s="822" t="s">
        <v>3329</v>
      </c>
      <c r="C26" s="822" t="s">
        <v>578</v>
      </c>
      <c r="D26" s="822" t="s">
        <v>2150</v>
      </c>
      <c r="E26" s="822" t="s">
        <v>3330</v>
      </c>
      <c r="F26" s="822" t="s">
        <v>3338</v>
      </c>
      <c r="G26" s="822" t="s">
        <v>3339</v>
      </c>
      <c r="H26" s="831">
        <v>2.78</v>
      </c>
      <c r="I26" s="831">
        <v>269.22000000000003</v>
      </c>
      <c r="J26" s="822"/>
      <c r="K26" s="822">
        <v>96.841726618705053</v>
      </c>
      <c r="L26" s="831">
        <v>0.45</v>
      </c>
      <c r="M26" s="831">
        <v>43.78</v>
      </c>
      <c r="N26" s="822"/>
      <c r="O26" s="822">
        <v>97.288888888888891</v>
      </c>
      <c r="P26" s="831"/>
      <c r="Q26" s="831"/>
      <c r="R26" s="827"/>
      <c r="S26" s="832"/>
    </row>
    <row r="27" spans="1:19" ht="14.45" customHeight="1" x14ac:dyDescent="0.2">
      <c r="A27" s="821" t="s">
        <v>3328</v>
      </c>
      <c r="B27" s="822" t="s">
        <v>3329</v>
      </c>
      <c r="C27" s="822" t="s">
        <v>578</v>
      </c>
      <c r="D27" s="822" t="s">
        <v>2150</v>
      </c>
      <c r="E27" s="822" t="s">
        <v>3330</v>
      </c>
      <c r="F27" s="822" t="s">
        <v>3340</v>
      </c>
      <c r="G27" s="822" t="s">
        <v>3341</v>
      </c>
      <c r="H27" s="831"/>
      <c r="I27" s="831"/>
      <c r="J27" s="822"/>
      <c r="K27" s="822"/>
      <c r="L27" s="831">
        <v>1.8</v>
      </c>
      <c r="M27" s="831">
        <v>193.09</v>
      </c>
      <c r="N27" s="822"/>
      <c r="O27" s="822">
        <v>107.27222222222223</v>
      </c>
      <c r="P27" s="831"/>
      <c r="Q27" s="831"/>
      <c r="R27" s="827"/>
      <c r="S27" s="832"/>
    </row>
    <row r="28" spans="1:19" ht="14.45" customHeight="1" x14ac:dyDescent="0.2">
      <c r="A28" s="821" t="s">
        <v>3328</v>
      </c>
      <c r="B28" s="822" t="s">
        <v>3329</v>
      </c>
      <c r="C28" s="822" t="s">
        <v>578</v>
      </c>
      <c r="D28" s="822" t="s">
        <v>2150</v>
      </c>
      <c r="E28" s="822" t="s">
        <v>3344</v>
      </c>
      <c r="F28" s="822" t="s">
        <v>3347</v>
      </c>
      <c r="G28" s="822" t="s">
        <v>3348</v>
      </c>
      <c r="H28" s="831">
        <v>59</v>
      </c>
      <c r="I28" s="831">
        <v>8909</v>
      </c>
      <c r="J28" s="822"/>
      <c r="K28" s="822">
        <v>151</v>
      </c>
      <c r="L28" s="831">
        <v>14</v>
      </c>
      <c r="M28" s="831">
        <v>2142</v>
      </c>
      <c r="N28" s="822"/>
      <c r="O28" s="822">
        <v>153</v>
      </c>
      <c r="P28" s="831"/>
      <c r="Q28" s="831"/>
      <c r="R28" s="827"/>
      <c r="S28" s="832"/>
    </row>
    <row r="29" spans="1:19" ht="14.45" customHeight="1" x14ac:dyDescent="0.2">
      <c r="A29" s="821" t="s">
        <v>3328</v>
      </c>
      <c r="B29" s="822" t="s">
        <v>3329</v>
      </c>
      <c r="C29" s="822" t="s">
        <v>578</v>
      </c>
      <c r="D29" s="822" t="s">
        <v>2150</v>
      </c>
      <c r="E29" s="822" t="s">
        <v>3344</v>
      </c>
      <c r="F29" s="822" t="s">
        <v>3351</v>
      </c>
      <c r="G29" s="822" t="s">
        <v>3352</v>
      </c>
      <c r="H29" s="831">
        <v>77</v>
      </c>
      <c r="I29" s="831">
        <v>2926</v>
      </c>
      <c r="J29" s="822"/>
      <c r="K29" s="822">
        <v>38</v>
      </c>
      <c r="L29" s="831">
        <v>116</v>
      </c>
      <c r="M29" s="831">
        <v>4408</v>
      </c>
      <c r="N29" s="822"/>
      <c r="O29" s="822">
        <v>38</v>
      </c>
      <c r="P29" s="831">
        <v>13</v>
      </c>
      <c r="Q29" s="831">
        <v>520</v>
      </c>
      <c r="R29" s="827"/>
      <c r="S29" s="832">
        <v>40</v>
      </c>
    </row>
    <row r="30" spans="1:19" ht="14.45" customHeight="1" x14ac:dyDescent="0.2">
      <c r="A30" s="821" t="s">
        <v>3328</v>
      </c>
      <c r="B30" s="822" t="s">
        <v>3329</v>
      </c>
      <c r="C30" s="822" t="s">
        <v>578</v>
      </c>
      <c r="D30" s="822" t="s">
        <v>2150</v>
      </c>
      <c r="E30" s="822" t="s">
        <v>3344</v>
      </c>
      <c r="F30" s="822" t="s">
        <v>3353</v>
      </c>
      <c r="G30" s="822" t="s">
        <v>3354</v>
      </c>
      <c r="H30" s="831">
        <v>2</v>
      </c>
      <c r="I30" s="831">
        <v>10</v>
      </c>
      <c r="J30" s="822"/>
      <c r="K30" s="822">
        <v>5</v>
      </c>
      <c r="L30" s="831">
        <v>1</v>
      </c>
      <c r="M30" s="831">
        <v>5</v>
      </c>
      <c r="N30" s="822"/>
      <c r="O30" s="822">
        <v>5</v>
      </c>
      <c r="P30" s="831"/>
      <c r="Q30" s="831"/>
      <c r="R30" s="827"/>
      <c r="S30" s="832"/>
    </row>
    <row r="31" spans="1:19" ht="14.45" customHeight="1" x14ac:dyDescent="0.2">
      <c r="A31" s="821" t="s">
        <v>3328</v>
      </c>
      <c r="B31" s="822" t="s">
        <v>3329</v>
      </c>
      <c r="C31" s="822" t="s">
        <v>578</v>
      </c>
      <c r="D31" s="822" t="s">
        <v>2150</v>
      </c>
      <c r="E31" s="822" t="s">
        <v>3344</v>
      </c>
      <c r="F31" s="822" t="s">
        <v>3359</v>
      </c>
      <c r="G31" s="822" t="s">
        <v>3360</v>
      </c>
      <c r="H31" s="831">
        <v>18</v>
      </c>
      <c r="I31" s="831">
        <v>8532</v>
      </c>
      <c r="J31" s="822"/>
      <c r="K31" s="822">
        <v>474</v>
      </c>
      <c r="L31" s="831">
        <v>4</v>
      </c>
      <c r="M31" s="831">
        <v>1908</v>
      </c>
      <c r="N31" s="822"/>
      <c r="O31" s="822">
        <v>477</v>
      </c>
      <c r="P31" s="831">
        <v>3</v>
      </c>
      <c r="Q31" s="831">
        <v>1542</v>
      </c>
      <c r="R31" s="827"/>
      <c r="S31" s="832">
        <v>514</v>
      </c>
    </row>
    <row r="32" spans="1:19" ht="14.45" customHeight="1" x14ac:dyDescent="0.2">
      <c r="A32" s="821" t="s">
        <v>3328</v>
      </c>
      <c r="B32" s="822" t="s">
        <v>3329</v>
      </c>
      <c r="C32" s="822" t="s">
        <v>578</v>
      </c>
      <c r="D32" s="822" t="s">
        <v>2150</v>
      </c>
      <c r="E32" s="822" t="s">
        <v>3344</v>
      </c>
      <c r="F32" s="822" t="s">
        <v>3361</v>
      </c>
      <c r="G32" s="822" t="s">
        <v>3362</v>
      </c>
      <c r="H32" s="831">
        <v>204</v>
      </c>
      <c r="I32" s="831">
        <v>6800</v>
      </c>
      <c r="J32" s="822"/>
      <c r="K32" s="822">
        <v>33.333333333333336</v>
      </c>
      <c r="L32" s="831">
        <v>109</v>
      </c>
      <c r="M32" s="831">
        <v>4048.8900000000003</v>
      </c>
      <c r="N32" s="822"/>
      <c r="O32" s="822">
        <v>37.145779816513766</v>
      </c>
      <c r="P32" s="831">
        <v>16</v>
      </c>
      <c r="Q32" s="831">
        <v>728.89</v>
      </c>
      <c r="R32" s="827"/>
      <c r="S32" s="832">
        <v>45.555624999999999</v>
      </c>
    </row>
    <row r="33" spans="1:19" ht="14.45" customHeight="1" x14ac:dyDescent="0.2">
      <c r="A33" s="821" t="s">
        <v>3328</v>
      </c>
      <c r="B33" s="822" t="s">
        <v>3329</v>
      </c>
      <c r="C33" s="822" t="s">
        <v>578</v>
      </c>
      <c r="D33" s="822" t="s">
        <v>2150</v>
      </c>
      <c r="E33" s="822" t="s">
        <v>3344</v>
      </c>
      <c r="F33" s="822" t="s">
        <v>3365</v>
      </c>
      <c r="G33" s="822" t="s">
        <v>3366</v>
      </c>
      <c r="H33" s="831">
        <v>87</v>
      </c>
      <c r="I33" s="831">
        <v>3306</v>
      </c>
      <c r="J33" s="822"/>
      <c r="K33" s="822">
        <v>38</v>
      </c>
      <c r="L33" s="831">
        <v>59</v>
      </c>
      <c r="M33" s="831">
        <v>2242</v>
      </c>
      <c r="N33" s="822"/>
      <c r="O33" s="822">
        <v>38</v>
      </c>
      <c r="P33" s="831">
        <v>9</v>
      </c>
      <c r="Q33" s="831">
        <v>351</v>
      </c>
      <c r="R33" s="827"/>
      <c r="S33" s="832">
        <v>39</v>
      </c>
    </row>
    <row r="34" spans="1:19" ht="14.45" customHeight="1" x14ac:dyDescent="0.2">
      <c r="A34" s="821" t="s">
        <v>3328</v>
      </c>
      <c r="B34" s="822" t="s">
        <v>3329</v>
      </c>
      <c r="C34" s="822" t="s">
        <v>578</v>
      </c>
      <c r="D34" s="822" t="s">
        <v>2150</v>
      </c>
      <c r="E34" s="822" t="s">
        <v>3344</v>
      </c>
      <c r="F34" s="822" t="s">
        <v>3367</v>
      </c>
      <c r="G34" s="822" t="s">
        <v>3368</v>
      </c>
      <c r="H34" s="831">
        <v>36</v>
      </c>
      <c r="I34" s="831">
        <v>4824</v>
      </c>
      <c r="J34" s="822"/>
      <c r="K34" s="822">
        <v>134</v>
      </c>
      <c r="L34" s="831">
        <v>12</v>
      </c>
      <c r="M34" s="831">
        <v>1620</v>
      </c>
      <c r="N34" s="822"/>
      <c r="O34" s="822">
        <v>135</v>
      </c>
      <c r="P34" s="831">
        <v>3</v>
      </c>
      <c r="Q34" s="831">
        <v>435</v>
      </c>
      <c r="R34" s="827"/>
      <c r="S34" s="832">
        <v>145</v>
      </c>
    </row>
    <row r="35" spans="1:19" ht="14.45" customHeight="1" x14ac:dyDescent="0.2">
      <c r="A35" s="821" t="s">
        <v>3328</v>
      </c>
      <c r="B35" s="822" t="s">
        <v>3329</v>
      </c>
      <c r="C35" s="822" t="s">
        <v>578</v>
      </c>
      <c r="D35" s="822" t="s">
        <v>2150</v>
      </c>
      <c r="E35" s="822" t="s">
        <v>3344</v>
      </c>
      <c r="F35" s="822" t="s">
        <v>3369</v>
      </c>
      <c r="G35" s="822" t="s">
        <v>3370</v>
      </c>
      <c r="H35" s="831">
        <v>1</v>
      </c>
      <c r="I35" s="831">
        <v>707</v>
      </c>
      <c r="J35" s="822"/>
      <c r="K35" s="822">
        <v>707</v>
      </c>
      <c r="L35" s="831"/>
      <c r="M35" s="831"/>
      <c r="N35" s="822"/>
      <c r="O35" s="822"/>
      <c r="P35" s="831"/>
      <c r="Q35" s="831"/>
      <c r="R35" s="827"/>
      <c r="S35" s="832"/>
    </row>
    <row r="36" spans="1:19" ht="14.45" customHeight="1" x14ac:dyDescent="0.2">
      <c r="A36" s="821" t="s">
        <v>3328</v>
      </c>
      <c r="B36" s="822" t="s">
        <v>3329</v>
      </c>
      <c r="C36" s="822" t="s">
        <v>578</v>
      </c>
      <c r="D36" s="822" t="s">
        <v>2150</v>
      </c>
      <c r="E36" s="822" t="s">
        <v>3344</v>
      </c>
      <c r="F36" s="822" t="s">
        <v>3371</v>
      </c>
      <c r="G36" s="822" t="s">
        <v>3372</v>
      </c>
      <c r="H36" s="831">
        <v>189</v>
      </c>
      <c r="I36" s="831">
        <v>44793</v>
      </c>
      <c r="J36" s="822"/>
      <c r="K36" s="822">
        <v>237</v>
      </c>
      <c r="L36" s="831">
        <v>105</v>
      </c>
      <c r="M36" s="831">
        <v>25095</v>
      </c>
      <c r="N36" s="822"/>
      <c r="O36" s="822">
        <v>239</v>
      </c>
      <c r="P36" s="831">
        <v>13</v>
      </c>
      <c r="Q36" s="831">
        <v>3354</v>
      </c>
      <c r="R36" s="827"/>
      <c r="S36" s="832">
        <v>258</v>
      </c>
    </row>
    <row r="37" spans="1:19" ht="14.45" customHeight="1" x14ac:dyDescent="0.2">
      <c r="A37" s="821" t="s">
        <v>3328</v>
      </c>
      <c r="B37" s="822" t="s">
        <v>3329</v>
      </c>
      <c r="C37" s="822" t="s">
        <v>578</v>
      </c>
      <c r="D37" s="822" t="s">
        <v>2150</v>
      </c>
      <c r="E37" s="822" t="s">
        <v>3344</v>
      </c>
      <c r="F37" s="822" t="s">
        <v>3373</v>
      </c>
      <c r="G37" s="822" t="s">
        <v>3374</v>
      </c>
      <c r="H37" s="831"/>
      <c r="I37" s="831"/>
      <c r="J37" s="822"/>
      <c r="K37" s="822"/>
      <c r="L37" s="831">
        <v>2</v>
      </c>
      <c r="M37" s="831">
        <v>152</v>
      </c>
      <c r="N37" s="822"/>
      <c r="O37" s="822">
        <v>76</v>
      </c>
      <c r="P37" s="831">
        <v>4</v>
      </c>
      <c r="Q37" s="831">
        <v>324</v>
      </c>
      <c r="R37" s="827"/>
      <c r="S37" s="832">
        <v>81</v>
      </c>
    </row>
    <row r="38" spans="1:19" ht="14.45" customHeight="1" x14ac:dyDescent="0.2">
      <c r="A38" s="821" t="s">
        <v>3328</v>
      </c>
      <c r="B38" s="822" t="s">
        <v>3329</v>
      </c>
      <c r="C38" s="822" t="s">
        <v>578</v>
      </c>
      <c r="D38" s="822" t="s">
        <v>2150</v>
      </c>
      <c r="E38" s="822" t="s">
        <v>3344</v>
      </c>
      <c r="F38" s="822" t="s">
        <v>3375</v>
      </c>
      <c r="G38" s="822" t="s">
        <v>3376</v>
      </c>
      <c r="H38" s="831">
        <v>21</v>
      </c>
      <c r="I38" s="831">
        <v>1281</v>
      </c>
      <c r="J38" s="822"/>
      <c r="K38" s="822">
        <v>61</v>
      </c>
      <c r="L38" s="831">
        <v>25</v>
      </c>
      <c r="M38" s="831">
        <v>1550</v>
      </c>
      <c r="N38" s="822"/>
      <c r="O38" s="822">
        <v>62</v>
      </c>
      <c r="P38" s="831">
        <v>3</v>
      </c>
      <c r="Q38" s="831">
        <v>198</v>
      </c>
      <c r="R38" s="827"/>
      <c r="S38" s="832">
        <v>66</v>
      </c>
    </row>
    <row r="39" spans="1:19" ht="14.45" customHeight="1" x14ac:dyDescent="0.2">
      <c r="A39" s="821" t="s">
        <v>3328</v>
      </c>
      <c r="B39" s="822" t="s">
        <v>3329</v>
      </c>
      <c r="C39" s="822" t="s">
        <v>578</v>
      </c>
      <c r="D39" s="822" t="s">
        <v>2150</v>
      </c>
      <c r="E39" s="822" t="s">
        <v>3344</v>
      </c>
      <c r="F39" s="822" t="s">
        <v>3379</v>
      </c>
      <c r="G39" s="822" t="s">
        <v>3380</v>
      </c>
      <c r="H39" s="831"/>
      <c r="I39" s="831"/>
      <c r="J39" s="822"/>
      <c r="K39" s="822"/>
      <c r="L39" s="831"/>
      <c r="M39" s="831"/>
      <c r="N39" s="822"/>
      <c r="O39" s="822"/>
      <c r="P39" s="831">
        <v>4</v>
      </c>
      <c r="Q39" s="831">
        <v>936</v>
      </c>
      <c r="R39" s="827"/>
      <c r="S39" s="832">
        <v>234</v>
      </c>
    </row>
    <row r="40" spans="1:19" ht="14.45" customHeight="1" x14ac:dyDescent="0.2">
      <c r="A40" s="821" t="s">
        <v>3328</v>
      </c>
      <c r="B40" s="822" t="s">
        <v>3329</v>
      </c>
      <c r="C40" s="822" t="s">
        <v>578</v>
      </c>
      <c r="D40" s="822" t="s">
        <v>2150</v>
      </c>
      <c r="E40" s="822" t="s">
        <v>3344</v>
      </c>
      <c r="F40" s="822" t="s">
        <v>3381</v>
      </c>
      <c r="G40" s="822"/>
      <c r="H40" s="831"/>
      <c r="I40" s="831"/>
      <c r="J40" s="822"/>
      <c r="K40" s="822"/>
      <c r="L40" s="831"/>
      <c r="M40" s="831"/>
      <c r="N40" s="822"/>
      <c r="O40" s="822"/>
      <c r="P40" s="831">
        <v>2</v>
      </c>
      <c r="Q40" s="831">
        <v>468</v>
      </c>
      <c r="R40" s="827"/>
      <c r="S40" s="832">
        <v>234</v>
      </c>
    </row>
    <row r="41" spans="1:19" ht="14.45" customHeight="1" x14ac:dyDescent="0.2">
      <c r="A41" s="821" t="s">
        <v>3328</v>
      </c>
      <c r="B41" s="822" t="s">
        <v>3329</v>
      </c>
      <c r="C41" s="822" t="s">
        <v>578</v>
      </c>
      <c r="D41" s="822" t="s">
        <v>2152</v>
      </c>
      <c r="E41" s="822" t="s">
        <v>3344</v>
      </c>
      <c r="F41" s="822" t="s">
        <v>3351</v>
      </c>
      <c r="G41" s="822" t="s">
        <v>3352</v>
      </c>
      <c r="H41" s="831">
        <v>33</v>
      </c>
      <c r="I41" s="831">
        <v>1254</v>
      </c>
      <c r="J41" s="822"/>
      <c r="K41" s="822">
        <v>38</v>
      </c>
      <c r="L41" s="831">
        <v>28</v>
      </c>
      <c r="M41" s="831">
        <v>1064</v>
      </c>
      <c r="N41" s="822"/>
      <c r="O41" s="822">
        <v>38</v>
      </c>
      <c r="P41" s="831">
        <v>13</v>
      </c>
      <c r="Q41" s="831">
        <v>520</v>
      </c>
      <c r="R41" s="827"/>
      <c r="S41" s="832">
        <v>40</v>
      </c>
    </row>
    <row r="42" spans="1:19" ht="14.45" customHeight="1" x14ac:dyDescent="0.2">
      <c r="A42" s="821" t="s">
        <v>3328</v>
      </c>
      <c r="B42" s="822" t="s">
        <v>3329</v>
      </c>
      <c r="C42" s="822" t="s">
        <v>578</v>
      </c>
      <c r="D42" s="822" t="s">
        <v>2152</v>
      </c>
      <c r="E42" s="822" t="s">
        <v>3344</v>
      </c>
      <c r="F42" s="822" t="s">
        <v>3357</v>
      </c>
      <c r="G42" s="822" t="s">
        <v>3358</v>
      </c>
      <c r="H42" s="831">
        <v>1</v>
      </c>
      <c r="I42" s="831">
        <v>0</v>
      </c>
      <c r="J42" s="822"/>
      <c r="K42" s="822">
        <v>0</v>
      </c>
      <c r="L42" s="831"/>
      <c r="M42" s="831"/>
      <c r="N42" s="822"/>
      <c r="O42" s="822"/>
      <c r="P42" s="831"/>
      <c r="Q42" s="831"/>
      <c r="R42" s="827"/>
      <c r="S42" s="832"/>
    </row>
    <row r="43" spans="1:19" ht="14.45" customHeight="1" x14ac:dyDescent="0.2">
      <c r="A43" s="821" t="s">
        <v>3328</v>
      </c>
      <c r="B43" s="822" t="s">
        <v>3329</v>
      </c>
      <c r="C43" s="822" t="s">
        <v>578</v>
      </c>
      <c r="D43" s="822" t="s">
        <v>2152</v>
      </c>
      <c r="E43" s="822" t="s">
        <v>3344</v>
      </c>
      <c r="F43" s="822" t="s">
        <v>3359</v>
      </c>
      <c r="G43" s="822" t="s">
        <v>3360</v>
      </c>
      <c r="H43" s="831">
        <v>1</v>
      </c>
      <c r="I43" s="831">
        <v>474</v>
      </c>
      <c r="J43" s="822"/>
      <c r="K43" s="822">
        <v>474</v>
      </c>
      <c r="L43" s="831">
        <v>1</v>
      </c>
      <c r="M43" s="831">
        <v>477</v>
      </c>
      <c r="N43" s="822"/>
      <c r="O43" s="822">
        <v>477</v>
      </c>
      <c r="P43" s="831"/>
      <c r="Q43" s="831"/>
      <c r="R43" s="827"/>
      <c r="S43" s="832"/>
    </row>
    <row r="44" spans="1:19" ht="14.45" customHeight="1" x14ac:dyDescent="0.2">
      <c r="A44" s="821" t="s">
        <v>3328</v>
      </c>
      <c r="B44" s="822" t="s">
        <v>3329</v>
      </c>
      <c r="C44" s="822" t="s">
        <v>578</v>
      </c>
      <c r="D44" s="822" t="s">
        <v>2152</v>
      </c>
      <c r="E44" s="822" t="s">
        <v>3344</v>
      </c>
      <c r="F44" s="822" t="s">
        <v>3361</v>
      </c>
      <c r="G44" s="822" t="s">
        <v>3362</v>
      </c>
      <c r="H44" s="831">
        <v>2</v>
      </c>
      <c r="I44" s="831">
        <v>66.67</v>
      </c>
      <c r="J44" s="822"/>
      <c r="K44" s="822">
        <v>33.335000000000001</v>
      </c>
      <c r="L44" s="831">
        <v>3</v>
      </c>
      <c r="M44" s="831">
        <v>112.23</v>
      </c>
      <c r="N44" s="822"/>
      <c r="O44" s="822">
        <v>37.410000000000004</v>
      </c>
      <c r="P44" s="831"/>
      <c r="Q44" s="831"/>
      <c r="R44" s="827"/>
      <c r="S44" s="832"/>
    </row>
    <row r="45" spans="1:19" ht="14.45" customHeight="1" x14ac:dyDescent="0.2">
      <c r="A45" s="821" t="s">
        <v>3328</v>
      </c>
      <c r="B45" s="822" t="s">
        <v>3329</v>
      </c>
      <c r="C45" s="822" t="s">
        <v>578</v>
      </c>
      <c r="D45" s="822" t="s">
        <v>2152</v>
      </c>
      <c r="E45" s="822" t="s">
        <v>3344</v>
      </c>
      <c r="F45" s="822" t="s">
        <v>3365</v>
      </c>
      <c r="G45" s="822" t="s">
        <v>3366</v>
      </c>
      <c r="H45" s="831">
        <v>17</v>
      </c>
      <c r="I45" s="831">
        <v>646</v>
      </c>
      <c r="J45" s="822"/>
      <c r="K45" s="822">
        <v>38</v>
      </c>
      <c r="L45" s="831">
        <v>13</v>
      </c>
      <c r="M45" s="831">
        <v>494</v>
      </c>
      <c r="N45" s="822"/>
      <c r="O45" s="822">
        <v>38</v>
      </c>
      <c r="P45" s="831">
        <v>10</v>
      </c>
      <c r="Q45" s="831">
        <v>390</v>
      </c>
      <c r="R45" s="827"/>
      <c r="S45" s="832">
        <v>39</v>
      </c>
    </row>
    <row r="46" spans="1:19" ht="14.45" customHeight="1" x14ac:dyDescent="0.2">
      <c r="A46" s="821" t="s">
        <v>3328</v>
      </c>
      <c r="B46" s="822" t="s">
        <v>3329</v>
      </c>
      <c r="C46" s="822" t="s">
        <v>578</v>
      </c>
      <c r="D46" s="822" t="s">
        <v>2152</v>
      </c>
      <c r="E46" s="822" t="s">
        <v>3344</v>
      </c>
      <c r="F46" s="822" t="s">
        <v>3367</v>
      </c>
      <c r="G46" s="822" t="s">
        <v>3368</v>
      </c>
      <c r="H46" s="831">
        <v>2</v>
      </c>
      <c r="I46" s="831">
        <v>268</v>
      </c>
      <c r="J46" s="822"/>
      <c r="K46" s="822">
        <v>134</v>
      </c>
      <c r="L46" s="831">
        <v>1</v>
      </c>
      <c r="M46" s="831">
        <v>135</v>
      </c>
      <c r="N46" s="822"/>
      <c r="O46" s="822">
        <v>135</v>
      </c>
      <c r="P46" s="831"/>
      <c r="Q46" s="831"/>
      <c r="R46" s="827"/>
      <c r="S46" s="832"/>
    </row>
    <row r="47" spans="1:19" ht="14.45" customHeight="1" x14ac:dyDescent="0.2">
      <c r="A47" s="821" t="s">
        <v>3328</v>
      </c>
      <c r="B47" s="822" t="s">
        <v>3329</v>
      </c>
      <c r="C47" s="822" t="s">
        <v>578</v>
      </c>
      <c r="D47" s="822" t="s">
        <v>2152</v>
      </c>
      <c r="E47" s="822" t="s">
        <v>3344</v>
      </c>
      <c r="F47" s="822" t="s">
        <v>3369</v>
      </c>
      <c r="G47" s="822" t="s">
        <v>3370</v>
      </c>
      <c r="H47" s="831"/>
      <c r="I47" s="831"/>
      <c r="J47" s="822"/>
      <c r="K47" s="822"/>
      <c r="L47" s="831">
        <v>1</v>
      </c>
      <c r="M47" s="831">
        <v>711</v>
      </c>
      <c r="N47" s="822"/>
      <c r="O47" s="822">
        <v>711</v>
      </c>
      <c r="P47" s="831"/>
      <c r="Q47" s="831"/>
      <c r="R47" s="827"/>
      <c r="S47" s="832"/>
    </row>
    <row r="48" spans="1:19" ht="14.45" customHeight="1" x14ac:dyDescent="0.2">
      <c r="A48" s="821" t="s">
        <v>3328</v>
      </c>
      <c r="B48" s="822" t="s">
        <v>3329</v>
      </c>
      <c r="C48" s="822" t="s">
        <v>578</v>
      </c>
      <c r="D48" s="822" t="s">
        <v>2152</v>
      </c>
      <c r="E48" s="822" t="s">
        <v>3344</v>
      </c>
      <c r="F48" s="822" t="s">
        <v>3371</v>
      </c>
      <c r="G48" s="822" t="s">
        <v>3372</v>
      </c>
      <c r="H48" s="831">
        <v>1</v>
      </c>
      <c r="I48" s="831">
        <v>237</v>
      </c>
      <c r="J48" s="822"/>
      <c r="K48" s="822">
        <v>237</v>
      </c>
      <c r="L48" s="831">
        <v>1</v>
      </c>
      <c r="M48" s="831">
        <v>239</v>
      </c>
      <c r="N48" s="822"/>
      <c r="O48" s="822">
        <v>239</v>
      </c>
      <c r="P48" s="831"/>
      <c r="Q48" s="831"/>
      <c r="R48" s="827"/>
      <c r="S48" s="832"/>
    </row>
    <row r="49" spans="1:19" ht="14.45" customHeight="1" x14ac:dyDescent="0.2">
      <c r="A49" s="821" t="s">
        <v>3328</v>
      </c>
      <c r="B49" s="822" t="s">
        <v>3329</v>
      </c>
      <c r="C49" s="822" t="s">
        <v>578</v>
      </c>
      <c r="D49" s="822" t="s">
        <v>2152</v>
      </c>
      <c r="E49" s="822" t="s">
        <v>3344</v>
      </c>
      <c r="F49" s="822" t="s">
        <v>3375</v>
      </c>
      <c r="G49" s="822" t="s">
        <v>3376</v>
      </c>
      <c r="H49" s="831">
        <v>12</v>
      </c>
      <c r="I49" s="831">
        <v>732</v>
      </c>
      <c r="J49" s="822"/>
      <c r="K49" s="822">
        <v>61</v>
      </c>
      <c r="L49" s="831">
        <v>2</v>
      </c>
      <c r="M49" s="831">
        <v>124</v>
      </c>
      <c r="N49" s="822"/>
      <c r="O49" s="822">
        <v>62</v>
      </c>
      <c r="P49" s="831"/>
      <c r="Q49" s="831"/>
      <c r="R49" s="827"/>
      <c r="S49" s="832"/>
    </row>
    <row r="50" spans="1:19" ht="14.45" customHeight="1" x14ac:dyDescent="0.2">
      <c r="A50" s="821" t="s">
        <v>3328</v>
      </c>
      <c r="B50" s="822" t="s">
        <v>3329</v>
      </c>
      <c r="C50" s="822" t="s">
        <v>578</v>
      </c>
      <c r="D50" s="822" t="s">
        <v>2153</v>
      </c>
      <c r="E50" s="822" t="s">
        <v>3344</v>
      </c>
      <c r="F50" s="822" t="s">
        <v>3345</v>
      </c>
      <c r="G50" s="822" t="s">
        <v>3346</v>
      </c>
      <c r="H50" s="831">
        <v>1</v>
      </c>
      <c r="I50" s="831">
        <v>18</v>
      </c>
      <c r="J50" s="822"/>
      <c r="K50" s="822">
        <v>18</v>
      </c>
      <c r="L50" s="831">
        <v>1</v>
      </c>
      <c r="M50" s="831">
        <v>18</v>
      </c>
      <c r="N50" s="822"/>
      <c r="O50" s="822">
        <v>18</v>
      </c>
      <c r="P50" s="831">
        <v>1</v>
      </c>
      <c r="Q50" s="831">
        <v>20</v>
      </c>
      <c r="R50" s="827"/>
      <c r="S50" s="832">
        <v>20</v>
      </c>
    </row>
    <row r="51" spans="1:19" ht="14.45" customHeight="1" x14ac:dyDescent="0.2">
      <c r="A51" s="821" t="s">
        <v>3328</v>
      </c>
      <c r="B51" s="822" t="s">
        <v>3329</v>
      </c>
      <c r="C51" s="822" t="s">
        <v>578</v>
      </c>
      <c r="D51" s="822" t="s">
        <v>2153</v>
      </c>
      <c r="E51" s="822" t="s">
        <v>3344</v>
      </c>
      <c r="F51" s="822" t="s">
        <v>3351</v>
      </c>
      <c r="G51" s="822" t="s">
        <v>3352</v>
      </c>
      <c r="H51" s="831">
        <v>52</v>
      </c>
      <c r="I51" s="831">
        <v>1976</v>
      </c>
      <c r="J51" s="822"/>
      <c r="K51" s="822">
        <v>38</v>
      </c>
      <c r="L51" s="831">
        <v>67</v>
      </c>
      <c r="M51" s="831">
        <v>2546</v>
      </c>
      <c r="N51" s="822"/>
      <c r="O51" s="822">
        <v>38</v>
      </c>
      <c r="P51" s="831">
        <v>26</v>
      </c>
      <c r="Q51" s="831">
        <v>1040</v>
      </c>
      <c r="R51" s="827"/>
      <c r="S51" s="832">
        <v>40</v>
      </c>
    </row>
    <row r="52" spans="1:19" ht="14.45" customHeight="1" x14ac:dyDescent="0.2">
      <c r="A52" s="821" t="s">
        <v>3328</v>
      </c>
      <c r="B52" s="822" t="s">
        <v>3329</v>
      </c>
      <c r="C52" s="822" t="s">
        <v>578</v>
      </c>
      <c r="D52" s="822" t="s">
        <v>2153</v>
      </c>
      <c r="E52" s="822" t="s">
        <v>3344</v>
      </c>
      <c r="F52" s="822" t="s">
        <v>3365</v>
      </c>
      <c r="G52" s="822" t="s">
        <v>3366</v>
      </c>
      <c r="H52" s="831"/>
      <c r="I52" s="831"/>
      <c r="J52" s="822"/>
      <c r="K52" s="822"/>
      <c r="L52" s="831">
        <v>4</v>
      </c>
      <c r="M52" s="831">
        <v>152</v>
      </c>
      <c r="N52" s="822"/>
      <c r="O52" s="822">
        <v>38</v>
      </c>
      <c r="P52" s="831"/>
      <c r="Q52" s="831"/>
      <c r="R52" s="827"/>
      <c r="S52" s="832"/>
    </row>
    <row r="53" spans="1:19" ht="14.45" customHeight="1" x14ac:dyDescent="0.2">
      <c r="A53" s="821" t="s">
        <v>3328</v>
      </c>
      <c r="B53" s="822" t="s">
        <v>3329</v>
      </c>
      <c r="C53" s="822" t="s">
        <v>578</v>
      </c>
      <c r="D53" s="822" t="s">
        <v>3323</v>
      </c>
      <c r="E53" s="822" t="s">
        <v>3344</v>
      </c>
      <c r="F53" s="822" t="s">
        <v>3351</v>
      </c>
      <c r="G53" s="822" t="s">
        <v>3352</v>
      </c>
      <c r="H53" s="831">
        <v>23</v>
      </c>
      <c r="I53" s="831">
        <v>874</v>
      </c>
      <c r="J53" s="822"/>
      <c r="K53" s="822">
        <v>38</v>
      </c>
      <c r="L53" s="831"/>
      <c r="M53" s="831"/>
      <c r="N53" s="822"/>
      <c r="O53" s="822"/>
      <c r="P53" s="831"/>
      <c r="Q53" s="831"/>
      <c r="R53" s="827"/>
      <c r="S53" s="832"/>
    </row>
    <row r="54" spans="1:19" ht="14.45" customHeight="1" x14ac:dyDescent="0.2">
      <c r="A54" s="821" t="s">
        <v>3328</v>
      </c>
      <c r="B54" s="822" t="s">
        <v>3329</v>
      </c>
      <c r="C54" s="822" t="s">
        <v>578</v>
      </c>
      <c r="D54" s="822" t="s">
        <v>3323</v>
      </c>
      <c r="E54" s="822" t="s">
        <v>3344</v>
      </c>
      <c r="F54" s="822" t="s">
        <v>3359</v>
      </c>
      <c r="G54" s="822" t="s">
        <v>3360</v>
      </c>
      <c r="H54" s="831">
        <v>2</v>
      </c>
      <c r="I54" s="831">
        <v>948</v>
      </c>
      <c r="J54" s="822"/>
      <c r="K54" s="822">
        <v>474</v>
      </c>
      <c r="L54" s="831"/>
      <c r="M54" s="831"/>
      <c r="N54" s="822"/>
      <c r="O54" s="822"/>
      <c r="P54" s="831"/>
      <c r="Q54" s="831"/>
      <c r="R54" s="827"/>
      <c r="S54" s="832"/>
    </row>
    <row r="55" spans="1:19" ht="14.45" customHeight="1" x14ac:dyDescent="0.2">
      <c r="A55" s="821" t="s">
        <v>3328</v>
      </c>
      <c r="B55" s="822" t="s">
        <v>3329</v>
      </c>
      <c r="C55" s="822" t="s">
        <v>578</v>
      </c>
      <c r="D55" s="822" t="s">
        <v>3323</v>
      </c>
      <c r="E55" s="822" t="s">
        <v>3344</v>
      </c>
      <c r="F55" s="822" t="s">
        <v>3361</v>
      </c>
      <c r="G55" s="822" t="s">
        <v>3362</v>
      </c>
      <c r="H55" s="831">
        <v>4</v>
      </c>
      <c r="I55" s="831">
        <v>133.34</v>
      </c>
      <c r="J55" s="822"/>
      <c r="K55" s="822">
        <v>33.335000000000001</v>
      </c>
      <c r="L55" s="831"/>
      <c r="M55" s="831"/>
      <c r="N55" s="822"/>
      <c r="O55" s="822"/>
      <c r="P55" s="831"/>
      <c r="Q55" s="831"/>
      <c r="R55" s="827"/>
      <c r="S55" s="832"/>
    </row>
    <row r="56" spans="1:19" ht="14.45" customHeight="1" x14ac:dyDescent="0.2">
      <c r="A56" s="821" t="s">
        <v>3328</v>
      </c>
      <c r="B56" s="822" t="s">
        <v>3329</v>
      </c>
      <c r="C56" s="822" t="s">
        <v>578</v>
      </c>
      <c r="D56" s="822" t="s">
        <v>3323</v>
      </c>
      <c r="E56" s="822" t="s">
        <v>3344</v>
      </c>
      <c r="F56" s="822" t="s">
        <v>3363</v>
      </c>
      <c r="G56" s="822" t="s">
        <v>3364</v>
      </c>
      <c r="H56" s="831">
        <v>1</v>
      </c>
      <c r="I56" s="831">
        <v>358</v>
      </c>
      <c r="J56" s="822"/>
      <c r="K56" s="822">
        <v>358</v>
      </c>
      <c r="L56" s="831"/>
      <c r="M56" s="831"/>
      <c r="N56" s="822"/>
      <c r="O56" s="822"/>
      <c r="P56" s="831"/>
      <c r="Q56" s="831"/>
      <c r="R56" s="827"/>
      <c r="S56" s="832"/>
    </row>
    <row r="57" spans="1:19" ht="14.45" customHeight="1" x14ac:dyDescent="0.2">
      <c r="A57" s="821" t="s">
        <v>3328</v>
      </c>
      <c r="B57" s="822" t="s">
        <v>3329</v>
      </c>
      <c r="C57" s="822" t="s">
        <v>578</v>
      </c>
      <c r="D57" s="822" t="s">
        <v>3323</v>
      </c>
      <c r="E57" s="822" t="s">
        <v>3344</v>
      </c>
      <c r="F57" s="822" t="s">
        <v>3365</v>
      </c>
      <c r="G57" s="822" t="s">
        <v>3366</v>
      </c>
      <c r="H57" s="831">
        <v>7</v>
      </c>
      <c r="I57" s="831">
        <v>266</v>
      </c>
      <c r="J57" s="822"/>
      <c r="K57" s="822">
        <v>38</v>
      </c>
      <c r="L57" s="831"/>
      <c r="M57" s="831"/>
      <c r="N57" s="822"/>
      <c r="O57" s="822"/>
      <c r="P57" s="831"/>
      <c r="Q57" s="831"/>
      <c r="R57" s="827"/>
      <c r="S57" s="832"/>
    </row>
    <row r="58" spans="1:19" ht="14.45" customHeight="1" x14ac:dyDescent="0.2">
      <c r="A58" s="821" t="s">
        <v>3328</v>
      </c>
      <c r="B58" s="822" t="s">
        <v>3329</v>
      </c>
      <c r="C58" s="822" t="s">
        <v>578</v>
      </c>
      <c r="D58" s="822" t="s">
        <v>2155</v>
      </c>
      <c r="E58" s="822" t="s">
        <v>3344</v>
      </c>
      <c r="F58" s="822" t="s">
        <v>3351</v>
      </c>
      <c r="G58" s="822" t="s">
        <v>3352</v>
      </c>
      <c r="H58" s="831"/>
      <c r="I58" s="831"/>
      <c r="J58" s="822"/>
      <c r="K58" s="822"/>
      <c r="L58" s="831">
        <v>9</v>
      </c>
      <c r="M58" s="831">
        <v>342</v>
      </c>
      <c r="N58" s="822"/>
      <c r="O58" s="822">
        <v>38</v>
      </c>
      <c r="P58" s="831"/>
      <c r="Q58" s="831"/>
      <c r="R58" s="827"/>
      <c r="S58" s="832"/>
    </row>
    <row r="59" spans="1:19" ht="14.45" customHeight="1" x14ac:dyDescent="0.2">
      <c r="A59" s="821" t="s">
        <v>3328</v>
      </c>
      <c r="B59" s="822" t="s">
        <v>3329</v>
      </c>
      <c r="C59" s="822" t="s">
        <v>578</v>
      </c>
      <c r="D59" s="822" t="s">
        <v>2155</v>
      </c>
      <c r="E59" s="822" t="s">
        <v>3344</v>
      </c>
      <c r="F59" s="822" t="s">
        <v>3359</v>
      </c>
      <c r="G59" s="822" t="s">
        <v>3360</v>
      </c>
      <c r="H59" s="831"/>
      <c r="I59" s="831"/>
      <c r="J59" s="822"/>
      <c r="K59" s="822"/>
      <c r="L59" s="831">
        <v>1</v>
      </c>
      <c r="M59" s="831">
        <v>477</v>
      </c>
      <c r="N59" s="822"/>
      <c r="O59" s="822">
        <v>477</v>
      </c>
      <c r="P59" s="831"/>
      <c r="Q59" s="831"/>
      <c r="R59" s="827"/>
      <c r="S59" s="832"/>
    </row>
    <row r="60" spans="1:19" ht="14.45" customHeight="1" x14ac:dyDescent="0.2">
      <c r="A60" s="821" t="s">
        <v>3328</v>
      </c>
      <c r="B60" s="822" t="s">
        <v>3329</v>
      </c>
      <c r="C60" s="822" t="s">
        <v>578</v>
      </c>
      <c r="D60" s="822" t="s">
        <v>2155</v>
      </c>
      <c r="E60" s="822" t="s">
        <v>3344</v>
      </c>
      <c r="F60" s="822" t="s">
        <v>3361</v>
      </c>
      <c r="G60" s="822" t="s">
        <v>3362</v>
      </c>
      <c r="H60" s="831"/>
      <c r="I60" s="831"/>
      <c r="J60" s="822"/>
      <c r="K60" s="822"/>
      <c r="L60" s="831">
        <v>1</v>
      </c>
      <c r="M60" s="831">
        <v>45.56</v>
      </c>
      <c r="N60" s="822"/>
      <c r="O60" s="822">
        <v>45.56</v>
      </c>
      <c r="P60" s="831"/>
      <c r="Q60" s="831"/>
      <c r="R60" s="827"/>
      <c r="S60" s="832"/>
    </row>
    <row r="61" spans="1:19" ht="14.45" customHeight="1" x14ac:dyDescent="0.2">
      <c r="A61" s="821" t="s">
        <v>3328</v>
      </c>
      <c r="B61" s="822" t="s">
        <v>3329</v>
      </c>
      <c r="C61" s="822" t="s">
        <v>578</v>
      </c>
      <c r="D61" s="822" t="s">
        <v>2155</v>
      </c>
      <c r="E61" s="822" t="s">
        <v>3344</v>
      </c>
      <c r="F61" s="822" t="s">
        <v>3365</v>
      </c>
      <c r="G61" s="822" t="s">
        <v>3366</v>
      </c>
      <c r="H61" s="831"/>
      <c r="I61" s="831"/>
      <c r="J61" s="822"/>
      <c r="K61" s="822"/>
      <c r="L61" s="831">
        <v>3</v>
      </c>
      <c r="M61" s="831">
        <v>114</v>
      </c>
      <c r="N61" s="822"/>
      <c r="O61" s="822">
        <v>38</v>
      </c>
      <c r="P61" s="831"/>
      <c r="Q61" s="831"/>
      <c r="R61" s="827"/>
      <c r="S61" s="832"/>
    </row>
    <row r="62" spans="1:19" ht="14.45" customHeight="1" x14ac:dyDescent="0.2">
      <c r="A62" s="821" t="s">
        <v>3328</v>
      </c>
      <c r="B62" s="822" t="s">
        <v>3329</v>
      </c>
      <c r="C62" s="822" t="s">
        <v>578</v>
      </c>
      <c r="D62" s="822" t="s">
        <v>2155</v>
      </c>
      <c r="E62" s="822" t="s">
        <v>3344</v>
      </c>
      <c r="F62" s="822" t="s">
        <v>3367</v>
      </c>
      <c r="G62" s="822" t="s">
        <v>3368</v>
      </c>
      <c r="H62" s="831"/>
      <c r="I62" s="831"/>
      <c r="J62" s="822"/>
      <c r="K62" s="822"/>
      <c r="L62" s="831">
        <v>1</v>
      </c>
      <c r="M62" s="831">
        <v>135</v>
      </c>
      <c r="N62" s="822"/>
      <c r="O62" s="822">
        <v>135</v>
      </c>
      <c r="P62" s="831"/>
      <c r="Q62" s="831"/>
      <c r="R62" s="827"/>
      <c r="S62" s="832"/>
    </row>
    <row r="63" spans="1:19" ht="14.45" customHeight="1" x14ac:dyDescent="0.2">
      <c r="A63" s="821" t="s">
        <v>3328</v>
      </c>
      <c r="B63" s="822" t="s">
        <v>3329</v>
      </c>
      <c r="C63" s="822" t="s">
        <v>578</v>
      </c>
      <c r="D63" s="822" t="s">
        <v>2155</v>
      </c>
      <c r="E63" s="822" t="s">
        <v>3344</v>
      </c>
      <c r="F63" s="822" t="s">
        <v>3375</v>
      </c>
      <c r="G63" s="822" t="s">
        <v>3376</v>
      </c>
      <c r="H63" s="831"/>
      <c r="I63" s="831"/>
      <c r="J63" s="822"/>
      <c r="K63" s="822"/>
      <c r="L63" s="831">
        <v>1</v>
      </c>
      <c r="M63" s="831">
        <v>62</v>
      </c>
      <c r="N63" s="822"/>
      <c r="O63" s="822">
        <v>62</v>
      </c>
      <c r="P63" s="831"/>
      <c r="Q63" s="831"/>
      <c r="R63" s="827"/>
      <c r="S63" s="832"/>
    </row>
    <row r="64" spans="1:19" ht="14.45" customHeight="1" x14ac:dyDescent="0.2">
      <c r="A64" s="821" t="s">
        <v>3328</v>
      </c>
      <c r="B64" s="822" t="s">
        <v>3329</v>
      </c>
      <c r="C64" s="822" t="s">
        <v>578</v>
      </c>
      <c r="D64" s="822" t="s">
        <v>3325</v>
      </c>
      <c r="E64" s="822" t="s">
        <v>3344</v>
      </c>
      <c r="F64" s="822" t="s">
        <v>3351</v>
      </c>
      <c r="G64" s="822" t="s">
        <v>3352</v>
      </c>
      <c r="H64" s="831">
        <v>26</v>
      </c>
      <c r="I64" s="831">
        <v>988</v>
      </c>
      <c r="J64" s="822"/>
      <c r="K64" s="822">
        <v>38</v>
      </c>
      <c r="L64" s="831"/>
      <c r="M64" s="831"/>
      <c r="N64" s="822"/>
      <c r="O64" s="822"/>
      <c r="P64" s="831"/>
      <c r="Q64" s="831"/>
      <c r="R64" s="827"/>
      <c r="S64" s="832"/>
    </row>
    <row r="65" spans="1:19" ht="14.45" customHeight="1" x14ac:dyDescent="0.2">
      <c r="A65" s="821" t="s">
        <v>3328</v>
      </c>
      <c r="B65" s="822" t="s">
        <v>3329</v>
      </c>
      <c r="C65" s="822" t="s">
        <v>578</v>
      </c>
      <c r="D65" s="822" t="s">
        <v>3325</v>
      </c>
      <c r="E65" s="822" t="s">
        <v>3344</v>
      </c>
      <c r="F65" s="822" t="s">
        <v>3359</v>
      </c>
      <c r="G65" s="822" t="s">
        <v>3360</v>
      </c>
      <c r="H65" s="831">
        <v>2</v>
      </c>
      <c r="I65" s="831">
        <v>948</v>
      </c>
      <c r="J65" s="822"/>
      <c r="K65" s="822">
        <v>474</v>
      </c>
      <c r="L65" s="831"/>
      <c r="M65" s="831"/>
      <c r="N65" s="822"/>
      <c r="O65" s="822"/>
      <c r="P65" s="831"/>
      <c r="Q65" s="831"/>
      <c r="R65" s="827"/>
      <c r="S65" s="832"/>
    </row>
    <row r="66" spans="1:19" ht="14.45" customHeight="1" x14ac:dyDescent="0.2">
      <c r="A66" s="821" t="s">
        <v>3328</v>
      </c>
      <c r="B66" s="822" t="s">
        <v>3329</v>
      </c>
      <c r="C66" s="822" t="s">
        <v>578</v>
      </c>
      <c r="D66" s="822" t="s">
        <v>3325</v>
      </c>
      <c r="E66" s="822" t="s">
        <v>3344</v>
      </c>
      <c r="F66" s="822" t="s">
        <v>3361</v>
      </c>
      <c r="G66" s="822" t="s">
        <v>3362</v>
      </c>
      <c r="H66" s="831">
        <v>4</v>
      </c>
      <c r="I66" s="831">
        <v>133.33000000000001</v>
      </c>
      <c r="J66" s="822"/>
      <c r="K66" s="822">
        <v>33.332500000000003</v>
      </c>
      <c r="L66" s="831"/>
      <c r="M66" s="831"/>
      <c r="N66" s="822"/>
      <c r="O66" s="822"/>
      <c r="P66" s="831"/>
      <c r="Q66" s="831"/>
      <c r="R66" s="827"/>
      <c r="S66" s="832"/>
    </row>
    <row r="67" spans="1:19" ht="14.45" customHeight="1" x14ac:dyDescent="0.2">
      <c r="A67" s="821" t="s">
        <v>3328</v>
      </c>
      <c r="B67" s="822" t="s">
        <v>3329</v>
      </c>
      <c r="C67" s="822" t="s">
        <v>578</v>
      </c>
      <c r="D67" s="822" t="s">
        <v>3325</v>
      </c>
      <c r="E67" s="822" t="s">
        <v>3344</v>
      </c>
      <c r="F67" s="822" t="s">
        <v>3365</v>
      </c>
      <c r="G67" s="822" t="s">
        <v>3366</v>
      </c>
      <c r="H67" s="831">
        <v>4</v>
      </c>
      <c r="I67" s="831">
        <v>152</v>
      </c>
      <c r="J67" s="822"/>
      <c r="K67" s="822">
        <v>38</v>
      </c>
      <c r="L67" s="831"/>
      <c r="M67" s="831"/>
      <c r="N67" s="822"/>
      <c r="O67" s="822"/>
      <c r="P67" s="831"/>
      <c r="Q67" s="831"/>
      <c r="R67" s="827"/>
      <c r="S67" s="832"/>
    </row>
    <row r="68" spans="1:19" ht="14.45" customHeight="1" x14ac:dyDescent="0.2">
      <c r="A68" s="821" t="s">
        <v>3328</v>
      </c>
      <c r="B68" s="822" t="s">
        <v>3329</v>
      </c>
      <c r="C68" s="822" t="s">
        <v>578</v>
      </c>
      <c r="D68" s="822" t="s">
        <v>3325</v>
      </c>
      <c r="E68" s="822" t="s">
        <v>3344</v>
      </c>
      <c r="F68" s="822" t="s">
        <v>3371</v>
      </c>
      <c r="G68" s="822" t="s">
        <v>3372</v>
      </c>
      <c r="H68" s="831">
        <v>2</v>
      </c>
      <c r="I68" s="831">
        <v>474</v>
      </c>
      <c r="J68" s="822"/>
      <c r="K68" s="822">
        <v>237</v>
      </c>
      <c r="L68" s="831"/>
      <c r="M68" s="831"/>
      <c r="N68" s="822"/>
      <c r="O68" s="822"/>
      <c r="P68" s="831"/>
      <c r="Q68" s="831"/>
      <c r="R68" s="827"/>
      <c r="S68" s="832"/>
    </row>
    <row r="69" spans="1:19" ht="14.45" customHeight="1" x14ac:dyDescent="0.2">
      <c r="A69" s="821" t="s">
        <v>3328</v>
      </c>
      <c r="B69" s="822" t="s">
        <v>3329</v>
      </c>
      <c r="C69" s="822" t="s">
        <v>578</v>
      </c>
      <c r="D69" s="822" t="s">
        <v>2156</v>
      </c>
      <c r="E69" s="822" t="s">
        <v>3344</v>
      </c>
      <c r="F69" s="822" t="s">
        <v>3349</v>
      </c>
      <c r="G69" s="822" t="s">
        <v>3350</v>
      </c>
      <c r="H69" s="831">
        <v>2</v>
      </c>
      <c r="I69" s="831">
        <v>168</v>
      </c>
      <c r="J69" s="822"/>
      <c r="K69" s="822">
        <v>84</v>
      </c>
      <c r="L69" s="831">
        <v>0</v>
      </c>
      <c r="M69" s="831">
        <v>0</v>
      </c>
      <c r="N69" s="822"/>
      <c r="O69" s="822"/>
      <c r="P69" s="831"/>
      <c r="Q69" s="831"/>
      <c r="R69" s="827"/>
      <c r="S69" s="832"/>
    </row>
    <row r="70" spans="1:19" ht="14.45" customHeight="1" x14ac:dyDescent="0.2">
      <c r="A70" s="821" t="s">
        <v>3328</v>
      </c>
      <c r="B70" s="822" t="s">
        <v>3329</v>
      </c>
      <c r="C70" s="822" t="s">
        <v>578</v>
      </c>
      <c r="D70" s="822" t="s">
        <v>2156</v>
      </c>
      <c r="E70" s="822" t="s">
        <v>3344</v>
      </c>
      <c r="F70" s="822" t="s">
        <v>3351</v>
      </c>
      <c r="G70" s="822" t="s">
        <v>3352</v>
      </c>
      <c r="H70" s="831">
        <v>204</v>
      </c>
      <c r="I70" s="831">
        <v>7752</v>
      </c>
      <c r="J70" s="822"/>
      <c r="K70" s="822">
        <v>38</v>
      </c>
      <c r="L70" s="831">
        <v>102</v>
      </c>
      <c r="M70" s="831">
        <v>3876</v>
      </c>
      <c r="N70" s="822"/>
      <c r="O70" s="822">
        <v>38</v>
      </c>
      <c r="P70" s="831">
        <v>25</v>
      </c>
      <c r="Q70" s="831">
        <v>1000</v>
      </c>
      <c r="R70" s="827"/>
      <c r="S70" s="832">
        <v>40</v>
      </c>
    </row>
    <row r="71" spans="1:19" ht="14.45" customHeight="1" x14ac:dyDescent="0.2">
      <c r="A71" s="821" t="s">
        <v>3328</v>
      </c>
      <c r="B71" s="822" t="s">
        <v>3329</v>
      </c>
      <c r="C71" s="822" t="s">
        <v>578</v>
      </c>
      <c r="D71" s="822" t="s">
        <v>2156</v>
      </c>
      <c r="E71" s="822" t="s">
        <v>3344</v>
      </c>
      <c r="F71" s="822" t="s">
        <v>3355</v>
      </c>
      <c r="G71" s="822" t="s">
        <v>3356</v>
      </c>
      <c r="H71" s="831">
        <v>1</v>
      </c>
      <c r="I71" s="831">
        <v>226</v>
      </c>
      <c r="J71" s="822"/>
      <c r="K71" s="822">
        <v>226</v>
      </c>
      <c r="L71" s="831"/>
      <c r="M71" s="831"/>
      <c r="N71" s="822"/>
      <c r="O71" s="822"/>
      <c r="P71" s="831"/>
      <c r="Q71" s="831"/>
      <c r="R71" s="827"/>
      <c r="S71" s="832"/>
    </row>
    <row r="72" spans="1:19" ht="14.45" customHeight="1" x14ac:dyDescent="0.2">
      <c r="A72" s="821" t="s">
        <v>3328</v>
      </c>
      <c r="B72" s="822" t="s">
        <v>3329</v>
      </c>
      <c r="C72" s="822" t="s">
        <v>578</v>
      </c>
      <c r="D72" s="822" t="s">
        <v>2156</v>
      </c>
      <c r="E72" s="822" t="s">
        <v>3344</v>
      </c>
      <c r="F72" s="822" t="s">
        <v>3359</v>
      </c>
      <c r="G72" s="822" t="s">
        <v>3360</v>
      </c>
      <c r="H72" s="831">
        <v>12</v>
      </c>
      <c r="I72" s="831">
        <v>5688</v>
      </c>
      <c r="J72" s="822"/>
      <c r="K72" s="822">
        <v>474</v>
      </c>
      <c r="L72" s="831"/>
      <c r="M72" s="831"/>
      <c r="N72" s="822"/>
      <c r="O72" s="822"/>
      <c r="P72" s="831">
        <v>2</v>
      </c>
      <c r="Q72" s="831">
        <v>1028</v>
      </c>
      <c r="R72" s="827"/>
      <c r="S72" s="832">
        <v>514</v>
      </c>
    </row>
    <row r="73" spans="1:19" ht="14.45" customHeight="1" x14ac:dyDescent="0.2">
      <c r="A73" s="821" t="s">
        <v>3328</v>
      </c>
      <c r="B73" s="822" t="s">
        <v>3329</v>
      </c>
      <c r="C73" s="822" t="s">
        <v>578</v>
      </c>
      <c r="D73" s="822" t="s">
        <v>2156</v>
      </c>
      <c r="E73" s="822" t="s">
        <v>3344</v>
      </c>
      <c r="F73" s="822" t="s">
        <v>3361</v>
      </c>
      <c r="G73" s="822" t="s">
        <v>3362</v>
      </c>
      <c r="H73" s="831">
        <v>25</v>
      </c>
      <c r="I73" s="831">
        <v>833.33</v>
      </c>
      <c r="J73" s="822"/>
      <c r="K73" s="822">
        <v>33.333200000000005</v>
      </c>
      <c r="L73" s="831">
        <v>5</v>
      </c>
      <c r="M73" s="831">
        <v>178.9</v>
      </c>
      <c r="N73" s="822"/>
      <c r="O73" s="822">
        <v>35.78</v>
      </c>
      <c r="P73" s="831">
        <v>4</v>
      </c>
      <c r="Q73" s="831">
        <v>182.23</v>
      </c>
      <c r="R73" s="827"/>
      <c r="S73" s="832">
        <v>45.557499999999997</v>
      </c>
    </row>
    <row r="74" spans="1:19" ht="14.45" customHeight="1" x14ac:dyDescent="0.2">
      <c r="A74" s="821" t="s">
        <v>3328</v>
      </c>
      <c r="B74" s="822" t="s">
        <v>3329</v>
      </c>
      <c r="C74" s="822" t="s">
        <v>578</v>
      </c>
      <c r="D74" s="822" t="s">
        <v>2156</v>
      </c>
      <c r="E74" s="822" t="s">
        <v>3344</v>
      </c>
      <c r="F74" s="822" t="s">
        <v>3365</v>
      </c>
      <c r="G74" s="822" t="s">
        <v>3366</v>
      </c>
      <c r="H74" s="831">
        <v>39</v>
      </c>
      <c r="I74" s="831">
        <v>1482</v>
      </c>
      <c r="J74" s="822"/>
      <c r="K74" s="822">
        <v>38</v>
      </c>
      <c r="L74" s="831">
        <v>5</v>
      </c>
      <c r="M74" s="831">
        <v>190</v>
      </c>
      <c r="N74" s="822"/>
      <c r="O74" s="822">
        <v>38</v>
      </c>
      <c r="P74" s="831">
        <v>2</v>
      </c>
      <c r="Q74" s="831">
        <v>78</v>
      </c>
      <c r="R74" s="827"/>
      <c r="S74" s="832">
        <v>39</v>
      </c>
    </row>
    <row r="75" spans="1:19" ht="14.45" customHeight="1" x14ac:dyDescent="0.2">
      <c r="A75" s="821" t="s">
        <v>3328</v>
      </c>
      <c r="B75" s="822" t="s">
        <v>3329</v>
      </c>
      <c r="C75" s="822" t="s">
        <v>578</v>
      </c>
      <c r="D75" s="822" t="s">
        <v>2156</v>
      </c>
      <c r="E75" s="822" t="s">
        <v>3344</v>
      </c>
      <c r="F75" s="822" t="s">
        <v>3367</v>
      </c>
      <c r="G75" s="822" t="s">
        <v>3368</v>
      </c>
      <c r="H75" s="831">
        <v>14</v>
      </c>
      <c r="I75" s="831">
        <v>1876</v>
      </c>
      <c r="J75" s="822"/>
      <c r="K75" s="822">
        <v>134</v>
      </c>
      <c r="L75" s="831">
        <v>6</v>
      </c>
      <c r="M75" s="831">
        <v>810</v>
      </c>
      <c r="N75" s="822"/>
      <c r="O75" s="822">
        <v>135</v>
      </c>
      <c r="P75" s="831"/>
      <c r="Q75" s="831"/>
      <c r="R75" s="827"/>
      <c r="S75" s="832"/>
    </row>
    <row r="76" spans="1:19" ht="14.45" customHeight="1" x14ac:dyDescent="0.2">
      <c r="A76" s="821" t="s">
        <v>3328</v>
      </c>
      <c r="B76" s="822" t="s">
        <v>3329</v>
      </c>
      <c r="C76" s="822" t="s">
        <v>578</v>
      </c>
      <c r="D76" s="822" t="s">
        <v>2156</v>
      </c>
      <c r="E76" s="822" t="s">
        <v>3344</v>
      </c>
      <c r="F76" s="822" t="s">
        <v>3369</v>
      </c>
      <c r="G76" s="822" t="s">
        <v>3370</v>
      </c>
      <c r="H76" s="831"/>
      <c r="I76" s="831"/>
      <c r="J76" s="822"/>
      <c r="K76" s="822"/>
      <c r="L76" s="831">
        <v>1</v>
      </c>
      <c r="M76" s="831">
        <v>711</v>
      </c>
      <c r="N76" s="822"/>
      <c r="O76" s="822">
        <v>711</v>
      </c>
      <c r="P76" s="831"/>
      <c r="Q76" s="831"/>
      <c r="R76" s="827"/>
      <c r="S76" s="832"/>
    </row>
    <row r="77" spans="1:19" ht="14.45" customHeight="1" x14ac:dyDescent="0.2">
      <c r="A77" s="821" t="s">
        <v>3328</v>
      </c>
      <c r="B77" s="822" t="s">
        <v>3329</v>
      </c>
      <c r="C77" s="822" t="s">
        <v>578</v>
      </c>
      <c r="D77" s="822" t="s">
        <v>2156</v>
      </c>
      <c r="E77" s="822" t="s">
        <v>3344</v>
      </c>
      <c r="F77" s="822" t="s">
        <v>3371</v>
      </c>
      <c r="G77" s="822" t="s">
        <v>3372</v>
      </c>
      <c r="H77" s="831">
        <v>15</v>
      </c>
      <c r="I77" s="831">
        <v>3555</v>
      </c>
      <c r="J77" s="822"/>
      <c r="K77" s="822">
        <v>237</v>
      </c>
      <c r="L77" s="831">
        <v>5</v>
      </c>
      <c r="M77" s="831">
        <v>1195</v>
      </c>
      <c r="N77" s="822"/>
      <c r="O77" s="822">
        <v>239</v>
      </c>
      <c r="P77" s="831">
        <v>1</v>
      </c>
      <c r="Q77" s="831">
        <v>258</v>
      </c>
      <c r="R77" s="827"/>
      <c r="S77" s="832">
        <v>258</v>
      </c>
    </row>
    <row r="78" spans="1:19" ht="14.45" customHeight="1" x14ac:dyDescent="0.2">
      <c r="A78" s="821" t="s">
        <v>3328</v>
      </c>
      <c r="B78" s="822" t="s">
        <v>3329</v>
      </c>
      <c r="C78" s="822" t="s">
        <v>578</v>
      </c>
      <c r="D78" s="822" t="s">
        <v>2156</v>
      </c>
      <c r="E78" s="822" t="s">
        <v>3344</v>
      </c>
      <c r="F78" s="822" t="s">
        <v>3375</v>
      </c>
      <c r="G78" s="822" t="s">
        <v>3376</v>
      </c>
      <c r="H78" s="831">
        <v>24</v>
      </c>
      <c r="I78" s="831">
        <v>1464</v>
      </c>
      <c r="J78" s="822"/>
      <c r="K78" s="822">
        <v>61</v>
      </c>
      <c r="L78" s="831">
        <v>4</v>
      </c>
      <c r="M78" s="831">
        <v>248</v>
      </c>
      <c r="N78" s="822"/>
      <c r="O78" s="822">
        <v>62</v>
      </c>
      <c r="P78" s="831">
        <v>1</v>
      </c>
      <c r="Q78" s="831">
        <v>66</v>
      </c>
      <c r="R78" s="827"/>
      <c r="S78" s="832">
        <v>66</v>
      </c>
    </row>
    <row r="79" spans="1:19" ht="14.45" customHeight="1" x14ac:dyDescent="0.2">
      <c r="A79" s="821" t="s">
        <v>3328</v>
      </c>
      <c r="B79" s="822" t="s">
        <v>3329</v>
      </c>
      <c r="C79" s="822" t="s">
        <v>578</v>
      </c>
      <c r="D79" s="822" t="s">
        <v>2156</v>
      </c>
      <c r="E79" s="822" t="s">
        <v>3344</v>
      </c>
      <c r="F79" s="822" t="s">
        <v>3377</v>
      </c>
      <c r="G79" s="822" t="s">
        <v>3378</v>
      </c>
      <c r="H79" s="831">
        <v>4</v>
      </c>
      <c r="I79" s="831">
        <v>716</v>
      </c>
      <c r="J79" s="822"/>
      <c r="K79" s="822">
        <v>179</v>
      </c>
      <c r="L79" s="831"/>
      <c r="M79" s="831"/>
      <c r="N79" s="822"/>
      <c r="O79" s="822"/>
      <c r="P79" s="831"/>
      <c r="Q79" s="831"/>
      <c r="R79" s="827"/>
      <c r="S79" s="832"/>
    </row>
    <row r="80" spans="1:19" ht="14.45" customHeight="1" x14ac:dyDescent="0.2">
      <c r="A80" s="821" t="s">
        <v>3328</v>
      </c>
      <c r="B80" s="822" t="s">
        <v>3329</v>
      </c>
      <c r="C80" s="822" t="s">
        <v>578</v>
      </c>
      <c r="D80" s="822" t="s">
        <v>3320</v>
      </c>
      <c r="E80" s="822" t="s">
        <v>3344</v>
      </c>
      <c r="F80" s="822" t="s">
        <v>3365</v>
      </c>
      <c r="G80" s="822" t="s">
        <v>3366</v>
      </c>
      <c r="H80" s="831">
        <v>1</v>
      </c>
      <c r="I80" s="831">
        <v>38</v>
      </c>
      <c r="J80" s="822"/>
      <c r="K80" s="822">
        <v>38</v>
      </c>
      <c r="L80" s="831"/>
      <c r="M80" s="831"/>
      <c r="N80" s="822"/>
      <c r="O80" s="822"/>
      <c r="P80" s="831"/>
      <c r="Q80" s="831"/>
      <c r="R80" s="827"/>
      <c r="S80" s="832"/>
    </row>
    <row r="81" spans="1:19" ht="14.45" customHeight="1" x14ac:dyDescent="0.2">
      <c r="A81" s="821" t="s">
        <v>3328</v>
      </c>
      <c r="B81" s="822" t="s">
        <v>3329</v>
      </c>
      <c r="C81" s="822" t="s">
        <v>578</v>
      </c>
      <c r="D81" s="822" t="s">
        <v>3322</v>
      </c>
      <c r="E81" s="822" t="s">
        <v>3344</v>
      </c>
      <c r="F81" s="822" t="s">
        <v>3351</v>
      </c>
      <c r="G81" s="822" t="s">
        <v>3352</v>
      </c>
      <c r="H81" s="831">
        <v>8</v>
      </c>
      <c r="I81" s="831">
        <v>304</v>
      </c>
      <c r="J81" s="822"/>
      <c r="K81" s="822">
        <v>38</v>
      </c>
      <c r="L81" s="831"/>
      <c r="M81" s="831"/>
      <c r="N81" s="822"/>
      <c r="O81" s="822"/>
      <c r="P81" s="831"/>
      <c r="Q81" s="831"/>
      <c r="R81" s="827"/>
      <c r="S81" s="832"/>
    </row>
    <row r="82" spans="1:19" ht="14.45" customHeight="1" x14ac:dyDescent="0.2">
      <c r="A82" s="821" t="s">
        <v>3328</v>
      </c>
      <c r="B82" s="822" t="s">
        <v>3329</v>
      </c>
      <c r="C82" s="822" t="s">
        <v>578</v>
      </c>
      <c r="D82" s="822" t="s">
        <v>3322</v>
      </c>
      <c r="E82" s="822" t="s">
        <v>3344</v>
      </c>
      <c r="F82" s="822" t="s">
        <v>3365</v>
      </c>
      <c r="G82" s="822" t="s">
        <v>3366</v>
      </c>
      <c r="H82" s="831">
        <v>1</v>
      </c>
      <c r="I82" s="831">
        <v>38</v>
      </c>
      <c r="J82" s="822"/>
      <c r="K82" s="822">
        <v>38</v>
      </c>
      <c r="L82" s="831"/>
      <c r="M82" s="831"/>
      <c r="N82" s="822"/>
      <c r="O82" s="822"/>
      <c r="P82" s="831"/>
      <c r="Q82" s="831"/>
      <c r="R82" s="827"/>
      <c r="S82" s="832"/>
    </row>
    <row r="83" spans="1:19" ht="14.45" customHeight="1" x14ac:dyDescent="0.2">
      <c r="A83" s="821" t="s">
        <v>3328</v>
      </c>
      <c r="B83" s="822" t="s">
        <v>3329</v>
      </c>
      <c r="C83" s="822" t="s">
        <v>578</v>
      </c>
      <c r="D83" s="822" t="s">
        <v>3322</v>
      </c>
      <c r="E83" s="822" t="s">
        <v>3344</v>
      </c>
      <c r="F83" s="822" t="s">
        <v>3375</v>
      </c>
      <c r="G83" s="822" t="s">
        <v>3376</v>
      </c>
      <c r="H83" s="831">
        <v>1</v>
      </c>
      <c r="I83" s="831">
        <v>61</v>
      </c>
      <c r="J83" s="822"/>
      <c r="K83" s="822">
        <v>61</v>
      </c>
      <c r="L83" s="831"/>
      <c r="M83" s="831"/>
      <c r="N83" s="822"/>
      <c r="O83" s="822"/>
      <c r="P83" s="831"/>
      <c r="Q83" s="831"/>
      <c r="R83" s="827"/>
      <c r="S83" s="832"/>
    </row>
    <row r="84" spans="1:19" ht="14.45" customHeight="1" x14ac:dyDescent="0.2">
      <c r="A84" s="821" t="s">
        <v>3328</v>
      </c>
      <c r="B84" s="822" t="s">
        <v>3382</v>
      </c>
      <c r="C84" s="822" t="s">
        <v>578</v>
      </c>
      <c r="D84" s="822" t="s">
        <v>3319</v>
      </c>
      <c r="E84" s="822" t="s">
        <v>3330</v>
      </c>
      <c r="F84" s="822" t="s">
        <v>3333</v>
      </c>
      <c r="G84" s="822" t="s">
        <v>956</v>
      </c>
      <c r="H84" s="831">
        <v>0.2</v>
      </c>
      <c r="I84" s="831">
        <v>10.119999999999999</v>
      </c>
      <c r="J84" s="822"/>
      <c r="K84" s="822">
        <v>50.599999999999994</v>
      </c>
      <c r="L84" s="831"/>
      <c r="M84" s="831"/>
      <c r="N84" s="822"/>
      <c r="O84" s="822"/>
      <c r="P84" s="831"/>
      <c r="Q84" s="831"/>
      <c r="R84" s="827"/>
      <c r="S84" s="832"/>
    </row>
    <row r="85" spans="1:19" ht="14.45" customHeight="1" x14ac:dyDescent="0.2">
      <c r="A85" s="821" t="s">
        <v>3328</v>
      </c>
      <c r="B85" s="822" t="s">
        <v>3382</v>
      </c>
      <c r="C85" s="822" t="s">
        <v>578</v>
      </c>
      <c r="D85" s="822" t="s">
        <v>3319</v>
      </c>
      <c r="E85" s="822" t="s">
        <v>3330</v>
      </c>
      <c r="F85" s="822" t="s">
        <v>3338</v>
      </c>
      <c r="G85" s="822" t="s">
        <v>3339</v>
      </c>
      <c r="H85" s="831">
        <v>0.05</v>
      </c>
      <c r="I85" s="831">
        <v>4.8600000000000003</v>
      </c>
      <c r="J85" s="822"/>
      <c r="K85" s="822">
        <v>97.2</v>
      </c>
      <c r="L85" s="831"/>
      <c r="M85" s="831"/>
      <c r="N85" s="822"/>
      <c r="O85" s="822"/>
      <c r="P85" s="831"/>
      <c r="Q85" s="831"/>
      <c r="R85" s="827"/>
      <c r="S85" s="832"/>
    </row>
    <row r="86" spans="1:19" ht="14.45" customHeight="1" x14ac:dyDescent="0.2">
      <c r="A86" s="821" t="s">
        <v>3328</v>
      </c>
      <c r="B86" s="822" t="s">
        <v>3382</v>
      </c>
      <c r="C86" s="822" t="s">
        <v>578</v>
      </c>
      <c r="D86" s="822" t="s">
        <v>3319</v>
      </c>
      <c r="E86" s="822" t="s">
        <v>3344</v>
      </c>
      <c r="F86" s="822" t="s">
        <v>3347</v>
      </c>
      <c r="G86" s="822" t="s">
        <v>3348</v>
      </c>
      <c r="H86" s="831">
        <v>2</v>
      </c>
      <c r="I86" s="831">
        <v>302</v>
      </c>
      <c r="J86" s="822"/>
      <c r="K86" s="822">
        <v>151</v>
      </c>
      <c r="L86" s="831"/>
      <c r="M86" s="831"/>
      <c r="N86" s="822"/>
      <c r="O86" s="822"/>
      <c r="P86" s="831"/>
      <c r="Q86" s="831"/>
      <c r="R86" s="827"/>
      <c r="S86" s="832"/>
    </row>
    <row r="87" spans="1:19" ht="14.45" customHeight="1" x14ac:dyDescent="0.2">
      <c r="A87" s="821" t="s">
        <v>3328</v>
      </c>
      <c r="B87" s="822" t="s">
        <v>3382</v>
      </c>
      <c r="C87" s="822" t="s">
        <v>578</v>
      </c>
      <c r="D87" s="822" t="s">
        <v>3319</v>
      </c>
      <c r="E87" s="822" t="s">
        <v>3344</v>
      </c>
      <c r="F87" s="822" t="s">
        <v>3365</v>
      </c>
      <c r="G87" s="822" t="s">
        <v>3366</v>
      </c>
      <c r="H87" s="831"/>
      <c r="I87" s="831"/>
      <c r="J87" s="822"/>
      <c r="K87" s="822"/>
      <c r="L87" s="831"/>
      <c r="M87" s="831"/>
      <c r="N87" s="822"/>
      <c r="O87" s="822"/>
      <c r="P87" s="831">
        <v>6</v>
      </c>
      <c r="Q87" s="831">
        <v>234</v>
      </c>
      <c r="R87" s="827"/>
      <c r="S87" s="832">
        <v>39</v>
      </c>
    </row>
    <row r="88" spans="1:19" ht="14.45" customHeight="1" x14ac:dyDescent="0.2">
      <c r="A88" s="821" t="s">
        <v>3328</v>
      </c>
      <c r="B88" s="822" t="s">
        <v>3382</v>
      </c>
      <c r="C88" s="822" t="s">
        <v>578</v>
      </c>
      <c r="D88" s="822" t="s">
        <v>3319</v>
      </c>
      <c r="E88" s="822" t="s">
        <v>3344</v>
      </c>
      <c r="F88" s="822" t="s">
        <v>3375</v>
      </c>
      <c r="G88" s="822" t="s">
        <v>3376</v>
      </c>
      <c r="H88" s="831"/>
      <c r="I88" s="831"/>
      <c r="J88" s="822"/>
      <c r="K88" s="822"/>
      <c r="L88" s="831"/>
      <c r="M88" s="831"/>
      <c r="N88" s="822"/>
      <c r="O88" s="822"/>
      <c r="P88" s="831">
        <v>1</v>
      </c>
      <c r="Q88" s="831">
        <v>66</v>
      </c>
      <c r="R88" s="827"/>
      <c r="S88" s="832">
        <v>66</v>
      </c>
    </row>
    <row r="89" spans="1:19" ht="14.45" customHeight="1" x14ac:dyDescent="0.2">
      <c r="A89" s="821" t="s">
        <v>3328</v>
      </c>
      <c r="B89" s="822" t="s">
        <v>3382</v>
      </c>
      <c r="C89" s="822" t="s">
        <v>578</v>
      </c>
      <c r="D89" s="822" t="s">
        <v>3321</v>
      </c>
      <c r="E89" s="822" t="s">
        <v>3330</v>
      </c>
      <c r="F89" s="822" t="s">
        <v>3333</v>
      </c>
      <c r="G89" s="822" t="s">
        <v>956</v>
      </c>
      <c r="H89" s="831"/>
      <c r="I89" s="831"/>
      <c r="J89" s="822"/>
      <c r="K89" s="822"/>
      <c r="L89" s="831"/>
      <c r="M89" s="831"/>
      <c r="N89" s="822"/>
      <c r="O89" s="822"/>
      <c r="P89" s="831">
        <v>1</v>
      </c>
      <c r="Q89" s="831">
        <v>41.9</v>
      </c>
      <c r="R89" s="827"/>
      <c r="S89" s="832">
        <v>41.9</v>
      </c>
    </row>
    <row r="90" spans="1:19" ht="14.45" customHeight="1" x14ac:dyDescent="0.2">
      <c r="A90" s="821" t="s">
        <v>3328</v>
      </c>
      <c r="B90" s="822" t="s">
        <v>3382</v>
      </c>
      <c r="C90" s="822" t="s">
        <v>578</v>
      </c>
      <c r="D90" s="822" t="s">
        <v>3321</v>
      </c>
      <c r="E90" s="822" t="s">
        <v>3330</v>
      </c>
      <c r="F90" s="822" t="s">
        <v>3335</v>
      </c>
      <c r="G90" s="822" t="s">
        <v>3336</v>
      </c>
      <c r="H90" s="831"/>
      <c r="I90" s="831"/>
      <c r="J90" s="822"/>
      <c r="K90" s="822"/>
      <c r="L90" s="831"/>
      <c r="M90" s="831"/>
      <c r="N90" s="822"/>
      <c r="O90" s="822"/>
      <c r="P90" s="831">
        <v>1</v>
      </c>
      <c r="Q90" s="831">
        <v>177</v>
      </c>
      <c r="R90" s="827"/>
      <c r="S90" s="832">
        <v>177</v>
      </c>
    </row>
    <row r="91" spans="1:19" ht="14.45" customHeight="1" x14ac:dyDescent="0.2">
      <c r="A91" s="821" t="s">
        <v>3328</v>
      </c>
      <c r="B91" s="822" t="s">
        <v>3382</v>
      </c>
      <c r="C91" s="822" t="s">
        <v>578</v>
      </c>
      <c r="D91" s="822" t="s">
        <v>3321</v>
      </c>
      <c r="E91" s="822" t="s">
        <v>3330</v>
      </c>
      <c r="F91" s="822" t="s">
        <v>3385</v>
      </c>
      <c r="G91" s="822" t="s">
        <v>2834</v>
      </c>
      <c r="H91" s="831"/>
      <c r="I91" s="831"/>
      <c r="J91" s="822"/>
      <c r="K91" s="822"/>
      <c r="L91" s="831"/>
      <c r="M91" s="831"/>
      <c r="N91" s="822"/>
      <c r="O91" s="822"/>
      <c r="P91" s="831">
        <v>1</v>
      </c>
      <c r="Q91" s="831">
        <v>1139.8399999999999</v>
      </c>
      <c r="R91" s="827"/>
      <c r="S91" s="832">
        <v>1139.8399999999999</v>
      </c>
    </row>
    <row r="92" spans="1:19" ht="14.45" customHeight="1" x14ac:dyDescent="0.2">
      <c r="A92" s="821" t="s">
        <v>3328</v>
      </c>
      <c r="B92" s="822" t="s">
        <v>3382</v>
      </c>
      <c r="C92" s="822" t="s">
        <v>578</v>
      </c>
      <c r="D92" s="822" t="s">
        <v>3321</v>
      </c>
      <c r="E92" s="822" t="s">
        <v>3330</v>
      </c>
      <c r="F92" s="822" t="s">
        <v>3340</v>
      </c>
      <c r="G92" s="822" t="s">
        <v>3341</v>
      </c>
      <c r="H92" s="831"/>
      <c r="I92" s="831"/>
      <c r="J92" s="822"/>
      <c r="K92" s="822"/>
      <c r="L92" s="831"/>
      <c r="M92" s="831"/>
      <c r="N92" s="822"/>
      <c r="O92" s="822"/>
      <c r="P92" s="831">
        <v>2</v>
      </c>
      <c r="Q92" s="831">
        <v>195.4</v>
      </c>
      <c r="R92" s="827"/>
      <c r="S92" s="832">
        <v>97.7</v>
      </c>
    </row>
    <row r="93" spans="1:19" ht="14.45" customHeight="1" x14ac:dyDescent="0.2">
      <c r="A93" s="821" t="s">
        <v>3328</v>
      </c>
      <c r="B93" s="822" t="s">
        <v>3382</v>
      </c>
      <c r="C93" s="822" t="s">
        <v>578</v>
      </c>
      <c r="D93" s="822" t="s">
        <v>3321</v>
      </c>
      <c r="E93" s="822" t="s">
        <v>3330</v>
      </c>
      <c r="F93" s="822" t="s">
        <v>3342</v>
      </c>
      <c r="G93" s="822" t="s">
        <v>3343</v>
      </c>
      <c r="H93" s="831"/>
      <c r="I93" s="831"/>
      <c r="J93" s="822"/>
      <c r="K93" s="822"/>
      <c r="L93" s="831"/>
      <c r="M93" s="831"/>
      <c r="N93" s="822"/>
      <c r="O93" s="822"/>
      <c r="P93" s="831">
        <v>0.5</v>
      </c>
      <c r="Q93" s="831">
        <v>48.7</v>
      </c>
      <c r="R93" s="827"/>
      <c r="S93" s="832">
        <v>97.4</v>
      </c>
    </row>
    <row r="94" spans="1:19" ht="14.45" customHeight="1" x14ac:dyDescent="0.2">
      <c r="A94" s="821" t="s">
        <v>3328</v>
      </c>
      <c r="B94" s="822" t="s">
        <v>3382</v>
      </c>
      <c r="C94" s="822" t="s">
        <v>578</v>
      </c>
      <c r="D94" s="822" t="s">
        <v>3321</v>
      </c>
      <c r="E94" s="822" t="s">
        <v>3344</v>
      </c>
      <c r="F94" s="822" t="s">
        <v>3347</v>
      </c>
      <c r="G94" s="822" t="s">
        <v>3348</v>
      </c>
      <c r="H94" s="831"/>
      <c r="I94" s="831"/>
      <c r="J94" s="822"/>
      <c r="K94" s="822"/>
      <c r="L94" s="831"/>
      <c r="M94" s="831"/>
      <c r="N94" s="822"/>
      <c r="O94" s="822"/>
      <c r="P94" s="831">
        <v>11</v>
      </c>
      <c r="Q94" s="831">
        <v>1738</v>
      </c>
      <c r="R94" s="827"/>
      <c r="S94" s="832">
        <v>158</v>
      </c>
    </row>
    <row r="95" spans="1:19" ht="14.45" customHeight="1" x14ac:dyDescent="0.2">
      <c r="A95" s="821" t="s">
        <v>3328</v>
      </c>
      <c r="B95" s="822" t="s">
        <v>3382</v>
      </c>
      <c r="C95" s="822" t="s">
        <v>578</v>
      </c>
      <c r="D95" s="822" t="s">
        <v>3321</v>
      </c>
      <c r="E95" s="822" t="s">
        <v>3344</v>
      </c>
      <c r="F95" s="822" t="s">
        <v>3375</v>
      </c>
      <c r="G95" s="822" t="s">
        <v>3376</v>
      </c>
      <c r="H95" s="831">
        <v>1</v>
      </c>
      <c r="I95" s="831">
        <v>61</v>
      </c>
      <c r="J95" s="822"/>
      <c r="K95" s="822">
        <v>61</v>
      </c>
      <c r="L95" s="831"/>
      <c r="M95" s="831"/>
      <c r="N95" s="822"/>
      <c r="O95" s="822"/>
      <c r="P95" s="831">
        <v>3</v>
      </c>
      <c r="Q95" s="831">
        <v>198</v>
      </c>
      <c r="R95" s="827"/>
      <c r="S95" s="832">
        <v>66</v>
      </c>
    </row>
    <row r="96" spans="1:19" ht="14.45" customHeight="1" x14ac:dyDescent="0.2">
      <c r="A96" s="821" t="s">
        <v>3328</v>
      </c>
      <c r="B96" s="822" t="s">
        <v>3382</v>
      </c>
      <c r="C96" s="822" t="s">
        <v>578</v>
      </c>
      <c r="D96" s="822" t="s">
        <v>3315</v>
      </c>
      <c r="E96" s="822" t="s">
        <v>3344</v>
      </c>
      <c r="F96" s="822" t="s">
        <v>3349</v>
      </c>
      <c r="G96" s="822" t="s">
        <v>3350</v>
      </c>
      <c r="H96" s="831">
        <v>2</v>
      </c>
      <c r="I96" s="831">
        <v>168</v>
      </c>
      <c r="J96" s="822"/>
      <c r="K96" s="822">
        <v>84</v>
      </c>
      <c r="L96" s="831">
        <v>3</v>
      </c>
      <c r="M96" s="831">
        <v>255</v>
      </c>
      <c r="N96" s="822"/>
      <c r="O96" s="822">
        <v>85</v>
      </c>
      <c r="P96" s="831"/>
      <c r="Q96" s="831"/>
      <c r="R96" s="827"/>
      <c r="S96" s="832"/>
    </row>
    <row r="97" spans="1:19" ht="14.45" customHeight="1" x14ac:dyDescent="0.2">
      <c r="A97" s="821" t="s">
        <v>3328</v>
      </c>
      <c r="B97" s="822" t="s">
        <v>3382</v>
      </c>
      <c r="C97" s="822" t="s">
        <v>578</v>
      </c>
      <c r="D97" s="822" t="s">
        <v>3315</v>
      </c>
      <c r="E97" s="822" t="s">
        <v>3344</v>
      </c>
      <c r="F97" s="822" t="s">
        <v>3394</v>
      </c>
      <c r="G97" s="822" t="s">
        <v>3395</v>
      </c>
      <c r="H97" s="831">
        <v>1</v>
      </c>
      <c r="I97" s="831">
        <v>107</v>
      </c>
      <c r="J97" s="822"/>
      <c r="K97" s="822">
        <v>107</v>
      </c>
      <c r="L97" s="831"/>
      <c r="M97" s="831"/>
      <c r="N97" s="822"/>
      <c r="O97" s="822"/>
      <c r="P97" s="831"/>
      <c r="Q97" s="831"/>
      <c r="R97" s="827"/>
      <c r="S97" s="832"/>
    </row>
    <row r="98" spans="1:19" ht="14.45" customHeight="1" x14ac:dyDescent="0.2">
      <c r="A98" s="821" t="s">
        <v>3328</v>
      </c>
      <c r="B98" s="822" t="s">
        <v>3382</v>
      </c>
      <c r="C98" s="822" t="s">
        <v>578</v>
      </c>
      <c r="D98" s="822" t="s">
        <v>3315</v>
      </c>
      <c r="E98" s="822" t="s">
        <v>3344</v>
      </c>
      <c r="F98" s="822" t="s">
        <v>3351</v>
      </c>
      <c r="G98" s="822" t="s">
        <v>3352</v>
      </c>
      <c r="H98" s="831">
        <v>2</v>
      </c>
      <c r="I98" s="831">
        <v>76</v>
      </c>
      <c r="J98" s="822"/>
      <c r="K98" s="822">
        <v>38</v>
      </c>
      <c r="L98" s="831">
        <v>1</v>
      </c>
      <c r="M98" s="831">
        <v>38</v>
      </c>
      <c r="N98" s="822"/>
      <c r="O98" s="822">
        <v>38</v>
      </c>
      <c r="P98" s="831"/>
      <c r="Q98" s="831"/>
      <c r="R98" s="827"/>
      <c r="S98" s="832"/>
    </row>
    <row r="99" spans="1:19" ht="14.45" customHeight="1" x14ac:dyDescent="0.2">
      <c r="A99" s="821" t="s">
        <v>3328</v>
      </c>
      <c r="B99" s="822" t="s">
        <v>3382</v>
      </c>
      <c r="C99" s="822" t="s">
        <v>578</v>
      </c>
      <c r="D99" s="822" t="s">
        <v>3315</v>
      </c>
      <c r="E99" s="822" t="s">
        <v>3344</v>
      </c>
      <c r="F99" s="822" t="s">
        <v>3398</v>
      </c>
      <c r="G99" s="822" t="s">
        <v>3399</v>
      </c>
      <c r="H99" s="831"/>
      <c r="I99" s="831"/>
      <c r="J99" s="822"/>
      <c r="K99" s="822"/>
      <c r="L99" s="831">
        <v>2</v>
      </c>
      <c r="M99" s="831">
        <v>908</v>
      </c>
      <c r="N99" s="822"/>
      <c r="O99" s="822">
        <v>454</v>
      </c>
      <c r="P99" s="831"/>
      <c r="Q99" s="831"/>
      <c r="R99" s="827"/>
      <c r="S99" s="832"/>
    </row>
    <row r="100" spans="1:19" ht="14.45" customHeight="1" x14ac:dyDescent="0.2">
      <c r="A100" s="821" t="s">
        <v>3328</v>
      </c>
      <c r="B100" s="822" t="s">
        <v>3382</v>
      </c>
      <c r="C100" s="822" t="s">
        <v>578</v>
      </c>
      <c r="D100" s="822" t="s">
        <v>3315</v>
      </c>
      <c r="E100" s="822" t="s">
        <v>3344</v>
      </c>
      <c r="F100" s="822" t="s">
        <v>3355</v>
      </c>
      <c r="G100" s="822" t="s">
        <v>3356</v>
      </c>
      <c r="H100" s="831">
        <v>1</v>
      </c>
      <c r="I100" s="831">
        <v>226</v>
      </c>
      <c r="J100" s="822"/>
      <c r="K100" s="822">
        <v>226</v>
      </c>
      <c r="L100" s="831">
        <v>6</v>
      </c>
      <c r="M100" s="831">
        <v>1368</v>
      </c>
      <c r="N100" s="822"/>
      <c r="O100" s="822">
        <v>228</v>
      </c>
      <c r="P100" s="831">
        <v>1</v>
      </c>
      <c r="Q100" s="831">
        <v>243</v>
      </c>
      <c r="R100" s="827"/>
      <c r="S100" s="832">
        <v>243</v>
      </c>
    </row>
    <row r="101" spans="1:19" ht="14.45" customHeight="1" x14ac:dyDescent="0.2">
      <c r="A101" s="821" t="s">
        <v>3328</v>
      </c>
      <c r="B101" s="822" t="s">
        <v>3382</v>
      </c>
      <c r="C101" s="822" t="s">
        <v>578</v>
      </c>
      <c r="D101" s="822" t="s">
        <v>3315</v>
      </c>
      <c r="E101" s="822" t="s">
        <v>3344</v>
      </c>
      <c r="F101" s="822" t="s">
        <v>3365</v>
      </c>
      <c r="G101" s="822" t="s">
        <v>3366</v>
      </c>
      <c r="H101" s="831"/>
      <c r="I101" s="831"/>
      <c r="J101" s="822"/>
      <c r="K101" s="822"/>
      <c r="L101" s="831">
        <v>3</v>
      </c>
      <c r="M101" s="831">
        <v>114</v>
      </c>
      <c r="N101" s="822"/>
      <c r="O101" s="822">
        <v>38</v>
      </c>
      <c r="P101" s="831">
        <v>5</v>
      </c>
      <c r="Q101" s="831">
        <v>195</v>
      </c>
      <c r="R101" s="827"/>
      <c r="S101" s="832">
        <v>39</v>
      </c>
    </row>
    <row r="102" spans="1:19" ht="14.45" customHeight="1" x14ac:dyDescent="0.2">
      <c r="A102" s="821" t="s">
        <v>3328</v>
      </c>
      <c r="B102" s="822" t="s">
        <v>3382</v>
      </c>
      <c r="C102" s="822" t="s">
        <v>578</v>
      </c>
      <c r="D102" s="822" t="s">
        <v>3315</v>
      </c>
      <c r="E102" s="822" t="s">
        <v>3344</v>
      </c>
      <c r="F102" s="822" t="s">
        <v>3402</v>
      </c>
      <c r="G102" s="822" t="s">
        <v>3403</v>
      </c>
      <c r="H102" s="831"/>
      <c r="I102" s="831"/>
      <c r="J102" s="822"/>
      <c r="K102" s="822"/>
      <c r="L102" s="831"/>
      <c r="M102" s="831"/>
      <c r="N102" s="822"/>
      <c r="O102" s="822"/>
      <c r="P102" s="831">
        <v>1</v>
      </c>
      <c r="Q102" s="831">
        <v>0</v>
      </c>
      <c r="R102" s="827"/>
      <c r="S102" s="832">
        <v>0</v>
      </c>
    </row>
    <row r="103" spans="1:19" ht="14.45" customHeight="1" x14ac:dyDescent="0.2">
      <c r="A103" s="821" t="s">
        <v>3328</v>
      </c>
      <c r="B103" s="822" t="s">
        <v>3382</v>
      </c>
      <c r="C103" s="822" t="s">
        <v>578</v>
      </c>
      <c r="D103" s="822" t="s">
        <v>3315</v>
      </c>
      <c r="E103" s="822" t="s">
        <v>3344</v>
      </c>
      <c r="F103" s="822" t="s">
        <v>3406</v>
      </c>
      <c r="G103" s="822" t="s">
        <v>3407</v>
      </c>
      <c r="H103" s="831">
        <v>1</v>
      </c>
      <c r="I103" s="831">
        <v>226</v>
      </c>
      <c r="J103" s="822"/>
      <c r="K103" s="822">
        <v>226</v>
      </c>
      <c r="L103" s="831">
        <v>3</v>
      </c>
      <c r="M103" s="831">
        <v>684</v>
      </c>
      <c r="N103" s="822"/>
      <c r="O103" s="822">
        <v>228</v>
      </c>
      <c r="P103" s="831"/>
      <c r="Q103" s="831"/>
      <c r="R103" s="827"/>
      <c r="S103" s="832"/>
    </row>
    <row r="104" spans="1:19" ht="14.45" customHeight="1" x14ac:dyDescent="0.2">
      <c r="A104" s="821" t="s">
        <v>3328</v>
      </c>
      <c r="B104" s="822" t="s">
        <v>3382</v>
      </c>
      <c r="C104" s="822" t="s">
        <v>578</v>
      </c>
      <c r="D104" s="822" t="s">
        <v>2150</v>
      </c>
      <c r="E104" s="822" t="s">
        <v>3330</v>
      </c>
      <c r="F104" s="822" t="s">
        <v>3331</v>
      </c>
      <c r="G104" s="822" t="s">
        <v>3332</v>
      </c>
      <c r="H104" s="831">
        <v>43.8</v>
      </c>
      <c r="I104" s="831">
        <v>4765.2300000000005</v>
      </c>
      <c r="J104" s="822"/>
      <c r="K104" s="822">
        <v>108.79520547945208</v>
      </c>
      <c r="L104" s="831">
        <v>1.6</v>
      </c>
      <c r="M104" s="831">
        <v>174.16</v>
      </c>
      <c r="N104" s="822"/>
      <c r="O104" s="822">
        <v>108.85</v>
      </c>
      <c r="P104" s="831"/>
      <c r="Q104" s="831"/>
      <c r="R104" s="827"/>
      <c r="S104" s="832"/>
    </row>
    <row r="105" spans="1:19" ht="14.45" customHeight="1" x14ac:dyDescent="0.2">
      <c r="A105" s="821" t="s">
        <v>3328</v>
      </c>
      <c r="B105" s="822" t="s">
        <v>3382</v>
      </c>
      <c r="C105" s="822" t="s">
        <v>578</v>
      </c>
      <c r="D105" s="822" t="s">
        <v>2150</v>
      </c>
      <c r="E105" s="822" t="s">
        <v>3330</v>
      </c>
      <c r="F105" s="822" t="s">
        <v>3333</v>
      </c>
      <c r="G105" s="822" t="s">
        <v>956</v>
      </c>
      <c r="H105" s="831">
        <v>18.100000000000001</v>
      </c>
      <c r="I105" s="831">
        <v>916.72</v>
      </c>
      <c r="J105" s="822"/>
      <c r="K105" s="822">
        <v>50.647513812154692</v>
      </c>
      <c r="L105" s="831">
        <v>5.5</v>
      </c>
      <c r="M105" s="831">
        <v>235.89</v>
      </c>
      <c r="N105" s="822"/>
      <c r="O105" s="822">
        <v>42.889090909090903</v>
      </c>
      <c r="P105" s="831"/>
      <c r="Q105" s="831"/>
      <c r="R105" s="827"/>
      <c r="S105" s="832"/>
    </row>
    <row r="106" spans="1:19" ht="14.45" customHeight="1" x14ac:dyDescent="0.2">
      <c r="A106" s="821" t="s">
        <v>3328</v>
      </c>
      <c r="B106" s="822" t="s">
        <v>3382</v>
      </c>
      <c r="C106" s="822" t="s">
        <v>578</v>
      </c>
      <c r="D106" s="822" t="s">
        <v>2150</v>
      </c>
      <c r="E106" s="822" t="s">
        <v>3330</v>
      </c>
      <c r="F106" s="822" t="s">
        <v>3383</v>
      </c>
      <c r="G106" s="822" t="s">
        <v>2206</v>
      </c>
      <c r="H106" s="831">
        <v>2.2000000000000002</v>
      </c>
      <c r="I106" s="831">
        <v>85.8</v>
      </c>
      <c r="J106" s="822"/>
      <c r="K106" s="822">
        <v>38.999999999999993</v>
      </c>
      <c r="L106" s="831"/>
      <c r="M106" s="831"/>
      <c r="N106" s="822"/>
      <c r="O106" s="822"/>
      <c r="P106" s="831"/>
      <c r="Q106" s="831"/>
      <c r="R106" s="827"/>
      <c r="S106" s="832"/>
    </row>
    <row r="107" spans="1:19" ht="14.45" customHeight="1" x14ac:dyDescent="0.2">
      <c r="A107" s="821" t="s">
        <v>3328</v>
      </c>
      <c r="B107" s="822" t="s">
        <v>3382</v>
      </c>
      <c r="C107" s="822" t="s">
        <v>578</v>
      </c>
      <c r="D107" s="822" t="s">
        <v>2150</v>
      </c>
      <c r="E107" s="822" t="s">
        <v>3330</v>
      </c>
      <c r="F107" s="822" t="s">
        <v>3334</v>
      </c>
      <c r="G107" s="822" t="s">
        <v>956</v>
      </c>
      <c r="H107" s="831">
        <v>1.2</v>
      </c>
      <c r="I107" s="831">
        <v>60.78</v>
      </c>
      <c r="J107" s="822"/>
      <c r="K107" s="822">
        <v>50.650000000000006</v>
      </c>
      <c r="L107" s="831">
        <v>8.8000000000000007</v>
      </c>
      <c r="M107" s="831">
        <v>402.36</v>
      </c>
      <c r="N107" s="822"/>
      <c r="O107" s="822">
        <v>45.722727272727269</v>
      </c>
      <c r="P107" s="831"/>
      <c r="Q107" s="831"/>
      <c r="R107" s="827"/>
      <c r="S107" s="832"/>
    </row>
    <row r="108" spans="1:19" ht="14.45" customHeight="1" x14ac:dyDescent="0.2">
      <c r="A108" s="821" t="s">
        <v>3328</v>
      </c>
      <c r="B108" s="822" t="s">
        <v>3382</v>
      </c>
      <c r="C108" s="822" t="s">
        <v>578</v>
      </c>
      <c r="D108" s="822" t="s">
        <v>2150</v>
      </c>
      <c r="E108" s="822" t="s">
        <v>3330</v>
      </c>
      <c r="F108" s="822" t="s">
        <v>3335</v>
      </c>
      <c r="G108" s="822" t="s">
        <v>3336</v>
      </c>
      <c r="H108" s="831">
        <v>11.7</v>
      </c>
      <c r="I108" s="831">
        <v>2070.9</v>
      </c>
      <c r="J108" s="822"/>
      <c r="K108" s="822">
        <v>177.00000000000003</v>
      </c>
      <c r="L108" s="831">
        <v>4.2</v>
      </c>
      <c r="M108" s="831">
        <v>743.40000000000009</v>
      </c>
      <c r="N108" s="822"/>
      <c r="O108" s="822">
        <v>177</v>
      </c>
      <c r="P108" s="831"/>
      <c r="Q108" s="831"/>
      <c r="R108" s="827"/>
      <c r="S108" s="832"/>
    </row>
    <row r="109" spans="1:19" ht="14.45" customHeight="1" x14ac:dyDescent="0.2">
      <c r="A109" s="821" t="s">
        <v>3328</v>
      </c>
      <c r="B109" s="822" t="s">
        <v>3382</v>
      </c>
      <c r="C109" s="822" t="s">
        <v>578</v>
      </c>
      <c r="D109" s="822" t="s">
        <v>2150</v>
      </c>
      <c r="E109" s="822" t="s">
        <v>3330</v>
      </c>
      <c r="F109" s="822" t="s">
        <v>3384</v>
      </c>
      <c r="G109" s="822"/>
      <c r="H109" s="831">
        <v>150</v>
      </c>
      <c r="I109" s="831">
        <v>366</v>
      </c>
      <c r="J109" s="822"/>
      <c r="K109" s="822">
        <v>2.44</v>
      </c>
      <c r="L109" s="831"/>
      <c r="M109" s="831"/>
      <c r="N109" s="822"/>
      <c r="O109" s="822"/>
      <c r="P109" s="831"/>
      <c r="Q109" s="831"/>
      <c r="R109" s="827"/>
      <c r="S109" s="832"/>
    </row>
    <row r="110" spans="1:19" ht="14.45" customHeight="1" x14ac:dyDescent="0.2">
      <c r="A110" s="821" t="s">
        <v>3328</v>
      </c>
      <c r="B110" s="822" t="s">
        <v>3382</v>
      </c>
      <c r="C110" s="822" t="s">
        <v>578</v>
      </c>
      <c r="D110" s="822" t="s">
        <v>2150</v>
      </c>
      <c r="E110" s="822" t="s">
        <v>3330</v>
      </c>
      <c r="F110" s="822" t="s">
        <v>3385</v>
      </c>
      <c r="G110" s="822" t="s">
        <v>2834</v>
      </c>
      <c r="H110" s="831">
        <v>3</v>
      </c>
      <c r="I110" s="831">
        <v>3584.1</v>
      </c>
      <c r="J110" s="822"/>
      <c r="K110" s="822">
        <v>1194.7</v>
      </c>
      <c r="L110" s="831">
        <v>3.7</v>
      </c>
      <c r="M110" s="831">
        <v>4338.75</v>
      </c>
      <c r="N110" s="822"/>
      <c r="O110" s="822">
        <v>1172.635135135135</v>
      </c>
      <c r="P110" s="831"/>
      <c r="Q110" s="831"/>
      <c r="R110" s="827"/>
      <c r="S110" s="832"/>
    </row>
    <row r="111" spans="1:19" ht="14.45" customHeight="1" x14ac:dyDescent="0.2">
      <c r="A111" s="821" t="s">
        <v>3328</v>
      </c>
      <c r="B111" s="822" t="s">
        <v>3382</v>
      </c>
      <c r="C111" s="822" t="s">
        <v>578</v>
      </c>
      <c r="D111" s="822" t="s">
        <v>2150</v>
      </c>
      <c r="E111" s="822" t="s">
        <v>3330</v>
      </c>
      <c r="F111" s="822" t="s">
        <v>3386</v>
      </c>
      <c r="G111" s="822"/>
      <c r="H111" s="831">
        <v>57</v>
      </c>
      <c r="I111" s="831">
        <v>5953.08</v>
      </c>
      <c r="J111" s="822"/>
      <c r="K111" s="822">
        <v>104.44</v>
      </c>
      <c r="L111" s="831"/>
      <c r="M111" s="831"/>
      <c r="N111" s="822"/>
      <c r="O111" s="822"/>
      <c r="P111" s="831"/>
      <c r="Q111" s="831"/>
      <c r="R111" s="827"/>
      <c r="S111" s="832"/>
    </row>
    <row r="112" spans="1:19" ht="14.45" customHeight="1" x14ac:dyDescent="0.2">
      <c r="A112" s="821" t="s">
        <v>3328</v>
      </c>
      <c r="B112" s="822" t="s">
        <v>3382</v>
      </c>
      <c r="C112" s="822" t="s">
        <v>578</v>
      </c>
      <c r="D112" s="822" t="s">
        <v>2150</v>
      </c>
      <c r="E112" s="822" t="s">
        <v>3330</v>
      </c>
      <c r="F112" s="822" t="s">
        <v>3386</v>
      </c>
      <c r="G112" s="822" t="s">
        <v>3387</v>
      </c>
      <c r="H112" s="831">
        <v>6</v>
      </c>
      <c r="I112" s="831">
        <v>626.64</v>
      </c>
      <c r="J112" s="822"/>
      <c r="K112" s="822">
        <v>104.44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3328</v>
      </c>
      <c r="B113" s="822" t="s">
        <v>3382</v>
      </c>
      <c r="C113" s="822" t="s">
        <v>578</v>
      </c>
      <c r="D113" s="822" t="s">
        <v>2150</v>
      </c>
      <c r="E113" s="822" t="s">
        <v>3330</v>
      </c>
      <c r="F113" s="822" t="s">
        <v>3388</v>
      </c>
      <c r="G113" s="822" t="s">
        <v>3387</v>
      </c>
      <c r="H113" s="831">
        <v>13.9</v>
      </c>
      <c r="I113" s="831">
        <v>11019.919999999998</v>
      </c>
      <c r="J113" s="822"/>
      <c r="K113" s="822">
        <v>792.79999999999984</v>
      </c>
      <c r="L113" s="831">
        <v>2</v>
      </c>
      <c r="M113" s="831">
        <v>1585.6</v>
      </c>
      <c r="N113" s="822"/>
      <c r="O113" s="822">
        <v>792.8</v>
      </c>
      <c r="P113" s="831"/>
      <c r="Q113" s="831"/>
      <c r="R113" s="827"/>
      <c r="S113" s="832"/>
    </row>
    <row r="114" spans="1:19" ht="14.45" customHeight="1" x14ac:dyDescent="0.2">
      <c r="A114" s="821" t="s">
        <v>3328</v>
      </c>
      <c r="B114" s="822" t="s">
        <v>3382</v>
      </c>
      <c r="C114" s="822" t="s">
        <v>578</v>
      </c>
      <c r="D114" s="822" t="s">
        <v>2150</v>
      </c>
      <c r="E114" s="822" t="s">
        <v>3330</v>
      </c>
      <c r="F114" s="822" t="s">
        <v>3338</v>
      </c>
      <c r="G114" s="822" t="s">
        <v>3339</v>
      </c>
      <c r="H114" s="831">
        <v>3.54</v>
      </c>
      <c r="I114" s="831">
        <v>342.91</v>
      </c>
      <c r="J114" s="822"/>
      <c r="K114" s="822">
        <v>96.86723163841809</v>
      </c>
      <c r="L114" s="831">
        <v>4.1500000000000004</v>
      </c>
      <c r="M114" s="831">
        <v>404.02</v>
      </c>
      <c r="N114" s="822"/>
      <c r="O114" s="822">
        <v>97.354216867469873</v>
      </c>
      <c r="P114" s="831"/>
      <c r="Q114" s="831"/>
      <c r="R114" s="827"/>
      <c r="S114" s="832"/>
    </row>
    <row r="115" spans="1:19" ht="14.45" customHeight="1" x14ac:dyDescent="0.2">
      <c r="A115" s="821" t="s">
        <v>3328</v>
      </c>
      <c r="B115" s="822" t="s">
        <v>3382</v>
      </c>
      <c r="C115" s="822" t="s">
        <v>578</v>
      </c>
      <c r="D115" s="822" t="s">
        <v>2150</v>
      </c>
      <c r="E115" s="822" t="s">
        <v>3330</v>
      </c>
      <c r="F115" s="822" t="s">
        <v>3389</v>
      </c>
      <c r="G115" s="822" t="s">
        <v>3339</v>
      </c>
      <c r="H115" s="831">
        <v>0.05</v>
      </c>
      <c r="I115" s="831">
        <v>6.08</v>
      </c>
      <c r="J115" s="822"/>
      <c r="K115" s="822">
        <v>121.6</v>
      </c>
      <c r="L115" s="831"/>
      <c r="M115" s="831"/>
      <c r="N115" s="822"/>
      <c r="O115" s="822"/>
      <c r="P115" s="831"/>
      <c r="Q115" s="831"/>
      <c r="R115" s="827"/>
      <c r="S115" s="832"/>
    </row>
    <row r="116" spans="1:19" ht="14.45" customHeight="1" x14ac:dyDescent="0.2">
      <c r="A116" s="821" t="s">
        <v>3328</v>
      </c>
      <c r="B116" s="822" t="s">
        <v>3382</v>
      </c>
      <c r="C116" s="822" t="s">
        <v>578</v>
      </c>
      <c r="D116" s="822" t="s">
        <v>2150</v>
      </c>
      <c r="E116" s="822" t="s">
        <v>3330</v>
      </c>
      <c r="F116" s="822" t="s">
        <v>3340</v>
      </c>
      <c r="G116" s="822" t="s">
        <v>3341</v>
      </c>
      <c r="H116" s="831"/>
      <c r="I116" s="831"/>
      <c r="J116" s="822"/>
      <c r="K116" s="822"/>
      <c r="L116" s="831">
        <v>12.4</v>
      </c>
      <c r="M116" s="831">
        <v>1344.2199999999998</v>
      </c>
      <c r="N116" s="822"/>
      <c r="O116" s="822">
        <v>108.40483870967741</v>
      </c>
      <c r="P116" s="831"/>
      <c r="Q116" s="831"/>
      <c r="R116" s="827"/>
      <c r="S116" s="832"/>
    </row>
    <row r="117" spans="1:19" ht="14.45" customHeight="1" x14ac:dyDescent="0.2">
      <c r="A117" s="821" t="s">
        <v>3328</v>
      </c>
      <c r="B117" s="822" t="s">
        <v>3382</v>
      </c>
      <c r="C117" s="822" t="s">
        <v>578</v>
      </c>
      <c r="D117" s="822" t="s">
        <v>2150</v>
      </c>
      <c r="E117" s="822" t="s">
        <v>3344</v>
      </c>
      <c r="F117" s="822" t="s">
        <v>3390</v>
      </c>
      <c r="G117" s="822" t="s">
        <v>3391</v>
      </c>
      <c r="H117" s="831">
        <v>73</v>
      </c>
      <c r="I117" s="831">
        <v>8906</v>
      </c>
      <c r="J117" s="822"/>
      <c r="K117" s="822">
        <v>122</v>
      </c>
      <c r="L117" s="831">
        <v>35</v>
      </c>
      <c r="M117" s="831">
        <v>4305</v>
      </c>
      <c r="N117" s="822"/>
      <c r="O117" s="822">
        <v>123</v>
      </c>
      <c r="P117" s="831"/>
      <c r="Q117" s="831"/>
      <c r="R117" s="827"/>
      <c r="S117" s="832"/>
    </row>
    <row r="118" spans="1:19" ht="14.45" customHeight="1" x14ac:dyDescent="0.2">
      <c r="A118" s="821" t="s">
        <v>3328</v>
      </c>
      <c r="B118" s="822" t="s">
        <v>3382</v>
      </c>
      <c r="C118" s="822" t="s">
        <v>578</v>
      </c>
      <c r="D118" s="822" t="s">
        <v>2150</v>
      </c>
      <c r="E118" s="822" t="s">
        <v>3344</v>
      </c>
      <c r="F118" s="822" t="s">
        <v>3347</v>
      </c>
      <c r="G118" s="822" t="s">
        <v>3348</v>
      </c>
      <c r="H118" s="831">
        <v>184</v>
      </c>
      <c r="I118" s="831">
        <v>27784</v>
      </c>
      <c r="J118" s="822"/>
      <c r="K118" s="822">
        <v>151</v>
      </c>
      <c r="L118" s="831">
        <v>108</v>
      </c>
      <c r="M118" s="831">
        <v>16524</v>
      </c>
      <c r="N118" s="822"/>
      <c r="O118" s="822">
        <v>153</v>
      </c>
      <c r="P118" s="831"/>
      <c r="Q118" s="831"/>
      <c r="R118" s="827"/>
      <c r="S118" s="832"/>
    </row>
    <row r="119" spans="1:19" ht="14.45" customHeight="1" x14ac:dyDescent="0.2">
      <c r="A119" s="821" t="s">
        <v>3328</v>
      </c>
      <c r="B119" s="822" t="s">
        <v>3382</v>
      </c>
      <c r="C119" s="822" t="s">
        <v>578</v>
      </c>
      <c r="D119" s="822" t="s">
        <v>2150</v>
      </c>
      <c r="E119" s="822" t="s">
        <v>3344</v>
      </c>
      <c r="F119" s="822" t="s">
        <v>3349</v>
      </c>
      <c r="G119" s="822" t="s">
        <v>3350</v>
      </c>
      <c r="H119" s="831">
        <v>4</v>
      </c>
      <c r="I119" s="831">
        <v>336</v>
      </c>
      <c r="J119" s="822"/>
      <c r="K119" s="822">
        <v>84</v>
      </c>
      <c r="L119" s="831">
        <v>2</v>
      </c>
      <c r="M119" s="831">
        <v>170</v>
      </c>
      <c r="N119" s="822"/>
      <c r="O119" s="822">
        <v>85</v>
      </c>
      <c r="P119" s="831"/>
      <c r="Q119" s="831"/>
      <c r="R119" s="827"/>
      <c r="S119" s="832"/>
    </row>
    <row r="120" spans="1:19" ht="14.45" customHeight="1" x14ac:dyDescent="0.2">
      <c r="A120" s="821" t="s">
        <v>3328</v>
      </c>
      <c r="B120" s="822" t="s">
        <v>3382</v>
      </c>
      <c r="C120" s="822" t="s">
        <v>578</v>
      </c>
      <c r="D120" s="822" t="s">
        <v>2150</v>
      </c>
      <c r="E120" s="822" t="s">
        <v>3344</v>
      </c>
      <c r="F120" s="822" t="s">
        <v>3351</v>
      </c>
      <c r="G120" s="822" t="s">
        <v>3352</v>
      </c>
      <c r="H120" s="831">
        <v>119</v>
      </c>
      <c r="I120" s="831">
        <v>4522</v>
      </c>
      <c r="J120" s="822"/>
      <c r="K120" s="822">
        <v>38</v>
      </c>
      <c r="L120" s="831">
        <v>356</v>
      </c>
      <c r="M120" s="831">
        <v>13528</v>
      </c>
      <c r="N120" s="822"/>
      <c r="O120" s="822">
        <v>38</v>
      </c>
      <c r="P120" s="831">
        <v>49</v>
      </c>
      <c r="Q120" s="831">
        <v>1960</v>
      </c>
      <c r="R120" s="827"/>
      <c r="S120" s="832">
        <v>40</v>
      </c>
    </row>
    <row r="121" spans="1:19" ht="14.45" customHeight="1" x14ac:dyDescent="0.2">
      <c r="A121" s="821" t="s">
        <v>3328</v>
      </c>
      <c r="B121" s="822" t="s">
        <v>3382</v>
      </c>
      <c r="C121" s="822" t="s">
        <v>578</v>
      </c>
      <c r="D121" s="822" t="s">
        <v>2150</v>
      </c>
      <c r="E121" s="822" t="s">
        <v>3344</v>
      </c>
      <c r="F121" s="822" t="s">
        <v>3353</v>
      </c>
      <c r="G121" s="822" t="s">
        <v>3354</v>
      </c>
      <c r="H121" s="831">
        <v>1</v>
      </c>
      <c r="I121" s="831">
        <v>5</v>
      </c>
      <c r="J121" s="822"/>
      <c r="K121" s="822">
        <v>5</v>
      </c>
      <c r="L121" s="831">
        <v>4</v>
      </c>
      <c r="M121" s="831">
        <v>20</v>
      </c>
      <c r="N121" s="822"/>
      <c r="O121" s="822">
        <v>5</v>
      </c>
      <c r="P121" s="831"/>
      <c r="Q121" s="831"/>
      <c r="R121" s="827"/>
      <c r="S121" s="832"/>
    </row>
    <row r="122" spans="1:19" ht="14.45" customHeight="1" x14ac:dyDescent="0.2">
      <c r="A122" s="821" t="s">
        <v>3328</v>
      </c>
      <c r="B122" s="822" t="s">
        <v>3382</v>
      </c>
      <c r="C122" s="822" t="s">
        <v>578</v>
      </c>
      <c r="D122" s="822" t="s">
        <v>2150</v>
      </c>
      <c r="E122" s="822" t="s">
        <v>3344</v>
      </c>
      <c r="F122" s="822" t="s">
        <v>3396</v>
      </c>
      <c r="G122" s="822" t="s">
        <v>3397</v>
      </c>
      <c r="H122" s="831"/>
      <c r="I122" s="831"/>
      <c r="J122" s="822"/>
      <c r="K122" s="822"/>
      <c r="L122" s="831">
        <v>1</v>
      </c>
      <c r="M122" s="831">
        <v>711</v>
      </c>
      <c r="N122" s="822"/>
      <c r="O122" s="822">
        <v>711</v>
      </c>
      <c r="P122" s="831"/>
      <c r="Q122" s="831"/>
      <c r="R122" s="827"/>
      <c r="S122" s="832"/>
    </row>
    <row r="123" spans="1:19" ht="14.45" customHeight="1" x14ac:dyDescent="0.2">
      <c r="A123" s="821" t="s">
        <v>3328</v>
      </c>
      <c r="B123" s="822" t="s">
        <v>3382</v>
      </c>
      <c r="C123" s="822" t="s">
        <v>578</v>
      </c>
      <c r="D123" s="822" t="s">
        <v>2150</v>
      </c>
      <c r="E123" s="822" t="s">
        <v>3344</v>
      </c>
      <c r="F123" s="822" t="s">
        <v>3398</v>
      </c>
      <c r="G123" s="822" t="s">
        <v>3399</v>
      </c>
      <c r="H123" s="831">
        <v>13</v>
      </c>
      <c r="I123" s="831">
        <v>5850</v>
      </c>
      <c r="J123" s="822"/>
      <c r="K123" s="822">
        <v>450</v>
      </c>
      <c r="L123" s="831">
        <v>9</v>
      </c>
      <c r="M123" s="831">
        <v>4086</v>
      </c>
      <c r="N123" s="822"/>
      <c r="O123" s="822">
        <v>454</v>
      </c>
      <c r="P123" s="831">
        <v>3</v>
      </c>
      <c r="Q123" s="831">
        <v>1458</v>
      </c>
      <c r="R123" s="827"/>
      <c r="S123" s="832">
        <v>486</v>
      </c>
    </row>
    <row r="124" spans="1:19" ht="14.45" customHeight="1" x14ac:dyDescent="0.2">
      <c r="A124" s="821" t="s">
        <v>3328</v>
      </c>
      <c r="B124" s="822" t="s">
        <v>3382</v>
      </c>
      <c r="C124" s="822" t="s">
        <v>578</v>
      </c>
      <c r="D124" s="822" t="s">
        <v>2150</v>
      </c>
      <c r="E124" s="822" t="s">
        <v>3344</v>
      </c>
      <c r="F124" s="822" t="s">
        <v>3355</v>
      </c>
      <c r="G124" s="822" t="s">
        <v>3356</v>
      </c>
      <c r="H124" s="831">
        <v>19</v>
      </c>
      <c r="I124" s="831">
        <v>4294</v>
      </c>
      <c r="J124" s="822"/>
      <c r="K124" s="822">
        <v>226</v>
      </c>
      <c r="L124" s="831">
        <v>17</v>
      </c>
      <c r="M124" s="831">
        <v>3876</v>
      </c>
      <c r="N124" s="822"/>
      <c r="O124" s="822">
        <v>228</v>
      </c>
      <c r="P124" s="831">
        <v>4</v>
      </c>
      <c r="Q124" s="831">
        <v>972</v>
      </c>
      <c r="R124" s="827"/>
      <c r="S124" s="832">
        <v>243</v>
      </c>
    </row>
    <row r="125" spans="1:19" ht="14.45" customHeight="1" x14ac:dyDescent="0.2">
      <c r="A125" s="821" t="s">
        <v>3328</v>
      </c>
      <c r="B125" s="822" t="s">
        <v>3382</v>
      </c>
      <c r="C125" s="822" t="s">
        <v>578</v>
      </c>
      <c r="D125" s="822" t="s">
        <v>2150</v>
      </c>
      <c r="E125" s="822" t="s">
        <v>3344</v>
      </c>
      <c r="F125" s="822" t="s">
        <v>3361</v>
      </c>
      <c r="G125" s="822" t="s">
        <v>3362</v>
      </c>
      <c r="H125" s="831">
        <v>397</v>
      </c>
      <c r="I125" s="831">
        <v>13233.33</v>
      </c>
      <c r="J125" s="822"/>
      <c r="K125" s="822">
        <v>33.333324937027704</v>
      </c>
      <c r="L125" s="831">
        <v>279</v>
      </c>
      <c r="M125" s="831">
        <v>10571.109999999999</v>
      </c>
      <c r="N125" s="822"/>
      <c r="O125" s="822">
        <v>37.889283154121863</v>
      </c>
      <c r="P125" s="831">
        <v>25</v>
      </c>
      <c r="Q125" s="831">
        <v>1138.8899999999999</v>
      </c>
      <c r="R125" s="827"/>
      <c r="S125" s="832">
        <v>45.555599999999998</v>
      </c>
    </row>
    <row r="126" spans="1:19" ht="14.45" customHeight="1" x14ac:dyDescent="0.2">
      <c r="A126" s="821" t="s">
        <v>3328</v>
      </c>
      <c r="B126" s="822" t="s">
        <v>3382</v>
      </c>
      <c r="C126" s="822" t="s">
        <v>578</v>
      </c>
      <c r="D126" s="822" t="s">
        <v>2150</v>
      </c>
      <c r="E126" s="822" t="s">
        <v>3344</v>
      </c>
      <c r="F126" s="822" t="s">
        <v>3363</v>
      </c>
      <c r="G126" s="822" t="s">
        <v>3364</v>
      </c>
      <c r="H126" s="831">
        <v>58</v>
      </c>
      <c r="I126" s="831">
        <v>20764</v>
      </c>
      <c r="J126" s="822"/>
      <c r="K126" s="822">
        <v>358</v>
      </c>
      <c r="L126" s="831">
        <v>26</v>
      </c>
      <c r="M126" s="831">
        <v>9360</v>
      </c>
      <c r="N126" s="822"/>
      <c r="O126" s="822">
        <v>360</v>
      </c>
      <c r="P126" s="831">
        <v>5</v>
      </c>
      <c r="Q126" s="831">
        <v>1940</v>
      </c>
      <c r="R126" s="827"/>
      <c r="S126" s="832">
        <v>388</v>
      </c>
    </row>
    <row r="127" spans="1:19" ht="14.45" customHeight="1" x14ac:dyDescent="0.2">
      <c r="A127" s="821" t="s">
        <v>3328</v>
      </c>
      <c r="B127" s="822" t="s">
        <v>3382</v>
      </c>
      <c r="C127" s="822" t="s">
        <v>578</v>
      </c>
      <c r="D127" s="822" t="s">
        <v>2150</v>
      </c>
      <c r="E127" s="822" t="s">
        <v>3344</v>
      </c>
      <c r="F127" s="822" t="s">
        <v>3365</v>
      </c>
      <c r="G127" s="822" t="s">
        <v>3366</v>
      </c>
      <c r="H127" s="831">
        <v>155</v>
      </c>
      <c r="I127" s="831">
        <v>5890</v>
      </c>
      <c r="J127" s="822"/>
      <c r="K127" s="822">
        <v>38</v>
      </c>
      <c r="L127" s="831">
        <v>103</v>
      </c>
      <c r="M127" s="831">
        <v>3914</v>
      </c>
      <c r="N127" s="822"/>
      <c r="O127" s="822">
        <v>38</v>
      </c>
      <c r="P127" s="831">
        <v>3</v>
      </c>
      <c r="Q127" s="831">
        <v>117</v>
      </c>
      <c r="R127" s="827"/>
      <c r="S127" s="832">
        <v>39</v>
      </c>
    </row>
    <row r="128" spans="1:19" ht="14.45" customHeight="1" x14ac:dyDescent="0.2">
      <c r="A128" s="821" t="s">
        <v>3328</v>
      </c>
      <c r="B128" s="822" t="s">
        <v>3382</v>
      </c>
      <c r="C128" s="822" t="s">
        <v>578</v>
      </c>
      <c r="D128" s="822" t="s">
        <v>2150</v>
      </c>
      <c r="E128" s="822" t="s">
        <v>3344</v>
      </c>
      <c r="F128" s="822" t="s">
        <v>3400</v>
      </c>
      <c r="G128" s="822" t="s">
        <v>3401</v>
      </c>
      <c r="H128" s="831">
        <v>1</v>
      </c>
      <c r="I128" s="831">
        <v>33</v>
      </c>
      <c r="J128" s="822"/>
      <c r="K128" s="822">
        <v>33</v>
      </c>
      <c r="L128" s="831"/>
      <c r="M128" s="831"/>
      <c r="N128" s="822"/>
      <c r="O128" s="822"/>
      <c r="P128" s="831"/>
      <c r="Q128" s="831"/>
      <c r="R128" s="827"/>
      <c r="S128" s="832"/>
    </row>
    <row r="129" spans="1:19" ht="14.45" customHeight="1" x14ac:dyDescent="0.2">
      <c r="A129" s="821" t="s">
        <v>3328</v>
      </c>
      <c r="B129" s="822" t="s">
        <v>3382</v>
      </c>
      <c r="C129" s="822" t="s">
        <v>578</v>
      </c>
      <c r="D129" s="822" t="s">
        <v>2150</v>
      </c>
      <c r="E129" s="822" t="s">
        <v>3344</v>
      </c>
      <c r="F129" s="822" t="s">
        <v>3404</v>
      </c>
      <c r="G129" s="822" t="s">
        <v>3405</v>
      </c>
      <c r="H129" s="831">
        <v>98</v>
      </c>
      <c r="I129" s="831">
        <v>13230</v>
      </c>
      <c r="J129" s="822"/>
      <c r="K129" s="822">
        <v>135</v>
      </c>
      <c r="L129" s="831"/>
      <c r="M129" s="831"/>
      <c r="N129" s="822"/>
      <c r="O129" s="822"/>
      <c r="P129" s="831"/>
      <c r="Q129" s="831"/>
      <c r="R129" s="827"/>
      <c r="S129" s="832"/>
    </row>
    <row r="130" spans="1:19" ht="14.45" customHeight="1" x14ac:dyDescent="0.2">
      <c r="A130" s="821" t="s">
        <v>3328</v>
      </c>
      <c r="B130" s="822" t="s">
        <v>3382</v>
      </c>
      <c r="C130" s="822" t="s">
        <v>578</v>
      </c>
      <c r="D130" s="822" t="s">
        <v>2150</v>
      </c>
      <c r="E130" s="822" t="s">
        <v>3344</v>
      </c>
      <c r="F130" s="822" t="s">
        <v>3373</v>
      </c>
      <c r="G130" s="822" t="s">
        <v>3374</v>
      </c>
      <c r="H130" s="831"/>
      <c r="I130" s="831"/>
      <c r="J130" s="822"/>
      <c r="K130" s="822"/>
      <c r="L130" s="831">
        <v>11</v>
      </c>
      <c r="M130" s="831">
        <v>836</v>
      </c>
      <c r="N130" s="822"/>
      <c r="O130" s="822">
        <v>76</v>
      </c>
      <c r="P130" s="831">
        <v>4</v>
      </c>
      <c r="Q130" s="831">
        <v>324</v>
      </c>
      <c r="R130" s="827"/>
      <c r="S130" s="832">
        <v>81</v>
      </c>
    </row>
    <row r="131" spans="1:19" ht="14.45" customHeight="1" x14ac:dyDescent="0.2">
      <c r="A131" s="821" t="s">
        <v>3328</v>
      </c>
      <c r="B131" s="822" t="s">
        <v>3382</v>
      </c>
      <c r="C131" s="822" t="s">
        <v>578</v>
      </c>
      <c r="D131" s="822" t="s">
        <v>2150</v>
      </c>
      <c r="E131" s="822" t="s">
        <v>3344</v>
      </c>
      <c r="F131" s="822" t="s">
        <v>3406</v>
      </c>
      <c r="G131" s="822" t="s">
        <v>3407</v>
      </c>
      <c r="H131" s="831">
        <v>1</v>
      </c>
      <c r="I131" s="831">
        <v>226</v>
      </c>
      <c r="J131" s="822"/>
      <c r="K131" s="822">
        <v>226</v>
      </c>
      <c r="L131" s="831">
        <v>2</v>
      </c>
      <c r="M131" s="831">
        <v>456</v>
      </c>
      <c r="N131" s="822"/>
      <c r="O131" s="822">
        <v>228</v>
      </c>
      <c r="P131" s="831"/>
      <c r="Q131" s="831"/>
      <c r="R131" s="827"/>
      <c r="S131" s="832"/>
    </row>
    <row r="132" spans="1:19" ht="14.45" customHeight="1" x14ac:dyDescent="0.2">
      <c r="A132" s="821" t="s">
        <v>3328</v>
      </c>
      <c r="B132" s="822" t="s">
        <v>3382</v>
      </c>
      <c r="C132" s="822" t="s">
        <v>578</v>
      </c>
      <c r="D132" s="822" t="s">
        <v>2150</v>
      </c>
      <c r="E132" s="822" t="s">
        <v>3344</v>
      </c>
      <c r="F132" s="822" t="s">
        <v>3375</v>
      </c>
      <c r="G132" s="822" t="s">
        <v>3376</v>
      </c>
      <c r="H132" s="831">
        <v>62</v>
      </c>
      <c r="I132" s="831">
        <v>3782</v>
      </c>
      <c r="J132" s="822"/>
      <c r="K132" s="822">
        <v>61</v>
      </c>
      <c r="L132" s="831">
        <v>38</v>
      </c>
      <c r="M132" s="831">
        <v>2356</v>
      </c>
      <c r="N132" s="822"/>
      <c r="O132" s="822">
        <v>62</v>
      </c>
      <c r="P132" s="831"/>
      <c r="Q132" s="831"/>
      <c r="R132" s="827"/>
      <c r="S132" s="832"/>
    </row>
    <row r="133" spans="1:19" ht="14.45" customHeight="1" x14ac:dyDescent="0.2">
      <c r="A133" s="821" t="s">
        <v>3328</v>
      </c>
      <c r="B133" s="822" t="s">
        <v>3382</v>
      </c>
      <c r="C133" s="822" t="s">
        <v>578</v>
      </c>
      <c r="D133" s="822" t="s">
        <v>2150</v>
      </c>
      <c r="E133" s="822" t="s">
        <v>3344</v>
      </c>
      <c r="F133" s="822" t="s">
        <v>3377</v>
      </c>
      <c r="G133" s="822" t="s">
        <v>3378</v>
      </c>
      <c r="H133" s="831">
        <v>343</v>
      </c>
      <c r="I133" s="831">
        <v>61397</v>
      </c>
      <c r="J133" s="822"/>
      <c r="K133" s="822">
        <v>179</v>
      </c>
      <c r="L133" s="831">
        <v>252</v>
      </c>
      <c r="M133" s="831">
        <v>45360</v>
      </c>
      <c r="N133" s="822"/>
      <c r="O133" s="822">
        <v>180</v>
      </c>
      <c r="P133" s="831">
        <v>20</v>
      </c>
      <c r="Q133" s="831">
        <v>3880</v>
      </c>
      <c r="R133" s="827"/>
      <c r="S133" s="832">
        <v>194</v>
      </c>
    </row>
    <row r="134" spans="1:19" ht="14.45" customHeight="1" x14ac:dyDescent="0.2">
      <c r="A134" s="821" t="s">
        <v>3328</v>
      </c>
      <c r="B134" s="822" t="s">
        <v>3382</v>
      </c>
      <c r="C134" s="822" t="s">
        <v>578</v>
      </c>
      <c r="D134" s="822" t="s">
        <v>2150</v>
      </c>
      <c r="E134" s="822" t="s">
        <v>3344</v>
      </c>
      <c r="F134" s="822" t="s">
        <v>3379</v>
      </c>
      <c r="G134" s="822" t="s">
        <v>3380</v>
      </c>
      <c r="H134" s="831"/>
      <c r="I134" s="831"/>
      <c r="J134" s="822"/>
      <c r="K134" s="822"/>
      <c r="L134" s="831">
        <v>14</v>
      </c>
      <c r="M134" s="831">
        <v>3276</v>
      </c>
      <c r="N134" s="822"/>
      <c r="O134" s="822">
        <v>234</v>
      </c>
      <c r="P134" s="831">
        <v>9</v>
      </c>
      <c r="Q134" s="831">
        <v>2106</v>
      </c>
      <c r="R134" s="827"/>
      <c r="S134" s="832">
        <v>234</v>
      </c>
    </row>
    <row r="135" spans="1:19" ht="14.45" customHeight="1" x14ac:dyDescent="0.2">
      <c r="A135" s="821" t="s">
        <v>3328</v>
      </c>
      <c r="B135" s="822" t="s">
        <v>3382</v>
      </c>
      <c r="C135" s="822" t="s">
        <v>578</v>
      </c>
      <c r="D135" s="822" t="s">
        <v>2150</v>
      </c>
      <c r="E135" s="822" t="s">
        <v>3344</v>
      </c>
      <c r="F135" s="822" t="s">
        <v>3381</v>
      </c>
      <c r="G135" s="822"/>
      <c r="H135" s="831"/>
      <c r="I135" s="831"/>
      <c r="J135" s="822"/>
      <c r="K135" s="822"/>
      <c r="L135" s="831"/>
      <c r="M135" s="831"/>
      <c r="N135" s="822"/>
      <c r="O135" s="822"/>
      <c r="P135" s="831">
        <v>1</v>
      </c>
      <c r="Q135" s="831">
        <v>234</v>
      </c>
      <c r="R135" s="827"/>
      <c r="S135" s="832">
        <v>234</v>
      </c>
    </row>
    <row r="136" spans="1:19" ht="14.45" customHeight="1" x14ac:dyDescent="0.2">
      <c r="A136" s="821" t="s">
        <v>3328</v>
      </c>
      <c r="B136" s="822" t="s">
        <v>3382</v>
      </c>
      <c r="C136" s="822" t="s">
        <v>578</v>
      </c>
      <c r="D136" s="822" t="s">
        <v>2152</v>
      </c>
      <c r="E136" s="822" t="s">
        <v>3344</v>
      </c>
      <c r="F136" s="822" t="s">
        <v>3349</v>
      </c>
      <c r="G136" s="822" t="s">
        <v>3350</v>
      </c>
      <c r="H136" s="831">
        <v>1</v>
      </c>
      <c r="I136" s="831">
        <v>84</v>
      </c>
      <c r="J136" s="822"/>
      <c r="K136" s="822">
        <v>84</v>
      </c>
      <c r="L136" s="831"/>
      <c r="M136" s="831"/>
      <c r="N136" s="822"/>
      <c r="O136" s="822"/>
      <c r="P136" s="831"/>
      <c r="Q136" s="831"/>
      <c r="R136" s="827"/>
      <c r="S136" s="832"/>
    </row>
    <row r="137" spans="1:19" ht="14.45" customHeight="1" x14ac:dyDescent="0.2">
      <c r="A137" s="821" t="s">
        <v>3328</v>
      </c>
      <c r="B137" s="822" t="s">
        <v>3382</v>
      </c>
      <c r="C137" s="822" t="s">
        <v>578</v>
      </c>
      <c r="D137" s="822" t="s">
        <v>2152</v>
      </c>
      <c r="E137" s="822" t="s">
        <v>3344</v>
      </c>
      <c r="F137" s="822" t="s">
        <v>3351</v>
      </c>
      <c r="G137" s="822" t="s">
        <v>3352</v>
      </c>
      <c r="H137" s="831">
        <v>137</v>
      </c>
      <c r="I137" s="831">
        <v>5206</v>
      </c>
      <c r="J137" s="822"/>
      <c r="K137" s="822">
        <v>38</v>
      </c>
      <c r="L137" s="831">
        <v>177</v>
      </c>
      <c r="M137" s="831">
        <v>6726</v>
      </c>
      <c r="N137" s="822"/>
      <c r="O137" s="822">
        <v>38</v>
      </c>
      <c r="P137" s="831">
        <v>10</v>
      </c>
      <c r="Q137" s="831">
        <v>400</v>
      </c>
      <c r="R137" s="827"/>
      <c r="S137" s="832">
        <v>40</v>
      </c>
    </row>
    <row r="138" spans="1:19" ht="14.45" customHeight="1" x14ac:dyDescent="0.2">
      <c r="A138" s="821" t="s">
        <v>3328</v>
      </c>
      <c r="B138" s="822" t="s">
        <v>3382</v>
      </c>
      <c r="C138" s="822" t="s">
        <v>578</v>
      </c>
      <c r="D138" s="822" t="s">
        <v>2152</v>
      </c>
      <c r="E138" s="822" t="s">
        <v>3344</v>
      </c>
      <c r="F138" s="822" t="s">
        <v>3361</v>
      </c>
      <c r="G138" s="822" t="s">
        <v>3362</v>
      </c>
      <c r="H138" s="831">
        <v>4</v>
      </c>
      <c r="I138" s="831">
        <v>133.32999999999998</v>
      </c>
      <c r="J138" s="822"/>
      <c r="K138" s="822">
        <v>33.332499999999996</v>
      </c>
      <c r="L138" s="831">
        <v>63</v>
      </c>
      <c r="M138" s="831">
        <v>2552.21</v>
      </c>
      <c r="N138" s="822"/>
      <c r="O138" s="822">
        <v>40.511269841269844</v>
      </c>
      <c r="P138" s="831">
        <v>2</v>
      </c>
      <c r="Q138" s="831">
        <v>91.12</v>
      </c>
      <c r="R138" s="827"/>
      <c r="S138" s="832">
        <v>45.56</v>
      </c>
    </row>
    <row r="139" spans="1:19" ht="14.45" customHeight="1" x14ac:dyDescent="0.2">
      <c r="A139" s="821" t="s">
        <v>3328</v>
      </c>
      <c r="B139" s="822" t="s">
        <v>3382</v>
      </c>
      <c r="C139" s="822" t="s">
        <v>578</v>
      </c>
      <c r="D139" s="822" t="s">
        <v>2152</v>
      </c>
      <c r="E139" s="822" t="s">
        <v>3344</v>
      </c>
      <c r="F139" s="822" t="s">
        <v>3363</v>
      </c>
      <c r="G139" s="822" t="s">
        <v>3364</v>
      </c>
      <c r="H139" s="831">
        <v>4</v>
      </c>
      <c r="I139" s="831">
        <v>1432</v>
      </c>
      <c r="J139" s="822"/>
      <c r="K139" s="822">
        <v>358</v>
      </c>
      <c r="L139" s="831">
        <v>62</v>
      </c>
      <c r="M139" s="831">
        <v>22320</v>
      </c>
      <c r="N139" s="822"/>
      <c r="O139" s="822">
        <v>360</v>
      </c>
      <c r="P139" s="831">
        <v>2</v>
      </c>
      <c r="Q139" s="831">
        <v>776</v>
      </c>
      <c r="R139" s="827"/>
      <c r="S139" s="832">
        <v>388</v>
      </c>
    </row>
    <row r="140" spans="1:19" ht="14.45" customHeight="1" x14ac:dyDescent="0.2">
      <c r="A140" s="821" t="s">
        <v>3328</v>
      </c>
      <c r="B140" s="822" t="s">
        <v>3382</v>
      </c>
      <c r="C140" s="822" t="s">
        <v>578</v>
      </c>
      <c r="D140" s="822" t="s">
        <v>2152</v>
      </c>
      <c r="E140" s="822" t="s">
        <v>3344</v>
      </c>
      <c r="F140" s="822" t="s">
        <v>3365</v>
      </c>
      <c r="G140" s="822" t="s">
        <v>3366</v>
      </c>
      <c r="H140" s="831">
        <v>7</v>
      </c>
      <c r="I140" s="831">
        <v>266</v>
      </c>
      <c r="J140" s="822"/>
      <c r="K140" s="822">
        <v>38</v>
      </c>
      <c r="L140" s="831">
        <v>8</v>
      </c>
      <c r="M140" s="831">
        <v>304</v>
      </c>
      <c r="N140" s="822"/>
      <c r="O140" s="822">
        <v>38</v>
      </c>
      <c r="P140" s="831">
        <v>1</v>
      </c>
      <c r="Q140" s="831">
        <v>39</v>
      </c>
      <c r="R140" s="827"/>
      <c r="S140" s="832">
        <v>39</v>
      </c>
    </row>
    <row r="141" spans="1:19" ht="14.45" customHeight="1" x14ac:dyDescent="0.2">
      <c r="A141" s="821" t="s">
        <v>3328</v>
      </c>
      <c r="B141" s="822" t="s">
        <v>3382</v>
      </c>
      <c r="C141" s="822" t="s">
        <v>578</v>
      </c>
      <c r="D141" s="822" t="s">
        <v>2152</v>
      </c>
      <c r="E141" s="822" t="s">
        <v>3344</v>
      </c>
      <c r="F141" s="822" t="s">
        <v>3373</v>
      </c>
      <c r="G141" s="822" t="s">
        <v>3374</v>
      </c>
      <c r="H141" s="831"/>
      <c r="I141" s="831"/>
      <c r="J141" s="822"/>
      <c r="K141" s="822"/>
      <c r="L141" s="831">
        <v>6</v>
      </c>
      <c r="M141" s="831">
        <v>456</v>
      </c>
      <c r="N141" s="822"/>
      <c r="O141" s="822">
        <v>76</v>
      </c>
      <c r="P141" s="831">
        <v>19</v>
      </c>
      <c r="Q141" s="831">
        <v>1539</v>
      </c>
      <c r="R141" s="827"/>
      <c r="S141" s="832">
        <v>81</v>
      </c>
    </row>
    <row r="142" spans="1:19" ht="14.45" customHeight="1" x14ac:dyDescent="0.2">
      <c r="A142" s="821" t="s">
        <v>3328</v>
      </c>
      <c r="B142" s="822" t="s">
        <v>3382</v>
      </c>
      <c r="C142" s="822" t="s">
        <v>578</v>
      </c>
      <c r="D142" s="822" t="s">
        <v>2152</v>
      </c>
      <c r="E142" s="822" t="s">
        <v>3344</v>
      </c>
      <c r="F142" s="822" t="s">
        <v>3375</v>
      </c>
      <c r="G142" s="822" t="s">
        <v>3376</v>
      </c>
      <c r="H142" s="831"/>
      <c r="I142" s="831"/>
      <c r="J142" s="822"/>
      <c r="K142" s="822"/>
      <c r="L142" s="831">
        <v>2</v>
      </c>
      <c r="M142" s="831">
        <v>124</v>
      </c>
      <c r="N142" s="822"/>
      <c r="O142" s="822">
        <v>62</v>
      </c>
      <c r="P142" s="831">
        <v>4</v>
      </c>
      <c r="Q142" s="831">
        <v>264</v>
      </c>
      <c r="R142" s="827"/>
      <c r="S142" s="832">
        <v>66</v>
      </c>
    </row>
    <row r="143" spans="1:19" ht="14.45" customHeight="1" x14ac:dyDescent="0.2">
      <c r="A143" s="821" t="s">
        <v>3328</v>
      </c>
      <c r="B143" s="822" t="s">
        <v>3382</v>
      </c>
      <c r="C143" s="822" t="s">
        <v>578</v>
      </c>
      <c r="D143" s="822" t="s">
        <v>2152</v>
      </c>
      <c r="E143" s="822" t="s">
        <v>3344</v>
      </c>
      <c r="F143" s="822" t="s">
        <v>3377</v>
      </c>
      <c r="G143" s="822" t="s">
        <v>3378</v>
      </c>
      <c r="H143" s="831"/>
      <c r="I143" s="831"/>
      <c r="J143" s="822"/>
      <c r="K143" s="822"/>
      <c r="L143" s="831">
        <v>1</v>
      </c>
      <c r="M143" s="831">
        <v>180</v>
      </c>
      <c r="N143" s="822"/>
      <c r="O143" s="822">
        <v>180</v>
      </c>
      <c r="P143" s="831"/>
      <c r="Q143" s="831"/>
      <c r="R143" s="827"/>
      <c r="S143" s="832"/>
    </row>
    <row r="144" spans="1:19" ht="14.45" customHeight="1" x14ac:dyDescent="0.2">
      <c r="A144" s="821" t="s">
        <v>3328</v>
      </c>
      <c r="B144" s="822" t="s">
        <v>3382</v>
      </c>
      <c r="C144" s="822" t="s">
        <v>578</v>
      </c>
      <c r="D144" s="822" t="s">
        <v>2152</v>
      </c>
      <c r="E144" s="822" t="s">
        <v>3344</v>
      </c>
      <c r="F144" s="822" t="s">
        <v>3379</v>
      </c>
      <c r="G144" s="822" t="s">
        <v>3380</v>
      </c>
      <c r="H144" s="831"/>
      <c r="I144" s="831"/>
      <c r="J144" s="822"/>
      <c r="K144" s="822"/>
      <c r="L144" s="831">
        <v>7</v>
      </c>
      <c r="M144" s="831">
        <v>1638</v>
      </c>
      <c r="N144" s="822"/>
      <c r="O144" s="822">
        <v>234</v>
      </c>
      <c r="P144" s="831">
        <v>21</v>
      </c>
      <c r="Q144" s="831">
        <v>4914</v>
      </c>
      <c r="R144" s="827"/>
      <c r="S144" s="832">
        <v>234</v>
      </c>
    </row>
    <row r="145" spans="1:19" ht="14.45" customHeight="1" x14ac:dyDescent="0.2">
      <c r="A145" s="821" t="s">
        <v>3328</v>
      </c>
      <c r="B145" s="822" t="s">
        <v>3382</v>
      </c>
      <c r="C145" s="822" t="s">
        <v>578</v>
      </c>
      <c r="D145" s="822" t="s">
        <v>2153</v>
      </c>
      <c r="E145" s="822" t="s">
        <v>3344</v>
      </c>
      <c r="F145" s="822" t="s">
        <v>3351</v>
      </c>
      <c r="G145" s="822" t="s">
        <v>3352</v>
      </c>
      <c r="H145" s="831">
        <v>35</v>
      </c>
      <c r="I145" s="831">
        <v>1330</v>
      </c>
      <c r="J145" s="822"/>
      <c r="K145" s="822">
        <v>38</v>
      </c>
      <c r="L145" s="831">
        <v>33</v>
      </c>
      <c r="M145" s="831">
        <v>1254</v>
      </c>
      <c r="N145" s="822"/>
      <c r="O145" s="822">
        <v>38</v>
      </c>
      <c r="P145" s="831">
        <v>2</v>
      </c>
      <c r="Q145" s="831">
        <v>80</v>
      </c>
      <c r="R145" s="827"/>
      <c r="S145" s="832">
        <v>40</v>
      </c>
    </row>
    <row r="146" spans="1:19" ht="14.45" customHeight="1" x14ac:dyDescent="0.2">
      <c r="A146" s="821" t="s">
        <v>3328</v>
      </c>
      <c r="B146" s="822" t="s">
        <v>3382</v>
      </c>
      <c r="C146" s="822" t="s">
        <v>578</v>
      </c>
      <c r="D146" s="822" t="s">
        <v>3323</v>
      </c>
      <c r="E146" s="822" t="s">
        <v>3330</v>
      </c>
      <c r="F146" s="822" t="s">
        <v>3331</v>
      </c>
      <c r="G146" s="822" t="s">
        <v>3332</v>
      </c>
      <c r="H146" s="831">
        <v>0.4</v>
      </c>
      <c r="I146" s="831">
        <v>43.3</v>
      </c>
      <c r="J146" s="822"/>
      <c r="K146" s="822">
        <v>108.24999999999999</v>
      </c>
      <c r="L146" s="831"/>
      <c r="M146" s="831"/>
      <c r="N146" s="822"/>
      <c r="O146" s="822"/>
      <c r="P146" s="831"/>
      <c r="Q146" s="831"/>
      <c r="R146" s="827"/>
      <c r="S146" s="832"/>
    </row>
    <row r="147" spans="1:19" ht="14.45" customHeight="1" x14ac:dyDescent="0.2">
      <c r="A147" s="821" t="s">
        <v>3328</v>
      </c>
      <c r="B147" s="822" t="s">
        <v>3382</v>
      </c>
      <c r="C147" s="822" t="s">
        <v>578</v>
      </c>
      <c r="D147" s="822" t="s">
        <v>3323</v>
      </c>
      <c r="E147" s="822" t="s">
        <v>3330</v>
      </c>
      <c r="F147" s="822" t="s">
        <v>3333</v>
      </c>
      <c r="G147" s="822" t="s">
        <v>956</v>
      </c>
      <c r="H147" s="831">
        <v>2</v>
      </c>
      <c r="I147" s="831">
        <v>101.4</v>
      </c>
      <c r="J147" s="822"/>
      <c r="K147" s="822">
        <v>50.7</v>
      </c>
      <c r="L147" s="831"/>
      <c r="M147" s="831"/>
      <c r="N147" s="822"/>
      <c r="O147" s="822"/>
      <c r="P147" s="831"/>
      <c r="Q147" s="831"/>
      <c r="R147" s="827"/>
      <c r="S147" s="832"/>
    </row>
    <row r="148" spans="1:19" ht="14.45" customHeight="1" x14ac:dyDescent="0.2">
      <c r="A148" s="821" t="s">
        <v>3328</v>
      </c>
      <c r="B148" s="822" t="s">
        <v>3382</v>
      </c>
      <c r="C148" s="822" t="s">
        <v>578</v>
      </c>
      <c r="D148" s="822" t="s">
        <v>3323</v>
      </c>
      <c r="E148" s="822" t="s">
        <v>3330</v>
      </c>
      <c r="F148" s="822" t="s">
        <v>3335</v>
      </c>
      <c r="G148" s="822" t="s">
        <v>3336</v>
      </c>
      <c r="H148" s="831">
        <v>2</v>
      </c>
      <c r="I148" s="831">
        <v>354</v>
      </c>
      <c r="J148" s="822"/>
      <c r="K148" s="822">
        <v>177</v>
      </c>
      <c r="L148" s="831"/>
      <c r="M148" s="831"/>
      <c r="N148" s="822"/>
      <c r="O148" s="822"/>
      <c r="P148" s="831"/>
      <c r="Q148" s="831"/>
      <c r="R148" s="827"/>
      <c r="S148" s="832"/>
    </row>
    <row r="149" spans="1:19" ht="14.45" customHeight="1" x14ac:dyDescent="0.2">
      <c r="A149" s="821" t="s">
        <v>3328</v>
      </c>
      <c r="B149" s="822" t="s">
        <v>3382</v>
      </c>
      <c r="C149" s="822" t="s">
        <v>578</v>
      </c>
      <c r="D149" s="822" t="s">
        <v>3323</v>
      </c>
      <c r="E149" s="822" t="s">
        <v>3330</v>
      </c>
      <c r="F149" s="822" t="s">
        <v>3384</v>
      </c>
      <c r="G149" s="822"/>
      <c r="H149" s="831">
        <v>20</v>
      </c>
      <c r="I149" s="831">
        <v>48.8</v>
      </c>
      <c r="J149" s="822"/>
      <c r="K149" s="822">
        <v>2.44</v>
      </c>
      <c r="L149" s="831"/>
      <c r="M149" s="831"/>
      <c r="N149" s="822"/>
      <c r="O149" s="822"/>
      <c r="P149" s="831"/>
      <c r="Q149" s="831"/>
      <c r="R149" s="827"/>
      <c r="S149" s="832"/>
    </row>
    <row r="150" spans="1:19" ht="14.45" customHeight="1" x14ac:dyDescent="0.2">
      <c r="A150" s="821" t="s">
        <v>3328</v>
      </c>
      <c r="B150" s="822" t="s">
        <v>3382</v>
      </c>
      <c r="C150" s="822" t="s">
        <v>578</v>
      </c>
      <c r="D150" s="822" t="s">
        <v>3323</v>
      </c>
      <c r="E150" s="822" t="s">
        <v>3330</v>
      </c>
      <c r="F150" s="822" t="s">
        <v>3388</v>
      </c>
      <c r="G150" s="822" t="s">
        <v>3387</v>
      </c>
      <c r="H150" s="831">
        <v>2</v>
      </c>
      <c r="I150" s="831">
        <v>1585.6</v>
      </c>
      <c r="J150" s="822"/>
      <c r="K150" s="822">
        <v>792.8</v>
      </c>
      <c r="L150" s="831"/>
      <c r="M150" s="831"/>
      <c r="N150" s="822"/>
      <c r="O150" s="822"/>
      <c r="P150" s="831"/>
      <c r="Q150" s="831"/>
      <c r="R150" s="827"/>
      <c r="S150" s="832"/>
    </row>
    <row r="151" spans="1:19" ht="14.45" customHeight="1" x14ac:dyDescent="0.2">
      <c r="A151" s="821" t="s">
        <v>3328</v>
      </c>
      <c r="B151" s="822" t="s">
        <v>3382</v>
      </c>
      <c r="C151" s="822" t="s">
        <v>578</v>
      </c>
      <c r="D151" s="822" t="s">
        <v>3323</v>
      </c>
      <c r="E151" s="822" t="s">
        <v>3344</v>
      </c>
      <c r="F151" s="822" t="s">
        <v>3390</v>
      </c>
      <c r="G151" s="822" t="s">
        <v>3391</v>
      </c>
      <c r="H151" s="831">
        <v>14</v>
      </c>
      <c r="I151" s="831">
        <v>1708</v>
      </c>
      <c r="J151" s="822"/>
      <c r="K151" s="822">
        <v>122</v>
      </c>
      <c r="L151" s="831"/>
      <c r="M151" s="831"/>
      <c r="N151" s="822"/>
      <c r="O151" s="822"/>
      <c r="P151" s="831"/>
      <c r="Q151" s="831"/>
      <c r="R151" s="827"/>
      <c r="S151" s="832"/>
    </row>
    <row r="152" spans="1:19" ht="14.45" customHeight="1" x14ac:dyDescent="0.2">
      <c r="A152" s="821" t="s">
        <v>3328</v>
      </c>
      <c r="B152" s="822" t="s">
        <v>3382</v>
      </c>
      <c r="C152" s="822" t="s">
        <v>578</v>
      </c>
      <c r="D152" s="822" t="s">
        <v>3323</v>
      </c>
      <c r="E152" s="822" t="s">
        <v>3344</v>
      </c>
      <c r="F152" s="822" t="s">
        <v>3347</v>
      </c>
      <c r="G152" s="822" t="s">
        <v>3348</v>
      </c>
      <c r="H152" s="831">
        <v>22</v>
      </c>
      <c r="I152" s="831">
        <v>3322</v>
      </c>
      <c r="J152" s="822"/>
      <c r="K152" s="822">
        <v>151</v>
      </c>
      <c r="L152" s="831"/>
      <c r="M152" s="831"/>
      <c r="N152" s="822"/>
      <c r="O152" s="822"/>
      <c r="P152" s="831"/>
      <c r="Q152" s="831"/>
      <c r="R152" s="827"/>
      <c r="S152" s="832"/>
    </row>
    <row r="153" spans="1:19" ht="14.45" customHeight="1" x14ac:dyDescent="0.2">
      <c r="A153" s="821" t="s">
        <v>3328</v>
      </c>
      <c r="B153" s="822" t="s">
        <v>3382</v>
      </c>
      <c r="C153" s="822" t="s">
        <v>578</v>
      </c>
      <c r="D153" s="822" t="s">
        <v>3323</v>
      </c>
      <c r="E153" s="822" t="s">
        <v>3344</v>
      </c>
      <c r="F153" s="822" t="s">
        <v>3392</v>
      </c>
      <c r="G153" s="822" t="s">
        <v>3393</v>
      </c>
      <c r="H153" s="831">
        <v>2</v>
      </c>
      <c r="I153" s="831">
        <v>398</v>
      </c>
      <c r="J153" s="822"/>
      <c r="K153" s="822">
        <v>199</v>
      </c>
      <c r="L153" s="831"/>
      <c r="M153" s="831"/>
      <c r="N153" s="822"/>
      <c r="O153" s="822"/>
      <c r="P153" s="831"/>
      <c r="Q153" s="831"/>
      <c r="R153" s="827"/>
      <c r="S153" s="832"/>
    </row>
    <row r="154" spans="1:19" ht="14.45" customHeight="1" x14ac:dyDescent="0.2">
      <c r="A154" s="821" t="s">
        <v>3328</v>
      </c>
      <c r="B154" s="822" t="s">
        <v>3382</v>
      </c>
      <c r="C154" s="822" t="s">
        <v>578</v>
      </c>
      <c r="D154" s="822" t="s">
        <v>3323</v>
      </c>
      <c r="E154" s="822" t="s">
        <v>3344</v>
      </c>
      <c r="F154" s="822" t="s">
        <v>3351</v>
      </c>
      <c r="G154" s="822" t="s">
        <v>3352</v>
      </c>
      <c r="H154" s="831">
        <v>99</v>
      </c>
      <c r="I154" s="831">
        <v>3762</v>
      </c>
      <c r="J154" s="822"/>
      <c r="K154" s="822">
        <v>38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3328</v>
      </c>
      <c r="B155" s="822" t="s">
        <v>3382</v>
      </c>
      <c r="C155" s="822" t="s">
        <v>578</v>
      </c>
      <c r="D155" s="822" t="s">
        <v>3323</v>
      </c>
      <c r="E155" s="822" t="s">
        <v>3344</v>
      </c>
      <c r="F155" s="822" t="s">
        <v>3398</v>
      </c>
      <c r="G155" s="822" t="s">
        <v>3399</v>
      </c>
      <c r="H155" s="831">
        <v>2</v>
      </c>
      <c r="I155" s="831">
        <v>900</v>
      </c>
      <c r="J155" s="822"/>
      <c r="K155" s="822">
        <v>450</v>
      </c>
      <c r="L155" s="831"/>
      <c r="M155" s="831"/>
      <c r="N155" s="822"/>
      <c r="O155" s="822"/>
      <c r="P155" s="831"/>
      <c r="Q155" s="831"/>
      <c r="R155" s="827"/>
      <c r="S155" s="832"/>
    </row>
    <row r="156" spans="1:19" ht="14.45" customHeight="1" x14ac:dyDescent="0.2">
      <c r="A156" s="821" t="s">
        <v>3328</v>
      </c>
      <c r="B156" s="822" t="s">
        <v>3382</v>
      </c>
      <c r="C156" s="822" t="s">
        <v>578</v>
      </c>
      <c r="D156" s="822" t="s">
        <v>3323</v>
      </c>
      <c r="E156" s="822" t="s">
        <v>3344</v>
      </c>
      <c r="F156" s="822" t="s">
        <v>3355</v>
      </c>
      <c r="G156" s="822" t="s">
        <v>3356</v>
      </c>
      <c r="H156" s="831">
        <v>4</v>
      </c>
      <c r="I156" s="831">
        <v>904</v>
      </c>
      <c r="J156" s="822"/>
      <c r="K156" s="822">
        <v>226</v>
      </c>
      <c r="L156" s="831"/>
      <c r="M156" s="831"/>
      <c r="N156" s="822"/>
      <c r="O156" s="822"/>
      <c r="P156" s="831"/>
      <c r="Q156" s="831"/>
      <c r="R156" s="827"/>
      <c r="S156" s="832"/>
    </row>
    <row r="157" spans="1:19" ht="14.45" customHeight="1" x14ac:dyDescent="0.2">
      <c r="A157" s="821" t="s">
        <v>3328</v>
      </c>
      <c r="B157" s="822" t="s">
        <v>3382</v>
      </c>
      <c r="C157" s="822" t="s">
        <v>578</v>
      </c>
      <c r="D157" s="822" t="s">
        <v>3323</v>
      </c>
      <c r="E157" s="822" t="s">
        <v>3344</v>
      </c>
      <c r="F157" s="822" t="s">
        <v>3361</v>
      </c>
      <c r="G157" s="822" t="s">
        <v>3362</v>
      </c>
      <c r="H157" s="831">
        <v>35</v>
      </c>
      <c r="I157" s="831">
        <v>1166.6600000000001</v>
      </c>
      <c r="J157" s="822"/>
      <c r="K157" s="822">
        <v>33.33314285714286</v>
      </c>
      <c r="L157" s="831"/>
      <c r="M157" s="831"/>
      <c r="N157" s="822"/>
      <c r="O157" s="822"/>
      <c r="P157" s="831"/>
      <c r="Q157" s="831"/>
      <c r="R157" s="827"/>
      <c r="S157" s="832"/>
    </row>
    <row r="158" spans="1:19" ht="14.45" customHeight="1" x14ac:dyDescent="0.2">
      <c r="A158" s="821" t="s">
        <v>3328</v>
      </c>
      <c r="B158" s="822" t="s">
        <v>3382</v>
      </c>
      <c r="C158" s="822" t="s">
        <v>578</v>
      </c>
      <c r="D158" s="822" t="s">
        <v>3323</v>
      </c>
      <c r="E158" s="822" t="s">
        <v>3344</v>
      </c>
      <c r="F158" s="822" t="s">
        <v>3363</v>
      </c>
      <c r="G158" s="822" t="s">
        <v>3364</v>
      </c>
      <c r="H158" s="831">
        <v>30</v>
      </c>
      <c r="I158" s="831">
        <v>10740</v>
      </c>
      <c r="J158" s="822"/>
      <c r="K158" s="822">
        <v>358</v>
      </c>
      <c r="L158" s="831"/>
      <c r="M158" s="831"/>
      <c r="N158" s="822"/>
      <c r="O158" s="822"/>
      <c r="P158" s="831"/>
      <c r="Q158" s="831"/>
      <c r="R158" s="827"/>
      <c r="S158" s="832"/>
    </row>
    <row r="159" spans="1:19" ht="14.45" customHeight="1" x14ac:dyDescent="0.2">
      <c r="A159" s="821" t="s">
        <v>3328</v>
      </c>
      <c r="B159" s="822" t="s">
        <v>3382</v>
      </c>
      <c r="C159" s="822" t="s">
        <v>578</v>
      </c>
      <c r="D159" s="822" t="s">
        <v>3323</v>
      </c>
      <c r="E159" s="822" t="s">
        <v>3344</v>
      </c>
      <c r="F159" s="822" t="s">
        <v>3365</v>
      </c>
      <c r="G159" s="822" t="s">
        <v>3366</v>
      </c>
      <c r="H159" s="831">
        <v>23</v>
      </c>
      <c r="I159" s="831">
        <v>874</v>
      </c>
      <c r="J159" s="822"/>
      <c r="K159" s="822">
        <v>38</v>
      </c>
      <c r="L159" s="831"/>
      <c r="M159" s="831"/>
      <c r="N159" s="822"/>
      <c r="O159" s="822"/>
      <c r="P159" s="831"/>
      <c r="Q159" s="831"/>
      <c r="R159" s="827"/>
      <c r="S159" s="832"/>
    </row>
    <row r="160" spans="1:19" ht="14.45" customHeight="1" x14ac:dyDescent="0.2">
      <c r="A160" s="821" t="s">
        <v>3328</v>
      </c>
      <c r="B160" s="822" t="s">
        <v>3382</v>
      </c>
      <c r="C160" s="822" t="s">
        <v>578</v>
      </c>
      <c r="D160" s="822" t="s">
        <v>3323</v>
      </c>
      <c r="E160" s="822" t="s">
        <v>3344</v>
      </c>
      <c r="F160" s="822" t="s">
        <v>3375</v>
      </c>
      <c r="G160" s="822" t="s">
        <v>3376</v>
      </c>
      <c r="H160" s="831">
        <v>3</v>
      </c>
      <c r="I160" s="831">
        <v>183</v>
      </c>
      <c r="J160" s="822"/>
      <c r="K160" s="822">
        <v>61</v>
      </c>
      <c r="L160" s="831"/>
      <c r="M160" s="831"/>
      <c r="N160" s="822"/>
      <c r="O160" s="822"/>
      <c r="P160" s="831"/>
      <c r="Q160" s="831"/>
      <c r="R160" s="827"/>
      <c r="S160" s="832"/>
    </row>
    <row r="161" spans="1:19" ht="14.45" customHeight="1" x14ac:dyDescent="0.2">
      <c r="A161" s="821" t="s">
        <v>3328</v>
      </c>
      <c r="B161" s="822" t="s">
        <v>3382</v>
      </c>
      <c r="C161" s="822" t="s">
        <v>578</v>
      </c>
      <c r="D161" s="822" t="s">
        <v>3323</v>
      </c>
      <c r="E161" s="822" t="s">
        <v>3344</v>
      </c>
      <c r="F161" s="822" t="s">
        <v>3377</v>
      </c>
      <c r="G161" s="822" t="s">
        <v>3378</v>
      </c>
      <c r="H161" s="831">
        <v>5</v>
      </c>
      <c r="I161" s="831">
        <v>895</v>
      </c>
      <c r="J161" s="822"/>
      <c r="K161" s="822">
        <v>179</v>
      </c>
      <c r="L161" s="831"/>
      <c r="M161" s="831"/>
      <c r="N161" s="822"/>
      <c r="O161" s="822"/>
      <c r="P161" s="831"/>
      <c r="Q161" s="831"/>
      <c r="R161" s="827"/>
      <c r="S161" s="832"/>
    </row>
    <row r="162" spans="1:19" ht="14.45" customHeight="1" x14ac:dyDescent="0.2">
      <c r="A162" s="821" t="s">
        <v>3328</v>
      </c>
      <c r="B162" s="822" t="s">
        <v>3382</v>
      </c>
      <c r="C162" s="822" t="s">
        <v>578</v>
      </c>
      <c r="D162" s="822" t="s">
        <v>2155</v>
      </c>
      <c r="E162" s="822" t="s">
        <v>3344</v>
      </c>
      <c r="F162" s="822" t="s">
        <v>3351</v>
      </c>
      <c r="G162" s="822" t="s">
        <v>3352</v>
      </c>
      <c r="H162" s="831"/>
      <c r="I162" s="831"/>
      <c r="J162" s="822"/>
      <c r="K162" s="822"/>
      <c r="L162" s="831">
        <v>3</v>
      </c>
      <c r="M162" s="831">
        <v>114</v>
      </c>
      <c r="N162" s="822"/>
      <c r="O162" s="822">
        <v>38</v>
      </c>
      <c r="P162" s="831"/>
      <c r="Q162" s="831"/>
      <c r="R162" s="827"/>
      <c r="S162" s="832"/>
    </row>
    <row r="163" spans="1:19" ht="14.45" customHeight="1" x14ac:dyDescent="0.2">
      <c r="A163" s="821" t="s">
        <v>3328</v>
      </c>
      <c r="B163" s="822" t="s">
        <v>3382</v>
      </c>
      <c r="C163" s="822" t="s">
        <v>578</v>
      </c>
      <c r="D163" s="822" t="s">
        <v>2155</v>
      </c>
      <c r="E163" s="822" t="s">
        <v>3344</v>
      </c>
      <c r="F163" s="822" t="s">
        <v>3373</v>
      </c>
      <c r="G163" s="822" t="s">
        <v>3374</v>
      </c>
      <c r="H163" s="831"/>
      <c r="I163" s="831"/>
      <c r="J163" s="822"/>
      <c r="K163" s="822"/>
      <c r="L163" s="831">
        <v>2</v>
      </c>
      <c r="M163" s="831">
        <v>152</v>
      </c>
      <c r="N163" s="822"/>
      <c r="O163" s="822">
        <v>76</v>
      </c>
      <c r="P163" s="831"/>
      <c r="Q163" s="831"/>
      <c r="R163" s="827"/>
      <c r="S163" s="832"/>
    </row>
    <row r="164" spans="1:19" ht="14.45" customHeight="1" x14ac:dyDescent="0.2">
      <c r="A164" s="821" t="s">
        <v>3328</v>
      </c>
      <c r="B164" s="822" t="s">
        <v>3382</v>
      </c>
      <c r="C164" s="822" t="s">
        <v>578</v>
      </c>
      <c r="D164" s="822" t="s">
        <v>3325</v>
      </c>
      <c r="E164" s="822" t="s">
        <v>3330</v>
      </c>
      <c r="F164" s="822" t="s">
        <v>3331</v>
      </c>
      <c r="G164" s="822" t="s">
        <v>3332</v>
      </c>
      <c r="H164" s="831">
        <v>8</v>
      </c>
      <c r="I164" s="831">
        <v>866</v>
      </c>
      <c r="J164" s="822"/>
      <c r="K164" s="822">
        <v>108.25</v>
      </c>
      <c r="L164" s="831"/>
      <c r="M164" s="831"/>
      <c r="N164" s="822"/>
      <c r="O164" s="822"/>
      <c r="P164" s="831"/>
      <c r="Q164" s="831"/>
      <c r="R164" s="827"/>
      <c r="S164" s="832"/>
    </row>
    <row r="165" spans="1:19" ht="14.45" customHeight="1" x14ac:dyDescent="0.2">
      <c r="A165" s="821" t="s">
        <v>3328</v>
      </c>
      <c r="B165" s="822" t="s">
        <v>3382</v>
      </c>
      <c r="C165" s="822" t="s">
        <v>578</v>
      </c>
      <c r="D165" s="822" t="s">
        <v>3325</v>
      </c>
      <c r="E165" s="822" t="s">
        <v>3330</v>
      </c>
      <c r="F165" s="822" t="s">
        <v>3333</v>
      </c>
      <c r="G165" s="822" t="s">
        <v>956</v>
      </c>
      <c r="H165" s="831">
        <v>4</v>
      </c>
      <c r="I165" s="831">
        <v>202.8</v>
      </c>
      <c r="J165" s="822"/>
      <c r="K165" s="822">
        <v>50.7</v>
      </c>
      <c r="L165" s="831"/>
      <c r="M165" s="831"/>
      <c r="N165" s="822"/>
      <c r="O165" s="822"/>
      <c r="P165" s="831"/>
      <c r="Q165" s="831"/>
      <c r="R165" s="827"/>
      <c r="S165" s="832"/>
    </row>
    <row r="166" spans="1:19" ht="14.45" customHeight="1" x14ac:dyDescent="0.2">
      <c r="A166" s="821" t="s">
        <v>3328</v>
      </c>
      <c r="B166" s="822" t="s">
        <v>3382</v>
      </c>
      <c r="C166" s="822" t="s">
        <v>578</v>
      </c>
      <c r="D166" s="822" t="s">
        <v>3325</v>
      </c>
      <c r="E166" s="822" t="s">
        <v>3330</v>
      </c>
      <c r="F166" s="822" t="s">
        <v>3334</v>
      </c>
      <c r="G166" s="822" t="s">
        <v>956</v>
      </c>
      <c r="H166" s="831">
        <v>4</v>
      </c>
      <c r="I166" s="831">
        <v>202.6</v>
      </c>
      <c r="J166" s="822"/>
      <c r="K166" s="822">
        <v>50.65</v>
      </c>
      <c r="L166" s="831"/>
      <c r="M166" s="831"/>
      <c r="N166" s="822"/>
      <c r="O166" s="822"/>
      <c r="P166" s="831"/>
      <c r="Q166" s="831"/>
      <c r="R166" s="827"/>
      <c r="S166" s="832"/>
    </row>
    <row r="167" spans="1:19" ht="14.45" customHeight="1" x14ac:dyDescent="0.2">
      <c r="A167" s="821" t="s">
        <v>3328</v>
      </c>
      <c r="B167" s="822" t="s">
        <v>3382</v>
      </c>
      <c r="C167" s="822" t="s">
        <v>578</v>
      </c>
      <c r="D167" s="822" t="s">
        <v>3325</v>
      </c>
      <c r="E167" s="822" t="s">
        <v>3330</v>
      </c>
      <c r="F167" s="822" t="s">
        <v>3335</v>
      </c>
      <c r="G167" s="822" t="s">
        <v>3336</v>
      </c>
      <c r="H167" s="831">
        <v>2</v>
      </c>
      <c r="I167" s="831">
        <v>354</v>
      </c>
      <c r="J167" s="822"/>
      <c r="K167" s="822">
        <v>177</v>
      </c>
      <c r="L167" s="831"/>
      <c r="M167" s="831"/>
      <c r="N167" s="822"/>
      <c r="O167" s="822"/>
      <c r="P167" s="831"/>
      <c r="Q167" s="831"/>
      <c r="R167" s="827"/>
      <c r="S167" s="832"/>
    </row>
    <row r="168" spans="1:19" ht="14.45" customHeight="1" x14ac:dyDescent="0.2">
      <c r="A168" s="821" t="s">
        <v>3328</v>
      </c>
      <c r="B168" s="822" t="s">
        <v>3382</v>
      </c>
      <c r="C168" s="822" t="s">
        <v>578</v>
      </c>
      <c r="D168" s="822" t="s">
        <v>3325</v>
      </c>
      <c r="E168" s="822" t="s">
        <v>3330</v>
      </c>
      <c r="F168" s="822" t="s">
        <v>3384</v>
      </c>
      <c r="G168" s="822"/>
      <c r="H168" s="831">
        <v>60</v>
      </c>
      <c r="I168" s="831">
        <v>146.39999999999998</v>
      </c>
      <c r="J168" s="822"/>
      <c r="K168" s="822">
        <v>2.4399999999999995</v>
      </c>
      <c r="L168" s="831"/>
      <c r="M168" s="831"/>
      <c r="N168" s="822"/>
      <c r="O168" s="822"/>
      <c r="P168" s="831"/>
      <c r="Q168" s="831"/>
      <c r="R168" s="827"/>
      <c r="S168" s="832"/>
    </row>
    <row r="169" spans="1:19" ht="14.45" customHeight="1" x14ac:dyDescent="0.2">
      <c r="A169" s="821" t="s">
        <v>3328</v>
      </c>
      <c r="B169" s="822" t="s">
        <v>3382</v>
      </c>
      <c r="C169" s="822" t="s">
        <v>578</v>
      </c>
      <c r="D169" s="822" t="s">
        <v>3325</v>
      </c>
      <c r="E169" s="822" t="s">
        <v>3330</v>
      </c>
      <c r="F169" s="822" t="s">
        <v>3388</v>
      </c>
      <c r="G169" s="822" t="s">
        <v>3387</v>
      </c>
      <c r="H169" s="831">
        <v>6</v>
      </c>
      <c r="I169" s="831">
        <v>4756.7999999999993</v>
      </c>
      <c r="J169" s="822"/>
      <c r="K169" s="822">
        <v>792.79999999999984</v>
      </c>
      <c r="L169" s="831"/>
      <c r="M169" s="831"/>
      <c r="N169" s="822"/>
      <c r="O169" s="822"/>
      <c r="P169" s="831"/>
      <c r="Q169" s="831"/>
      <c r="R169" s="827"/>
      <c r="S169" s="832"/>
    </row>
    <row r="170" spans="1:19" ht="14.45" customHeight="1" x14ac:dyDescent="0.2">
      <c r="A170" s="821" t="s">
        <v>3328</v>
      </c>
      <c r="B170" s="822" t="s">
        <v>3382</v>
      </c>
      <c r="C170" s="822" t="s">
        <v>578</v>
      </c>
      <c r="D170" s="822" t="s">
        <v>3325</v>
      </c>
      <c r="E170" s="822" t="s">
        <v>3344</v>
      </c>
      <c r="F170" s="822" t="s">
        <v>3390</v>
      </c>
      <c r="G170" s="822" t="s">
        <v>3391</v>
      </c>
      <c r="H170" s="831">
        <v>20</v>
      </c>
      <c r="I170" s="831">
        <v>2440</v>
      </c>
      <c r="J170" s="822"/>
      <c r="K170" s="822">
        <v>122</v>
      </c>
      <c r="L170" s="831"/>
      <c r="M170" s="831"/>
      <c r="N170" s="822"/>
      <c r="O170" s="822"/>
      <c r="P170" s="831"/>
      <c r="Q170" s="831"/>
      <c r="R170" s="827"/>
      <c r="S170" s="832"/>
    </row>
    <row r="171" spans="1:19" ht="14.45" customHeight="1" x14ac:dyDescent="0.2">
      <c r="A171" s="821" t="s">
        <v>3328</v>
      </c>
      <c r="B171" s="822" t="s">
        <v>3382</v>
      </c>
      <c r="C171" s="822" t="s">
        <v>578</v>
      </c>
      <c r="D171" s="822" t="s">
        <v>3325</v>
      </c>
      <c r="E171" s="822" t="s">
        <v>3344</v>
      </c>
      <c r="F171" s="822" t="s">
        <v>3347</v>
      </c>
      <c r="G171" s="822" t="s">
        <v>3348</v>
      </c>
      <c r="H171" s="831">
        <v>60</v>
      </c>
      <c r="I171" s="831">
        <v>9060</v>
      </c>
      <c r="J171" s="822"/>
      <c r="K171" s="822">
        <v>151</v>
      </c>
      <c r="L171" s="831"/>
      <c r="M171" s="831"/>
      <c r="N171" s="822"/>
      <c r="O171" s="822"/>
      <c r="P171" s="831"/>
      <c r="Q171" s="831"/>
      <c r="R171" s="827"/>
      <c r="S171" s="832"/>
    </row>
    <row r="172" spans="1:19" ht="14.45" customHeight="1" x14ac:dyDescent="0.2">
      <c r="A172" s="821" t="s">
        <v>3328</v>
      </c>
      <c r="B172" s="822" t="s">
        <v>3382</v>
      </c>
      <c r="C172" s="822" t="s">
        <v>578</v>
      </c>
      <c r="D172" s="822" t="s">
        <v>3325</v>
      </c>
      <c r="E172" s="822" t="s">
        <v>3344</v>
      </c>
      <c r="F172" s="822" t="s">
        <v>3351</v>
      </c>
      <c r="G172" s="822" t="s">
        <v>3352</v>
      </c>
      <c r="H172" s="831">
        <v>25</v>
      </c>
      <c r="I172" s="831">
        <v>950</v>
      </c>
      <c r="J172" s="822"/>
      <c r="K172" s="822">
        <v>38</v>
      </c>
      <c r="L172" s="831"/>
      <c r="M172" s="831"/>
      <c r="N172" s="822"/>
      <c r="O172" s="822"/>
      <c r="P172" s="831"/>
      <c r="Q172" s="831"/>
      <c r="R172" s="827"/>
      <c r="S172" s="832"/>
    </row>
    <row r="173" spans="1:19" ht="14.45" customHeight="1" x14ac:dyDescent="0.2">
      <c r="A173" s="821" t="s">
        <v>3328</v>
      </c>
      <c r="B173" s="822" t="s">
        <v>3382</v>
      </c>
      <c r="C173" s="822" t="s">
        <v>578</v>
      </c>
      <c r="D173" s="822" t="s">
        <v>3325</v>
      </c>
      <c r="E173" s="822" t="s">
        <v>3344</v>
      </c>
      <c r="F173" s="822" t="s">
        <v>3396</v>
      </c>
      <c r="G173" s="822" t="s">
        <v>3397</v>
      </c>
      <c r="H173" s="831">
        <v>2</v>
      </c>
      <c r="I173" s="831">
        <v>1414</v>
      </c>
      <c r="J173" s="822"/>
      <c r="K173" s="822">
        <v>707</v>
      </c>
      <c r="L173" s="831"/>
      <c r="M173" s="831"/>
      <c r="N173" s="822"/>
      <c r="O173" s="822"/>
      <c r="P173" s="831"/>
      <c r="Q173" s="831"/>
      <c r="R173" s="827"/>
      <c r="S173" s="832"/>
    </row>
    <row r="174" spans="1:19" ht="14.45" customHeight="1" x14ac:dyDescent="0.2">
      <c r="A174" s="821" t="s">
        <v>3328</v>
      </c>
      <c r="B174" s="822" t="s">
        <v>3382</v>
      </c>
      <c r="C174" s="822" t="s">
        <v>578</v>
      </c>
      <c r="D174" s="822" t="s">
        <v>3325</v>
      </c>
      <c r="E174" s="822" t="s">
        <v>3344</v>
      </c>
      <c r="F174" s="822" t="s">
        <v>3355</v>
      </c>
      <c r="G174" s="822" t="s">
        <v>3356</v>
      </c>
      <c r="H174" s="831">
        <v>2</v>
      </c>
      <c r="I174" s="831">
        <v>452</v>
      </c>
      <c r="J174" s="822"/>
      <c r="K174" s="822">
        <v>226</v>
      </c>
      <c r="L174" s="831"/>
      <c r="M174" s="831"/>
      <c r="N174" s="822"/>
      <c r="O174" s="822"/>
      <c r="P174" s="831"/>
      <c r="Q174" s="831"/>
      <c r="R174" s="827"/>
      <c r="S174" s="832"/>
    </row>
    <row r="175" spans="1:19" ht="14.45" customHeight="1" x14ac:dyDescent="0.2">
      <c r="A175" s="821" t="s">
        <v>3328</v>
      </c>
      <c r="B175" s="822" t="s">
        <v>3382</v>
      </c>
      <c r="C175" s="822" t="s">
        <v>578</v>
      </c>
      <c r="D175" s="822" t="s">
        <v>3325</v>
      </c>
      <c r="E175" s="822" t="s">
        <v>3344</v>
      </c>
      <c r="F175" s="822" t="s">
        <v>3361</v>
      </c>
      <c r="G175" s="822" t="s">
        <v>3362</v>
      </c>
      <c r="H175" s="831">
        <v>14</v>
      </c>
      <c r="I175" s="831">
        <v>466.67</v>
      </c>
      <c r="J175" s="822"/>
      <c r="K175" s="822">
        <v>33.333571428571432</v>
      </c>
      <c r="L175" s="831"/>
      <c r="M175" s="831"/>
      <c r="N175" s="822"/>
      <c r="O175" s="822"/>
      <c r="P175" s="831"/>
      <c r="Q175" s="831"/>
      <c r="R175" s="827"/>
      <c r="S175" s="832"/>
    </row>
    <row r="176" spans="1:19" ht="14.45" customHeight="1" x14ac:dyDescent="0.2">
      <c r="A176" s="821" t="s">
        <v>3328</v>
      </c>
      <c r="B176" s="822" t="s">
        <v>3382</v>
      </c>
      <c r="C176" s="822" t="s">
        <v>578</v>
      </c>
      <c r="D176" s="822" t="s">
        <v>3325</v>
      </c>
      <c r="E176" s="822" t="s">
        <v>3344</v>
      </c>
      <c r="F176" s="822" t="s">
        <v>3363</v>
      </c>
      <c r="G176" s="822" t="s">
        <v>3364</v>
      </c>
      <c r="H176" s="831">
        <v>6</v>
      </c>
      <c r="I176" s="831">
        <v>2148</v>
      </c>
      <c r="J176" s="822"/>
      <c r="K176" s="822">
        <v>358</v>
      </c>
      <c r="L176" s="831"/>
      <c r="M176" s="831"/>
      <c r="N176" s="822"/>
      <c r="O176" s="822"/>
      <c r="P176" s="831"/>
      <c r="Q176" s="831"/>
      <c r="R176" s="827"/>
      <c r="S176" s="832"/>
    </row>
    <row r="177" spans="1:19" ht="14.45" customHeight="1" x14ac:dyDescent="0.2">
      <c r="A177" s="821" t="s">
        <v>3328</v>
      </c>
      <c r="B177" s="822" t="s">
        <v>3382</v>
      </c>
      <c r="C177" s="822" t="s">
        <v>578</v>
      </c>
      <c r="D177" s="822" t="s">
        <v>3325</v>
      </c>
      <c r="E177" s="822" t="s">
        <v>3344</v>
      </c>
      <c r="F177" s="822" t="s">
        <v>3365</v>
      </c>
      <c r="G177" s="822" t="s">
        <v>3366</v>
      </c>
      <c r="H177" s="831">
        <v>30</v>
      </c>
      <c r="I177" s="831">
        <v>1140</v>
      </c>
      <c r="J177" s="822"/>
      <c r="K177" s="822">
        <v>38</v>
      </c>
      <c r="L177" s="831"/>
      <c r="M177" s="831"/>
      <c r="N177" s="822"/>
      <c r="O177" s="822"/>
      <c r="P177" s="831"/>
      <c r="Q177" s="831"/>
      <c r="R177" s="827"/>
      <c r="S177" s="832"/>
    </row>
    <row r="178" spans="1:19" ht="14.45" customHeight="1" x14ac:dyDescent="0.2">
      <c r="A178" s="821" t="s">
        <v>3328</v>
      </c>
      <c r="B178" s="822" t="s">
        <v>3382</v>
      </c>
      <c r="C178" s="822" t="s">
        <v>578</v>
      </c>
      <c r="D178" s="822" t="s">
        <v>3325</v>
      </c>
      <c r="E178" s="822" t="s">
        <v>3344</v>
      </c>
      <c r="F178" s="822" t="s">
        <v>3406</v>
      </c>
      <c r="G178" s="822" t="s">
        <v>3407</v>
      </c>
      <c r="H178" s="831">
        <v>2</v>
      </c>
      <c r="I178" s="831">
        <v>452</v>
      </c>
      <c r="J178" s="822"/>
      <c r="K178" s="822">
        <v>226</v>
      </c>
      <c r="L178" s="831"/>
      <c r="M178" s="831"/>
      <c r="N178" s="822"/>
      <c r="O178" s="822"/>
      <c r="P178" s="831"/>
      <c r="Q178" s="831"/>
      <c r="R178" s="827"/>
      <c r="S178" s="832"/>
    </row>
    <row r="179" spans="1:19" ht="14.45" customHeight="1" x14ac:dyDescent="0.2">
      <c r="A179" s="821" t="s">
        <v>3328</v>
      </c>
      <c r="B179" s="822" t="s">
        <v>3382</v>
      </c>
      <c r="C179" s="822" t="s">
        <v>578</v>
      </c>
      <c r="D179" s="822" t="s">
        <v>3325</v>
      </c>
      <c r="E179" s="822" t="s">
        <v>3344</v>
      </c>
      <c r="F179" s="822" t="s">
        <v>3377</v>
      </c>
      <c r="G179" s="822" t="s">
        <v>3378</v>
      </c>
      <c r="H179" s="831">
        <v>6</v>
      </c>
      <c r="I179" s="831">
        <v>1074</v>
      </c>
      <c r="J179" s="822"/>
      <c r="K179" s="822">
        <v>179</v>
      </c>
      <c r="L179" s="831"/>
      <c r="M179" s="831"/>
      <c r="N179" s="822"/>
      <c r="O179" s="822"/>
      <c r="P179" s="831"/>
      <c r="Q179" s="831"/>
      <c r="R179" s="827"/>
      <c r="S179" s="832"/>
    </row>
    <row r="180" spans="1:19" ht="14.45" customHeight="1" x14ac:dyDescent="0.2">
      <c r="A180" s="821" t="s">
        <v>3328</v>
      </c>
      <c r="B180" s="822" t="s">
        <v>3382</v>
      </c>
      <c r="C180" s="822" t="s">
        <v>578</v>
      </c>
      <c r="D180" s="822" t="s">
        <v>3326</v>
      </c>
      <c r="E180" s="822" t="s">
        <v>3344</v>
      </c>
      <c r="F180" s="822" t="s">
        <v>3351</v>
      </c>
      <c r="G180" s="822" t="s">
        <v>3352</v>
      </c>
      <c r="H180" s="831">
        <v>1</v>
      </c>
      <c r="I180" s="831">
        <v>38</v>
      </c>
      <c r="J180" s="822"/>
      <c r="K180" s="822">
        <v>38</v>
      </c>
      <c r="L180" s="831"/>
      <c r="M180" s="831"/>
      <c r="N180" s="822"/>
      <c r="O180" s="822"/>
      <c r="P180" s="831"/>
      <c r="Q180" s="831"/>
      <c r="R180" s="827"/>
      <c r="S180" s="832"/>
    </row>
    <row r="181" spans="1:19" ht="14.45" customHeight="1" x14ac:dyDescent="0.2">
      <c r="A181" s="821" t="s">
        <v>3328</v>
      </c>
      <c r="B181" s="822" t="s">
        <v>3382</v>
      </c>
      <c r="C181" s="822" t="s">
        <v>578</v>
      </c>
      <c r="D181" s="822" t="s">
        <v>2156</v>
      </c>
      <c r="E181" s="822" t="s">
        <v>3330</v>
      </c>
      <c r="F181" s="822" t="s">
        <v>3331</v>
      </c>
      <c r="G181" s="822" t="s">
        <v>3332</v>
      </c>
      <c r="H181" s="831">
        <v>12.4</v>
      </c>
      <c r="I181" s="831">
        <v>1347.12</v>
      </c>
      <c r="J181" s="822"/>
      <c r="K181" s="822">
        <v>108.63870967741934</v>
      </c>
      <c r="L181" s="831">
        <v>8</v>
      </c>
      <c r="M181" s="831">
        <v>870.8</v>
      </c>
      <c r="N181" s="822"/>
      <c r="O181" s="822">
        <v>108.85</v>
      </c>
      <c r="P181" s="831"/>
      <c r="Q181" s="831"/>
      <c r="R181" s="827"/>
      <c r="S181" s="832"/>
    </row>
    <row r="182" spans="1:19" ht="14.45" customHeight="1" x14ac:dyDescent="0.2">
      <c r="A182" s="821" t="s">
        <v>3328</v>
      </c>
      <c r="B182" s="822" t="s">
        <v>3382</v>
      </c>
      <c r="C182" s="822" t="s">
        <v>578</v>
      </c>
      <c r="D182" s="822" t="s">
        <v>2156</v>
      </c>
      <c r="E182" s="822" t="s">
        <v>3330</v>
      </c>
      <c r="F182" s="822" t="s">
        <v>3333</v>
      </c>
      <c r="G182" s="822" t="s">
        <v>956</v>
      </c>
      <c r="H182" s="831">
        <v>3.1</v>
      </c>
      <c r="I182" s="831">
        <v>157.08000000000001</v>
      </c>
      <c r="J182" s="822"/>
      <c r="K182" s="822">
        <v>50.670967741935485</v>
      </c>
      <c r="L182" s="831">
        <v>4.5999999999999996</v>
      </c>
      <c r="M182" s="831">
        <v>224.94</v>
      </c>
      <c r="N182" s="822"/>
      <c r="O182" s="822">
        <v>48.900000000000006</v>
      </c>
      <c r="P182" s="831"/>
      <c r="Q182" s="831"/>
      <c r="R182" s="827"/>
      <c r="S182" s="832"/>
    </row>
    <row r="183" spans="1:19" ht="14.45" customHeight="1" x14ac:dyDescent="0.2">
      <c r="A183" s="821" t="s">
        <v>3328</v>
      </c>
      <c r="B183" s="822" t="s">
        <v>3382</v>
      </c>
      <c r="C183" s="822" t="s">
        <v>578</v>
      </c>
      <c r="D183" s="822" t="s">
        <v>2156</v>
      </c>
      <c r="E183" s="822" t="s">
        <v>3330</v>
      </c>
      <c r="F183" s="822" t="s">
        <v>3335</v>
      </c>
      <c r="G183" s="822" t="s">
        <v>3336</v>
      </c>
      <c r="H183" s="831">
        <v>2</v>
      </c>
      <c r="I183" s="831">
        <v>354</v>
      </c>
      <c r="J183" s="822"/>
      <c r="K183" s="822">
        <v>177</v>
      </c>
      <c r="L183" s="831">
        <v>1.6</v>
      </c>
      <c r="M183" s="831">
        <v>283.2</v>
      </c>
      <c r="N183" s="822"/>
      <c r="O183" s="822">
        <v>176.99999999999997</v>
      </c>
      <c r="P183" s="831"/>
      <c r="Q183" s="831"/>
      <c r="R183" s="827"/>
      <c r="S183" s="832"/>
    </row>
    <row r="184" spans="1:19" ht="14.45" customHeight="1" x14ac:dyDescent="0.2">
      <c r="A184" s="821" t="s">
        <v>3328</v>
      </c>
      <c r="B184" s="822" t="s">
        <v>3382</v>
      </c>
      <c r="C184" s="822" t="s">
        <v>578</v>
      </c>
      <c r="D184" s="822" t="s">
        <v>2156</v>
      </c>
      <c r="E184" s="822" t="s">
        <v>3330</v>
      </c>
      <c r="F184" s="822" t="s">
        <v>3384</v>
      </c>
      <c r="G184" s="822"/>
      <c r="H184" s="831">
        <v>22</v>
      </c>
      <c r="I184" s="831">
        <v>53.68</v>
      </c>
      <c r="J184" s="822"/>
      <c r="K184" s="822">
        <v>2.44</v>
      </c>
      <c r="L184" s="831"/>
      <c r="M184" s="831"/>
      <c r="N184" s="822"/>
      <c r="O184" s="822"/>
      <c r="P184" s="831"/>
      <c r="Q184" s="831"/>
      <c r="R184" s="827"/>
      <c r="S184" s="832"/>
    </row>
    <row r="185" spans="1:19" ht="14.45" customHeight="1" x14ac:dyDescent="0.2">
      <c r="A185" s="821" t="s">
        <v>3328</v>
      </c>
      <c r="B185" s="822" t="s">
        <v>3382</v>
      </c>
      <c r="C185" s="822" t="s">
        <v>578</v>
      </c>
      <c r="D185" s="822" t="s">
        <v>2156</v>
      </c>
      <c r="E185" s="822" t="s">
        <v>3330</v>
      </c>
      <c r="F185" s="822" t="s">
        <v>3385</v>
      </c>
      <c r="G185" s="822" t="s">
        <v>2834</v>
      </c>
      <c r="H185" s="831"/>
      <c r="I185" s="831"/>
      <c r="J185" s="822"/>
      <c r="K185" s="822"/>
      <c r="L185" s="831">
        <v>0.6</v>
      </c>
      <c r="M185" s="831">
        <v>707.94</v>
      </c>
      <c r="N185" s="822"/>
      <c r="O185" s="822">
        <v>1179.9000000000001</v>
      </c>
      <c r="P185" s="831"/>
      <c r="Q185" s="831"/>
      <c r="R185" s="827"/>
      <c r="S185" s="832"/>
    </row>
    <row r="186" spans="1:19" ht="14.45" customHeight="1" x14ac:dyDescent="0.2">
      <c r="A186" s="821" t="s">
        <v>3328</v>
      </c>
      <c r="B186" s="822" t="s">
        <v>3382</v>
      </c>
      <c r="C186" s="822" t="s">
        <v>578</v>
      </c>
      <c r="D186" s="822" t="s">
        <v>2156</v>
      </c>
      <c r="E186" s="822" t="s">
        <v>3330</v>
      </c>
      <c r="F186" s="822" t="s">
        <v>3386</v>
      </c>
      <c r="G186" s="822"/>
      <c r="H186" s="831">
        <v>20</v>
      </c>
      <c r="I186" s="831">
        <v>2088.8000000000002</v>
      </c>
      <c r="J186" s="822"/>
      <c r="K186" s="822">
        <v>104.44000000000001</v>
      </c>
      <c r="L186" s="831"/>
      <c r="M186" s="831"/>
      <c r="N186" s="822"/>
      <c r="O186" s="822"/>
      <c r="P186" s="831"/>
      <c r="Q186" s="831"/>
      <c r="R186" s="827"/>
      <c r="S186" s="832"/>
    </row>
    <row r="187" spans="1:19" ht="14.45" customHeight="1" x14ac:dyDescent="0.2">
      <c r="A187" s="821" t="s">
        <v>3328</v>
      </c>
      <c r="B187" s="822" t="s">
        <v>3382</v>
      </c>
      <c r="C187" s="822" t="s">
        <v>578</v>
      </c>
      <c r="D187" s="822" t="s">
        <v>2156</v>
      </c>
      <c r="E187" s="822" t="s">
        <v>3330</v>
      </c>
      <c r="F187" s="822" t="s">
        <v>3388</v>
      </c>
      <c r="G187" s="822" t="s">
        <v>3387</v>
      </c>
      <c r="H187" s="831">
        <v>2.2000000000000002</v>
      </c>
      <c r="I187" s="831">
        <v>1744.14</v>
      </c>
      <c r="J187" s="822"/>
      <c r="K187" s="822">
        <v>792.79090909090905</v>
      </c>
      <c r="L187" s="831">
        <v>4.8</v>
      </c>
      <c r="M187" s="831">
        <v>3805.4399999999996</v>
      </c>
      <c r="N187" s="822"/>
      <c r="O187" s="822">
        <v>792.8</v>
      </c>
      <c r="P187" s="831"/>
      <c r="Q187" s="831"/>
      <c r="R187" s="827"/>
      <c r="S187" s="832"/>
    </row>
    <row r="188" spans="1:19" ht="14.45" customHeight="1" x14ac:dyDescent="0.2">
      <c r="A188" s="821" t="s">
        <v>3328</v>
      </c>
      <c r="B188" s="822" t="s">
        <v>3382</v>
      </c>
      <c r="C188" s="822" t="s">
        <v>578</v>
      </c>
      <c r="D188" s="822" t="s">
        <v>2156</v>
      </c>
      <c r="E188" s="822" t="s">
        <v>3330</v>
      </c>
      <c r="F188" s="822" t="s">
        <v>3338</v>
      </c>
      <c r="G188" s="822" t="s">
        <v>3339</v>
      </c>
      <c r="H188" s="831">
        <v>1.3</v>
      </c>
      <c r="I188" s="831">
        <v>121.57000000000001</v>
      </c>
      <c r="J188" s="822"/>
      <c r="K188" s="822">
        <v>93.515384615384619</v>
      </c>
      <c r="L188" s="831">
        <v>1.8199999999999998</v>
      </c>
      <c r="M188" s="831">
        <v>177.45</v>
      </c>
      <c r="N188" s="822"/>
      <c r="O188" s="822">
        <v>97.5</v>
      </c>
      <c r="P188" s="831"/>
      <c r="Q188" s="831"/>
      <c r="R188" s="827"/>
      <c r="S188" s="832"/>
    </row>
    <row r="189" spans="1:19" ht="14.45" customHeight="1" x14ac:dyDescent="0.2">
      <c r="A189" s="821" t="s">
        <v>3328</v>
      </c>
      <c r="B189" s="822" t="s">
        <v>3382</v>
      </c>
      <c r="C189" s="822" t="s">
        <v>578</v>
      </c>
      <c r="D189" s="822" t="s">
        <v>2156</v>
      </c>
      <c r="E189" s="822" t="s">
        <v>3330</v>
      </c>
      <c r="F189" s="822" t="s">
        <v>3340</v>
      </c>
      <c r="G189" s="822" t="s">
        <v>3341</v>
      </c>
      <c r="H189" s="831"/>
      <c r="I189" s="831"/>
      <c r="J189" s="822"/>
      <c r="K189" s="822"/>
      <c r="L189" s="831">
        <v>4.2</v>
      </c>
      <c r="M189" s="831">
        <v>452.37</v>
      </c>
      <c r="N189" s="822"/>
      <c r="O189" s="822">
        <v>107.70714285714286</v>
      </c>
      <c r="P189" s="831"/>
      <c r="Q189" s="831"/>
      <c r="R189" s="827"/>
      <c r="S189" s="832"/>
    </row>
    <row r="190" spans="1:19" ht="14.45" customHeight="1" x14ac:dyDescent="0.2">
      <c r="A190" s="821" t="s">
        <v>3328</v>
      </c>
      <c r="B190" s="822" t="s">
        <v>3382</v>
      </c>
      <c r="C190" s="822" t="s">
        <v>578</v>
      </c>
      <c r="D190" s="822" t="s">
        <v>2156</v>
      </c>
      <c r="E190" s="822" t="s">
        <v>3344</v>
      </c>
      <c r="F190" s="822" t="s">
        <v>3390</v>
      </c>
      <c r="G190" s="822" t="s">
        <v>3391</v>
      </c>
      <c r="H190" s="831">
        <v>29</v>
      </c>
      <c r="I190" s="831">
        <v>3538</v>
      </c>
      <c r="J190" s="822"/>
      <c r="K190" s="822">
        <v>122</v>
      </c>
      <c r="L190" s="831">
        <v>15</v>
      </c>
      <c r="M190" s="831">
        <v>1845</v>
      </c>
      <c r="N190" s="822"/>
      <c r="O190" s="822">
        <v>123</v>
      </c>
      <c r="P190" s="831"/>
      <c r="Q190" s="831"/>
      <c r="R190" s="827"/>
      <c r="S190" s="832"/>
    </row>
    <row r="191" spans="1:19" ht="14.45" customHeight="1" x14ac:dyDescent="0.2">
      <c r="A191" s="821" t="s">
        <v>3328</v>
      </c>
      <c r="B191" s="822" t="s">
        <v>3382</v>
      </c>
      <c r="C191" s="822" t="s">
        <v>578</v>
      </c>
      <c r="D191" s="822" t="s">
        <v>2156</v>
      </c>
      <c r="E191" s="822" t="s">
        <v>3344</v>
      </c>
      <c r="F191" s="822" t="s">
        <v>3347</v>
      </c>
      <c r="G191" s="822" t="s">
        <v>3348</v>
      </c>
      <c r="H191" s="831">
        <v>66</v>
      </c>
      <c r="I191" s="831">
        <v>9966</v>
      </c>
      <c r="J191" s="822"/>
      <c r="K191" s="822">
        <v>151</v>
      </c>
      <c r="L191" s="831">
        <v>67</v>
      </c>
      <c r="M191" s="831">
        <v>10251</v>
      </c>
      <c r="N191" s="822"/>
      <c r="O191" s="822">
        <v>153</v>
      </c>
      <c r="P191" s="831"/>
      <c r="Q191" s="831"/>
      <c r="R191" s="827"/>
      <c r="S191" s="832"/>
    </row>
    <row r="192" spans="1:19" ht="14.45" customHeight="1" x14ac:dyDescent="0.2">
      <c r="A192" s="821" t="s">
        <v>3328</v>
      </c>
      <c r="B192" s="822" t="s">
        <v>3382</v>
      </c>
      <c r="C192" s="822" t="s">
        <v>578</v>
      </c>
      <c r="D192" s="822" t="s">
        <v>2156</v>
      </c>
      <c r="E192" s="822" t="s">
        <v>3344</v>
      </c>
      <c r="F192" s="822" t="s">
        <v>3392</v>
      </c>
      <c r="G192" s="822" t="s">
        <v>3393</v>
      </c>
      <c r="H192" s="831">
        <v>2</v>
      </c>
      <c r="I192" s="831">
        <v>398</v>
      </c>
      <c r="J192" s="822"/>
      <c r="K192" s="822">
        <v>199</v>
      </c>
      <c r="L192" s="831"/>
      <c r="M192" s="831"/>
      <c r="N192" s="822"/>
      <c r="O192" s="822"/>
      <c r="P192" s="831"/>
      <c r="Q192" s="831"/>
      <c r="R192" s="827"/>
      <c r="S192" s="832"/>
    </row>
    <row r="193" spans="1:19" ht="14.45" customHeight="1" x14ac:dyDescent="0.2">
      <c r="A193" s="821" t="s">
        <v>3328</v>
      </c>
      <c r="B193" s="822" t="s">
        <v>3382</v>
      </c>
      <c r="C193" s="822" t="s">
        <v>578</v>
      </c>
      <c r="D193" s="822" t="s">
        <v>2156</v>
      </c>
      <c r="E193" s="822" t="s">
        <v>3344</v>
      </c>
      <c r="F193" s="822" t="s">
        <v>3349</v>
      </c>
      <c r="G193" s="822" t="s">
        <v>3350</v>
      </c>
      <c r="H193" s="831">
        <v>25</v>
      </c>
      <c r="I193" s="831">
        <v>2100</v>
      </c>
      <c r="J193" s="822"/>
      <c r="K193" s="822">
        <v>84</v>
      </c>
      <c r="L193" s="831">
        <v>27</v>
      </c>
      <c r="M193" s="831">
        <v>2295</v>
      </c>
      <c r="N193" s="822"/>
      <c r="O193" s="822">
        <v>85</v>
      </c>
      <c r="P193" s="831">
        <v>5</v>
      </c>
      <c r="Q193" s="831">
        <v>445</v>
      </c>
      <c r="R193" s="827"/>
      <c r="S193" s="832">
        <v>89</v>
      </c>
    </row>
    <row r="194" spans="1:19" ht="14.45" customHeight="1" x14ac:dyDescent="0.2">
      <c r="A194" s="821" t="s">
        <v>3328</v>
      </c>
      <c r="B194" s="822" t="s">
        <v>3382</v>
      </c>
      <c r="C194" s="822" t="s">
        <v>578</v>
      </c>
      <c r="D194" s="822" t="s">
        <v>2156</v>
      </c>
      <c r="E194" s="822" t="s">
        <v>3344</v>
      </c>
      <c r="F194" s="822" t="s">
        <v>3394</v>
      </c>
      <c r="G194" s="822" t="s">
        <v>3395</v>
      </c>
      <c r="H194" s="831">
        <v>1</v>
      </c>
      <c r="I194" s="831">
        <v>107</v>
      </c>
      <c r="J194" s="822"/>
      <c r="K194" s="822">
        <v>107</v>
      </c>
      <c r="L194" s="831"/>
      <c r="M194" s="831"/>
      <c r="N194" s="822"/>
      <c r="O194" s="822"/>
      <c r="P194" s="831"/>
      <c r="Q194" s="831"/>
      <c r="R194" s="827"/>
      <c r="S194" s="832"/>
    </row>
    <row r="195" spans="1:19" ht="14.45" customHeight="1" x14ac:dyDescent="0.2">
      <c r="A195" s="821" t="s">
        <v>3328</v>
      </c>
      <c r="B195" s="822" t="s">
        <v>3382</v>
      </c>
      <c r="C195" s="822" t="s">
        <v>578</v>
      </c>
      <c r="D195" s="822" t="s">
        <v>2156</v>
      </c>
      <c r="E195" s="822" t="s">
        <v>3344</v>
      </c>
      <c r="F195" s="822" t="s">
        <v>3351</v>
      </c>
      <c r="G195" s="822" t="s">
        <v>3352</v>
      </c>
      <c r="H195" s="831">
        <v>137</v>
      </c>
      <c r="I195" s="831">
        <v>5206</v>
      </c>
      <c r="J195" s="822"/>
      <c r="K195" s="822">
        <v>38</v>
      </c>
      <c r="L195" s="831">
        <v>107</v>
      </c>
      <c r="M195" s="831">
        <v>4066</v>
      </c>
      <c r="N195" s="822"/>
      <c r="O195" s="822">
        <v>38</v>
      </c>
      <c r="P195" s="831">
        <v>33</v>
      </c>
      <c r="Q195" s="831">
        <v>1320</v>
      </c>
      <c r="R195" s="827"/>
      <c r="S195" s="832">
        <v>40</v>
      </c>
    </row>
    <row r="196" spans="1:19" ht="14.45" customHeight="1" x14ac:dyDescent="0.2">
      <c r="A196" s="821" t="s">
        <v>3328</v>
      </c>
      <c r="B196" s="822" t="s">
        <v>3382</v>
      </c>
      <c r="C196" s="822" t="s">
        <v>578</v>
      </c>
      <c r="D196" s="822" t="s">
        <v>2156</v>
      </c>
      <c r="E196" s="822" t="s">
        <v>3344</v>
      </c>
      <c r="F196" s="822" t="s">
        <v>3396</v>
      </c>
      <c r="G196" s="822" t="s">
        <v>3397</v>
      </c>
      <c r="H196" s="831">
        <v>2</v>
      </c>
      <c r="I196" s="831">
        <v>1414</v>
      </c>
      <c r="J196" s="822"/>
      <c r="K196" s="822">
        <v>707</v>
      </c>
      <c r="L196" s="831"/>
      <c r="M196" s="831"/>
      <c r="N196" s="822"/>
      <c r="O196" s="822"/>
      <c r="P196" s="831"/>
      <c r="Q196" s="831"/>
      <c r="R196" s="827"/>
      <c r="S196" s="832"/>
    </row>
    <row r="197" spans="1:19" ht="14.45" customHeight="1" x14ac:dyDescent="0.2">
      <c r="A197" s="821" t="s">
        <v>3328</v>
      </c>
      <c r="B197" s="822" t="s">
        <v>3382</v>
      </c>
      <c r="C197" s="822" t="s">
        <v>578</v>
      </c>
      <c r="D197" s="822" t="s">
        <v>2156</v>
      </c>
      <c r="E197" s="822" t="s">
        <v>3344</v>
      </c>
      <c r="F197" s="822" t="s">
        <v>3398</v>
      </c>
      <c r="G197" s="822" t="s">
        <v>3399</v>
      </c>
      <c r="H197" s="831">
        <v>4</v>
      </c>
      <c r="I197" s="831">
        <v>1800</v>
      </c>
      <c r="J197" s="822"/>
      <c r="K197" s="822">
        <v>450</v>
      </c>
      <c r="L197" s="831">
        <v>1</v>
      </c>
      <c r="M197" s="831">
        <v>454</v>
      </c>
      <c r="N197" s="822"/>
      <c r="O197" s="822">
        <v>454</v>
      </c>
      <c r="P197" s="831"/>
      <c r="Q197" s="831"/>
      <c r="R197" s="827"/>
      <c r="S197" s="832"/>
    </row>
    <row r="198" spans="1:19" ht="14.45" customHeight="1" x14ac:dyDescent="0.2">
      <c r="A198" s="821" t="s">
        <v>3328</v>
      </c>
      <c r="B198" s="822" t="s">
        <v>3382</v>
      </c>
      <c r="C198" s="822" t="s">
        <v>578</v>
      </c>
      <c r="D198" s="822" t="s">
        <v>2156</v>
      </c>
      <c r="E198" s="822" t="s">
        <v>3344</v>
      </c>
      <c r="F198" s="822" t="s">
        <v>3355</v>
      </c>
      <c r="G198" s="822" t="s">
        <v>3356</v>
      </c>
      <c r="H198" s="831">
        <v>13</v>
      </c>
      <c r="I198" s="831">
        <v>2938</v>
      </c>
      <c r="J198" s="822"/>
      <c r="K198" s="822">
        <v>226</v>
      </c>
      <c r="L198" s="831">
        <v>6</v>
      </c>
      <c r="M198" s="831">
        <v>1368</v>
      </c>
      <c r="N198" s="822"/>
      <c r="O198" s="822">
        <v>228</v>
      </c>
      <c r="P198" s="831"/>
      <c r="Q198" s="831"/>
      <c r="R198" s="827"/>
      <c r="S198" s="832"/>
    </row>
    <row r="199" spans="1:19" ht="14.45" customHeight="1" x14ac:dyDescent="0.2">
      <c r="A199" s="821" t="s">
        <v>3328</v>
      </c>
      <c r="B199" s="822" t="s">
        <v>3382</v>
      </c>
      <c r="C199" s="822" t="s">
        <v>578</v>
      </c>
      <c r="D199" s="822" t="s">
        <v>2156</v>
      </c>
      <c r="E199" s="822" t="s">
        <v>3344</v>
      </c>
      <c r="F199" s="822" t="s">
        <v>3359</v>
      </c>
      <c r="G199" s="822" t="s">
        <v>3360</v>
      </c>
      <c r="H199" s="831">
        <v>0</v>
      </c>
      <c r="I199" s="831">
        <v>0</v>
      </c>
      <c r="J199" s="822"/>
      <c r="K199" s="822"/>
      <c r="L199" s="831"/>
      <c r="M199" s="831"/>
      <c r="N199" s="822"/>
      <c r="O199" s="822"/>
      <c r="P199" s="831"/>
      <c r="Q199" s="831"/>
      <c r="R199" s="827"/>
      <c r="S199" s="832"/>
    </row>
    <row r="200" spans="1:19" ht="14.45" customHeight="1" x14ac:dyDescent="0.2">
      <c r="A200" s="821" t="s">
        <v>3328</v>
      </c>
      <c r="B200" s="822" t="s">
        <v>3382</v>
      </c>
      <c r="C200" s="822" t="s">
        <v>578</v>
      </c>
      <c r="D200" s="822" t="s">
        <v>2156</v>
      </c>
      <c r="E200" s="822" t="s">
        <v>3344</v>
      </c>
      <c r="F200" s="822" t="s">
        <v>3361</v>
      </c>
      <c r="G200" s="822" t="s">
        <v>3362</v>
      </c>
      <c r="H200" s="831">
        <v>65</v>
      </c>
      <c r="I200" s="831">
        <v>2166.67</v>
      </c>
      <c r="J200" s="822"/>
      <c r="K200" s="822">
        <v>33.333384615384617</v>
      </c>
      <c r="L200" s="831">
        <v>42</v>
      </c>
      <c r="M200" s="831">
        <v>1522.2199999999998</v>
      </c>
      <c r="N200" s="822"/>
      <c r="O200" s="822">
        <v>36.243333333333325</v>
      </c>
      <c r="P200" s="831">
        <v>7</v>
      </c>
      <c r="Q200" s="831">
        <v>318.89</v>
      </c>
      <c r="R200" s="827"/>
      <c r="S200" s="832">
        <v>45.555714285714281</v>
      </c>
    </row>
    <row r="201" spans="1:19" ht="14.45" customHeight="1" x14ac:dyDescent="0.2">
      <c r="A201" s="821" t="s">
        <v>3328</v>
      </c>
      <c r="B201" s="822" t="s">
        <v>3382</v>
      </c>
      <c r="C201" s="822" t="s">
        <v>578</v>
      </c>
      <c r="D201" s="822" t="s">
        <v>2156</v>
      </c>
      <c r="E201" s="822" t="s">
        <v>3344</v>
      </c>
      <c r="F201" s="822" t="s">
        <v>3363</v>
      </c>
      <c r="G201" s="822" t="s">
        <v>3364</v>
      </c>
      <c r="H201" s="831">
        <v>10</v>
      </c>
      <c r="I201" s="831">
        <v>3580</v>
      </c>
      <c r="J201" s="822"/>
      <c r="K201" s="822">
        <v>358</v>
      </c>
      <c r="L201" s="831">
        <v>5</v>
      </c>
      <c r="M201" s="831">
        <v>1800</v>
      </c>
      <c r="N201" s="822"/>
      <c r="O201" s="822">
        <v>360</v>
      </c>
      <c r="P201" s="831"/>
      <c r="Q201" s="831"/>
      <c r="R201" s="827"/>
      <c r="S201" s="832"/>
    </row>
    <row r="202" spans="1:19" ht="14.45" customHeight="1" x14ac:dyDescent="0.2">
      <c r="A202" s="821" t="s">
        <v>3328</v>
      </c>
      <c r="B202" s="822" t="s">
        <v>3382</v>
      </c>
      <c r="C202" s="822" t="s">
        <v>578</v>
      </c>
      <c r="D202" s="822" t="s">
        <v>2156</v>
      </c>
      <c r="E202" s="822" t="s">
        <v>3344</v>
      </c>
      <c r="F202" s="822" t="s">
        <v>3365</v>
      </c>
      <c r="G202" s="822" t="s">
        <v>3366</v>
      </c>
      <c r="H202" s="831">
        <v>42</v>
      </c>
      <c r="I202" s="831">
        <v>1596</v>
      </c>
      <c r="J202" s="822"/>
      <c r="K202" s="822">
        <v>38</v>
      </c>
      <c r="L202" s="831">
        <v>36</v>
      </c>
      <c r="M202" s="831">
        <v>1368</v>
      </c>
      <c r="N202" s="822"/>
      <c r="O202" s="822">
        <v>38</v>
      </c>
      <c r="P202" s="831"/>
      <c r="Q202" s="831"/>
      <c r="R202" s="827"/>
      <c r="S202" s="832"/>
    </row>
    <row r="203" spans="1:19" ht="14.45" customHeight="1" x14ac:dyDescent="0.2">
      <c r="A203" s="821" t="s">
        <v>3328</v>
      </c>
      <c r="B203" s="822" t="s">
        <v>3382</v>
      </c>
      <c r="C203" s="822" t="s">
        <v>578</v>
      </c>
      <c r="D203" s="822" t="s">
        <v>2156</v>
      </c>
      <c r="E203" s="822" t="s">
        <v>3344</v>
      </c>
      <c r="F203" s="822" t="s">
        <v>3371</v>
      </c>
      <c r="G203" s="822" t="s">
        <v>3372</v>
      </c>
      <c r="H203" s="831">
        <v>0</v>
      </c>
      <c r="I203" s="831">
        <v>0</v>
      </c>
      <c r="J203" s="822"/>
      <c r="K203" s="822"/>
      <c r="L203" s="831"/>
      <c r="M203" s="831"/>
      <c r="N203" s="822"/>
      <c r="O203" s="822"/>
      <c r="P203" s="831"/>
      <c r="Q203" s="831"/>
      <c r="R203" s="827"/>
      <c r="S203" s="832"/>
    </row>
    <row r="204" spans="1:19" ht="14.45" customHeight="1" x14ac:dyDescent="0.2">
      <c r="A204" s="821" t="s">
        <v>3328</v>
      </c>
      <c r="B204" s="822" t="s">
        <v>3382</v>
      </c>
      <c r="C204" s="822" t="s">
        <v>578</v>
      </c>
      <c r="D204" s="822" t="s">
        <v>2156</v>
      </c>
      <c r="E204" s="822" t="s">
        <v>3344</v>
      </c>
      <c r="F204" s="822" t="s">
        <v>3406</v>
      </c>
      <c r="G204" s="822" t="s">
        <v>3407</v>
      </c>
      <c r="H204" s="831"/>
      <c r="I204" s="831"/>
      <c r="J204" s="822"/>
      <c r="K204" s="822"/>
      <c r="L204" s="831">
        <v>1</v>
      </c>
      <c r="M204" s="831">
        <v>228</v>
      </c>
      <c r="N204" s="822"/>
      <c r="O204" s="822">
        <v>228</v>
      </c>
      <c r="P204" s="831"/>
      <c r="Q204" s="831"/>
      <c r="R204" s="827"/>
      <c r="S204" s="832"/>
    </row>
    <row r="205" spans="1:19" ht="14.45" customHeight="1" x14ac:dyDescent="0.2">
      <c r="A205" s="821" t="s">
        <v>3328</v>
      </c>
      <c r="B205" s="822" t="s">
        <v>3382</v>
      </c>
      <c r="C205" s="822" t="s">
        <v>578</v>
      </c>
      <c r="D205" s="822" t="s">
        <v>2156</v>
      </c>
      <c r="E205" s="822" t="s">
        <v>3344</v>
      </c>
      <c r="F205" s="822" t="s">
        <v>3375</v>
      </c>
      <c r="G205" s="822" t="s">
        <v>3376</v>
      </c>
      <c r="H205" s="831">
        <v>23</v>
      </c>
      <c r="I205" s="831">
        <v>1403</v>
      </c>
      <c r="J205" s="822"/>
      <c r="K205" s="822">
        <v>61</v>
      </c>
      <c r="L205" s="831">
        <v>23</v>
      </c>
      <c r="M205" s="831">
        <v>1426</v>
      </c>
      <c r="N205" s="822"/>
      <c r="O205" s="822">
        <v>62</v>
      </c>
      <c r="P205" s="831"/>
      <c r="Q205" s="831"/>
      <c r="R205" s="827"/>
      <c r="S205" s="832"/>
    </row>
    <row r="206" spans="1:19" ht="14.45" customHeight="1" x14ac:dyDescent="0.2">
      <c r="A206" s="821" t="s">
        <v>3328</v>
      </c>
      <c r="B206" s="822" t="s">
        <v>3382</v>
      </c>
      <c r="C206" s="822" t="s">
        <v>578</v>
      </c>
      <c r="D206" s="822" t="s">
        <v>2156</v>
      </c>
      <c r="E206" s="822" t="s">
        <v>3344</v>
      </c>
      <c r="F206" s="822" t="s">
        <v>3377</v>
      </c>
      <c r="G206" s="822" t="s">
        <v>3378</v>
      </c>
      <c r="H206" s="831">
        <v>53</v>
      </c>
      <c r="I206" s="831">
        <v>9487</v>
      </c>
      <c r="J206" s="822"/>
      <c r="K206" s="822">
        <v>179</v>
      </c>
      <c r="L206" s="831">
        <v>38</v>
      </c>
      <c r="M206" s="831">
        <v>6840</v>
      </c>
      <c r="N206" s="822"/>
      <c r="O206" s="822">
        <v>180</v>
      </c>
      <c r="P206" s="831">
        <v>8</v>
      </c>
      <c r="Q206" s="831">
        <v>1552</v>
      </c>
      <c r="R206" s="827"/>
      <c r="S206" s="832">
        <v>194</v>
      </c>
    </row>
    <row r="207" spans="1:19" ht="14.45" customHeight="1" x14ac:dyDescent="0.2">
      <c r="A207" s="821" t="s">
        <v>3328</v>
      </c>
      <c r="B207" s="822" t="s">
        <v>3382</v>
      </c>
      <c r="C207" s="822" t="s">
        <v>578</v>
      </c>
      <c r="D207" s="822" t="s">
        <v>2151</v>
      </c>
      <c r="E207" s="822" t="s">
        <v>3344</v>
      </c>
      <c r="F207" s="822" t="s">
        <v>3351</v>
      </c>
      <c r="G207" s="822" t="s">
        <v>3352</v>
      </c>
      <c r="H207" s="831">
        <v>5</v>
      </c>
      <c r="I207" s="831">
        <v>190</v>
      </c>
      <c r="J207" s="822"/>
      <c r="K207" s="822">
        <v>38</v>
      </c>
      <c r="L207" s="831">
        <v>10</v>
      </c>
      <c r="M207" s="831">
        <v>380</v>
      </c>
      <c r="N207" s="822"/>
      <c r="O207" s="822">
        <v>38</v>
      </c>
      <c r="P207" s="831">
        <v>1</v>
      </c>
      <c r="Q207" s="831">
        <v>40</v>
      </c>
      <c r="R207" s="827"/>
      <c r="S207" s="832">
        <v>40</v>
      </c>
    </row>
    <row r="208" spans="1:19" ht="14.45" customHeight="1" x14ac:dyDescent="0.2">
      <c r="A208" s="821" t="s">
        <v>3328</v>
      </c>
      <c r="B208" s="822" t="s">
        <v>3382</v>
      </c>
      <c r="C208" s="822" t="s">
        <v>578</v>
      </c>
      <c r="D208" s="822" t="s">
        <v>2151</v>
      </c>
      <c r="E208" s="822" t="s">
        <v>3344</v>
      </c>
      <c r="F208" s="822" t="s">
        <v>3365</v>
      </c>
      <c r="G208" s="822" t="s">
        <v>3366</v>
      </c>
      <c r="H208" s="831">
        <v>1</v>
      </c>
      <c r="I208" s="831">
        <v>38</v>
      </c>
      <c r="J208" s="822"/>
      <c r="K208" s="822">
        <v>38</v>
      </c>
      <c r="L208" s="831">
        <v>1</v>
      </c>
      <c r="M208" s="831">
        <v>38</v>
      </c>
      <c r="N208" s="822"/>
      <c r="O208" s="822">
        <v>38</v>
      </c>
      <c r="P208" s="831">
        <v>1</v>
      </c>
      <c r="Q208" s="831">
        <v>39</v>
      </c>
      <c r="R208" s="827"/>
      <c r="S208" s="832">
        <v>39</v>
      </c>
    </row>
    <row r="209" spans="1:19" ht="14.45" customHeight="1" x14ac:dyDescent="0.2">
      <c r="A209" s="821" t="s">
        <v>3328</v>
      </c>
      <c r="B209" s="822" t="s">
        <v>3382</v>
      </c>
      <c r="C209" s="822" t="s">
        <v>578</v>
      </c>
      <c r="D209" s="822" t="s">
        <v>3322</v>
      </c>
      <c r="E209" s="822" t="s">
        <v>3344</v>
      </c>
      <c r="F209" s="822" t="s">
        <v>3351</v>
      </c>
      <c r="G209" s="822" t="s">
        <v>3352</v>
      </c>
      <c r="H209" s="831">
        <v>2</v>
      </c>
      <c r="I209" s="831">
        <v>76</v>
      </c>
      <c r="J209" s="822"/>
      <c r="K209" s="822">
        <v>38</v>
      </c>
      <c r="L209" s="831"/>
      <c r="M209" s="831"/>
      <c r="N209" s="822"/>
      <c r="O209" s="822"/>
      <c r="P209" s="831"/>
      <c r="Q209" s="831"/>
      <c r="R209" s="827"/>
      <c r="S209" s="832"/>
    </row>
    <row r="210" spans="1:19" ht="14.45" customHeight="1" x14ac:dyDescent="0.2">
      <c r="A210" s="821" t="s">
        <v>3328</v>
      </c>
      <c r="B210" s="822" t="s">
        <v>3382</v>
      </c>
      <c r="C210" s="822" t="s">
        <v>578</v>
      </c>
      <c r="D210" s="822" t="s">
        <v>3324</v>
      </c>
      <c r="E210" s="822" t="s">
        <v>3344</v>
      </c>
      <c r="F210" s="822" t="s">
        <v>3390</v>
      </c>
      <c r="G210" s="822" t="s">
        <v>3391</v>
      </c>
      <c r="H210" s="831">
        <v>2</v>
      </c>
      <c r="I210" s="831">
        <v>244</v>
      </c>
      <c r="J210" s="822"/>
      <c r="K210" s="822">
        <v>122</v>
      </c>
      <c r="L210" s="831"/>
      <c r="M210" s="831"/>
      <c r="N210" s="822"/>
      <c r="O210" s="822"/>
      <c r="P210" s="831"/>
      <c r="Q210" s="831"/>
      <c r="R210" s="827"/>
      <c r="S210" s="832"/>
    </row>
    <row r="211" spans="1:19" ht="14.45" customHeight="1" x14ac:dyDescent="0.2">
      <c r="A211" s="821" t="s">
        <v>3328</v>
      </c>
      <c r="B211" s="822" t="s">
        <v>3382</v>
      </c>
      <c r="C211" s="822" t="s">
        <v>578</v>
      </c>
      <c r="D211" s="822" t="s">
        <v>2154</v>
      </c>
      <c r="E211" s="822" t="s">
        <v>3344</v>
      </c>
      <c r="F211" s="822" t="s">
        <v>3351</v>
      </c>
      <c r="G211" s="822" t="s">
        <v>3352</v>
      </c>
      <c r="H211" s="831"/>
      <c r="I211" s="831"/>
      <c r="J211" s="822"/>
      <c r="K211" s="822"/>
      <c r="L211" s="831"/>
      <c r="M211" s="831"/>
      <c r="N211" s="822"/>
      <c r="O211" s="822"/>
      <c r="P211" s="831">
        <v>3</v>
      </c>
      <c r="Q211" s="831">
        <v>120</v>
      </c>
      <c r="R211" s="827"/>
      <c r="S211" s="832">
        <v>40</v>
      </c>
    </row>
    <row r="212" spans="1:19" ht="14.45" customHeight="1" thickBot="1" x14ac:dyDescent="0.25">
      <c r="A212" s="813" t="s">
        <v>3328</v>
      </c>
      <c r="B212" s="814" t="s">
        <v>3382</v>
      </c>
      <c r="C212" s="814" t="s">
        <v>578</v>
      </c>
      <c r="D212" s="814" t="s">
        <v>2154</v>
      </c>
      <c r="E212" s="814" t="s">
        <v>3344</v>
      </c>
      <c r="F212" s="814" t="s">
        <v>3379</v>
      </c>
      <c r="G212" s="814" t="s">
        <v>3380</v>
      </c>
      <c r="H212" s="833"/>
      <c r="I212" s="833"/>
      <c r="J212" s="814"/>
      <c r="K212" s="814"/>
      <c r="L212" s="833"/>
      <c r="M212" s="833"/>
      <c r="N212" s="814"/>
      <c r="O212" s="814"/>
      <c r="P212" s="833">
        <v>1</v>
      </c>
      <c r="Q212" s="833">
        <v>234</v>
      </c>
      <c r="R212" s="819"/>
      <c r="S212" s="834">
        <v>234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0191A50-757D-492A-9BFC-63CFCD1337D1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12378080</v>
      </c>
      <c r="C3" s="343">
        <f t="shared" ref="C3:R3" si="0">SUBTOTAL(9,C6:C1048576)</f>
        <v>0</v>
      </c>
      <c r="D3" s="343">
        <f t="shared" si="0"/>
        <v>10958495</v>
      </c>
      <c r="E3" s="343">
        <f t="shared" si="0"/>
        <v>0</v>
      </c>
      <c r="F3" s="343">
        <f t="shared" si="0"/>
        <v>2000079</v>
      </c>
      <c r="G3" s="346">
        <f>IF(D3&lt;&gt;0,F3/D3,"")</f>
        <v>0.18251402222659224</v>
      </c>
      <c r="H3" s="342">
        <f t="shared" si="0"/>
        <v>515061.09000000026</v>
      </c>
      <c r="I3" s="343">
        <f t="shared" si="0"/>
        <v>0</v>
      </c>
      <c r="J3" s="343">
        <f t="shared" si="0"/>
        <v>498317.74000000017</v>
      </c>
      <c r="K3" s="343">
        <f t="shared" si="0"/>
        <v>0</v>
      </c>
      <c r="L3" s="343">
        <f t="shared" si="0"/>
        <v>219505.11000000004</v>
      </c>
      <c r="M3" s="344">
        <f>IF(J3&lt;&gt;0,L3/J3,"")</f>
        <v>0.44049226503555738</v>
      </c>
      <c r="N3" s="345">
        <f t="shared" si="0"/>
        <v>0</v>
      </c>
      <c r="O3" s="343">
        <f t="shared" si="0"/>
        <v>0</v>
      </c>
      <c r="P3" s="343">
        <f t="shared" si="0"/>
        <v>0</v>
      </c>
      <c r="Q3" s="343">
        <f t="shared" si="0"/>
        <v>0</v>
      </c>
      <c r="R3" s="343">
        <f t="shared" si="0"/>
        <v>0</v>
      </c>
      <c r="S3" s="344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77" t="s">
        <v>2</v>
      </c>
      <c r="H5" s="842">
        <v>2019</v>
      </c>
      <c r="I5" s="843"/>
      <c r="J5" s="843">
        <v>2020</v>
      </c>
      <c r="K5" s="843"/>
      <c r="L5" s="843">
        <v>2021</v>
      </c>
      <c r="M5" s="877" t="s">
        <v>2</v>
      </c>
      <c r="N5" s="842">
        <v>2019</v>
      </c>
      <c r="O5" s="843"/>
      <c r="P5" s="843">
        <v>2020</v>
      </c>
      <c r="Q5" s="843"/>
      <c r="R5" s="843">
        <v>2021</v>
      </c>
      <c r="S5" s="877" t="s">
        <v>2</v>
      </c>
    </row>
    <row r="6" spans="1:19" ht="14.45" customHeight="1" x14ac:dyDescent="0.2">
      <c r="A6" s="835" t="s">
        <v>3410</v>
      </c>
      <c r="B6" s="859">
        <v>152</v>
      </c>
      <c r="C6" s="807"/>
      <c r="D6" s="859">
        <v>218</v>
      </c>
      <c r="E6" s="807"/>
      <c r="F6" s="859">
        <v>194</v>
      </c>
      <c r="G6" s="812"/>
      <c r="H6" s="859"/>
      <c r="I6" s="807"/>
      <c r="J6" s="859"/>
      <c r="K6" s="807"/>
      <c r="L6" s="859"/>
      <c r="M6" s="812"/>
      <c r="N6" s="859"/>
      <c r="O6" s="807"/>
      <c r="P6" s="859"/>
      <c r="Q6" s="807"/>
      <c r="R6" s="859"/>
      <c r="S6" s="231"/>
    </row>
    <row r="7" spans="1:19" ht="14.45" customHeight="1" x14ac:dyDescent="0.2">
      <c r="A7" s="836" t="s">
        <v>3411</v>
      </c>
      <c r="B7" s="861">
        <v>3566</v>
      </c>
      <c r="C7" s="822"/>
      <c r="D7" s="861">
        <v>152</v>
      </c>
      <c r="E7" s="822"/>
      <c r="F7" s="861"/>
      <c r="G7" s="827"/>
      <c r="H7" s="861"/>
      <c r="I7" s="822"/>
      <c r="J7" s="861"/>
      <c r="K7" s="822"/>
      <c r="L7" s="861"/>
      <c r="M7" s="827"/>
      <c r="N7" s="861"/>
      <c r="O7" s="822"/>
      <c r="P7" s="861"/>
      <c r="Q7" s="822"/>
      <c r="R7" s="861"/>
      <c r="S7" s="828"/>
    </row>
    <row r="8" spans="1:19" ht="14.45" customHeight="1" x14ac:dyDescent="0.2">
      <c r="A8" s="836" t="s">
        <v>3412</v>
      </c>
      <c r="B8" s="861">
        <v>2546</v>
      </c>
      <c r="C8" s="822"/>
      <c r="D8" s="861">
        <v>342</v>
      </c>
      <c r="E8" s="822"/>
      <c r="F8" s="861"/>
      <c r="G8" s="827"/>
      <c r="H8" s="861"/>
      <c r="I8" s="822"/>
      <c r="J8" s="861"/>
      <c r="K8" s="822"/>
      <c r="L8" s="861"/>
      <c r="M8" s="827"/>
      <c r="N8" s="861"/>
      <c r="O8" s="822"/>
      <c r="P8" s="861"/>
      <c r="Q8" s="822"/>
      <c r="R8" s="861"/>
      <c r="S8" s="828"/>
    </row>
    <row r="9" spans="1:19" ht="14.45" customHeight="1" x14ac:dyDescent="0.2">
      <c r="A9" s="836" t="s">
        <v>3413</v>
      </c>
      <c r="B9" s="861">
        <v>456</v>
      </c>
      <c r="C9" s="822"/>
      <c r="D9" s="861">
        <v>38</v>
      </c>
      <c r="E9" s="822"/>
      <c r="F9" s="861"/>
      <c r="G9" s="827"/>
      <c r="H9" s="861"/>
      <c r="I9" s="822"/>
      <c r="J9" s="861"/>
      <c r="K9" s="822"/>
      <c r="L9" s="861"/>
      <c r="M9" s="827"/>
      <c r="N9" s="861"/>
      <c r="O9" s="822"/>
      <c r="P9" s="861"/>
      <c r="Q9" s="822"/>
      <c r="R9" s="861"/>
      <c r="S9" s="828"/>
    </row>
    <row r="10" spans="1:19" ht="14.45" customHeight="1" x14ac:dyDescent="0.2">
      <c r="A10" s="836" t="s">
        <v>3414</v>
      </c>
      <c r="B10" s="861">
        <v>152</v>
      </c>
      <c r="C10" s="822"/>
      <c r="D10" s="861">
        <v>218</v>
      </c>
      <c r="E10" s="822"/>
      <c r="F10" s="861"/>
      <c r="G10" s="827"/>
      <c r="H10" s="861"/>
      <c r="I10" s="822"/>
      <c r="J10" s="861"/>
      <c r="K10" s="822"/>
      <c r="L10" s="861"/>
      <c r="M10" s="827"/>
      <c r="N10" s="861"/>
      <c r="O10" s="822"/>
      <c r="P10" s="861"/>
      <c r="Q10" s="822"/>
      <c r="R10" s="861"/>
      <c r="S10" s="828"/>
    </row>
    <row r="11" spans="1:19" ht="14.45" customHeight="1" x14ac:dyDescent="0.2">
      <c r="A11" s="836" t="s">
        <v>3415</v>
      </c>
      <c r="B11" s="861">
        <v>76</v>
      </c>
      <c r="C11" s="822"/>
      <c r="D11" s="861">
        <v>38</v>
      </c>
      <c r="E11" s="822"/>
      <c r="F11" s="861"/>
      <c r="G11" s="827"/>
      <c r="H11" s="861"/>
      <c r="I11" s="822"/>
      <c r="J11" s="861"/>
      <c r="K11" s="822"/>
      <c r="L11" s="861"/>
      <c r="M11" s="827"/>
      <c r="N11" s="861"/>
      <c r="O11" s="822"/>
      <c r="P11" s="861"/>
      <c r="Q11" s="822"/>
      <c r="R11" s="861"/>
      <c r="S11" s="828"/>
    </row>
    <row r="12" spans="1:19" ht="14.45" customHeight="1" x14ac:dyDescent="0.2">
      <c r="A12" s="836" t="s">
        <v>3416</v>
      </c>
      <c r="B12" s="861">
        <v>608</v>
      </c>
      <c r="C12" s="822"/>
      <c r="D12" s="861">
        <v>38</v>
      </c>
      <c r="E12" s="822"/>
      <c r="F12" s="861"/>
      <c r="G12" s="827"/>
      <c r="H12" s="861"/>
      <c r="I12" s="822"/>
      <c r="J12" s="861"/>
      <c r="K12" s="822"/>
      <c r="L12" s="861"/>
      <c r="M12" s="827"/>
      <c r="N12" s="861"/>
      <c r="O12" s="822"/>
      <c r="P12" s="861"/>
      <c r="Q12" s="822"/>
      <c r="R12" s="861"/>
      <c r="S12" s="828"/>
    </row>
    <row r="13" spans="1:19" ht="14.45" customHeight="1" x14ac:dyDescent="0.2">
      <c r="A13" s="836" t="s">
        <v>3417</v>
      </c>
      <c r="B13" s="861">
        <v>76</v>
      </c>
      <c r="C13" s="822"/>
      <c r="D13" s="861">
        <v>180</v>
      </c>
      <c r="E13" s="822"/>
      <c r="F13" s="861"/>
      <c r="G13" s="827"/>
      <c r="H13" s="861"/>
      <c r="I13" s="822"/>
      <c r="J13" s="861"/>
      <c r="K13" s="822"/>
      <c r="L13" s="861"/>
      <c r="M13" s="827"/>
      <c r="N13" s="861"/>
      <c r="O13" s="822"/>
      <c r="P13" s="861"/>
      <c r="Q13" s="822"/>
      <c r="R13" s="861"/>
      <c r="S13" s="828"/>
    </row>
    <row r="14" spans="1:19" ht="14.45" customHeight="1" x14ac:dyDescent="0.2">
      <c r="A14" s="836" t="s">
        <v>3418</v>
      </c>
      <c r="B14" s="861">
        <v>76</v>
      </c>
      <c r="C14" s="822"/>
      <c r="D14" s="861"/>
      <c r="E14" s="822"/>
      <c r="F14" s="861"/>
      <c r="G14" s="827"/>
      <c r="H14" s="861"/>
      <c r="I14" s="822"/>
      <c r="J14" s="861"/>
      <c r="K14" s="822"/>
      <c r="L14" s="861"/>
      <c r="M14" s="827"/>
      <c r="N14" s="861"/>
      <c r="O14" s="822"/>
      <c r="P14" s="861"/>
      <c r="Q14" s="822"/>
      <c r="R14" s="861"/>
      <c r="S14" s="828"/>
    </row>
    <row r="15" spans="1:19" ht="14.45" customHeight="1" x14ac:dyDescent="0.2">
      <c r="A15" s="836" t="s">
        <v>3419</v>
      </c>
      <c r="B15" s="861">
        <v>380</v>
      </c>
      <c r="C15" s="822"/>
      <c r="D15" s="861"/>
      <c r="E15" s="822"/>
      <c r="F15" s="861"/>
      <c r="G15" s="827"/>
      <c r="H15" s="861"/>
      <c r="I15" s="822"/>
      <c r="J15" s="861"/>
      <c r="K15" s="822"/>
      <c r="L15" s="861"/>
      <c r="M15" s="827"/>
      <c r="N15" s="861"/>
      <c r="O15" s="822"/>
      <c r="P15" s="861"/>
      <c r="Q15" s="822"/>
      <c r="R15" s="861"/>
      <c r="S15" s="828"/>
    </row>
    <row r="16" spans="1:19" ht="14.45" customHeight="1" x14ac:dyDescent="0.2">
      <c r="A16" s="836" t="s">
        <v>3420</v>
      </c>
      <c r="B16" s="861">
        <v>2231</v>
      </c>
      <c r="C16" s="822"/>
      <c r="D16" s="861">
        <v>342</v>
      </c>
      <c r="E16" s="822"/>
      <c r="F16" s="861"/>
      <c r="G16" s="827"/>
      <c r="H16" s="861"/>
      <c r="I16" s="822"/>
      <c r="J16" s="861"/>
      <c r="K16" s="822"/>
      <c r="L16" s="861"/>
      <c r="M16" s="827"/>
      <c r="N16" s="861"/>
      <c r="O16" s="822"/>
      <c r="P16" s="861"/>
      <c r="Q16" s="822"/>
      <c r="R16" s="861"/>
      <c r="S16" s="828"/>
    </row>
    <row r="17" spans="1:19" ht="14.45" customHeight="1" x14ac:dyDescent="0.2">
      <c r="A17" s="836" t="s">
        <v>3421</v>
      </c>
      <c r="B17" s="861">
        <v>76</v>
      </c>
      <c r="C17" s="822"/>
      <c r="D17" s="861"/>
      <c r="E17" s="822"/>
      <c r="F17" s="861"/>
      <c r="G17" s="827"/>
      <c r="H17" s="861"/>
      <c r="I17" s="822"/>
      <c r="J17" s="861"/>
      <c r="K17" s="822"/>
      <c r="L17" s="861"/>
      <c r="M17" s="827"/>
      <c r="N17" s="861"/>
      <c r="O17" s="822"/>
      <c r="P17" s="861"/>
      <c r="Q17" s="822"/>
      <c r="R17" s="861"/>
      <c r="S17" s="828"/>
    </row>
    <row r="18" spans="1:19" ht="14.45" customHeight="1" x14ac:dyDescent="0.2">
      <c r="A18" s="836" t="s">
        <v>3422</v>
      </c>
      <c r="B18" s="861">
        <v>76</v>
      </c>
      <c r="C18" s="822"/>
      <c r="D18" s="861"/>
      <c r="E18" s="822"/>
      <c r="F18" s="861"/>
      <c r="G18" s="827"/>
      <c r="H18" s="861"/>
      <c r="I18" s="822"/>
      <c r="J18" s="861"/>
      <c r="K18" s="822"/>
      <c r="L18" s="861"/>
      <c r="M18" s="827"/>
      <c r="N18" s="861"/>
      <c r="O18" s="822"/>
      <c r="P18" s="861"/>
      <c r="Q18" s="822"/>
      <c r="R18" s="861"/>
      <c r="S18" s="828"/>
    </row>
    <row r="19" spans="1:19" ht="14.45" customHeight="1" x14ac:dyDescent="0.2">
      <c r="A19" s="836" t="s">
        <v>3423</v>
      </c>
      <c r="B19" s="861">
        <v>76</v>
      </c>
      <c r="C19" s="822"/>
      <c r="D19" s="861"/>
      <c r="E19" s="822"/>
      <c r="F19" s="861"/>
      <c r="G19" s="827"/>
      <c r="H19" s="861"/>
      <c r="I19" s="822"/>
      <c r="J19" s="861"/>
      <c r="K19" s="822"/>
      <c r="L19" s="861"/>
      <c r="M19" s="827"/>
      <c r="N19" s="861"/>
      <c r="O19" s="822"/>
      <c r="P19" s="861"/>
      <c r="Q19" s="822"/>
      <c r="R19" s="861"/>
      <c r="S19" s="828"/>
    </row>
    <row r="20" spans="1:19" ht="14.45" customHeight="1" x14ac:dyDescent="0.2">
      <c r="A20" s="836" t="s">
        <v>3424</v>
      </c>
      <c r="B20" s="861">
        <v>76</v>
      </c>
      <c r="C20" s="822"/>
      <c r="D20" s="861"/>
      <c r="E20" s="822"/>
      <c r="F20" s="861"/>
      <c r="G20" s="827"/>
      <c r="H20" s="861"/>
      <c r="I20" s="822"/>
      <c r="J20" s="861"/>
      <c r="K20" s="822"/>
      <c r="L20" s="861"/>
      <c r="M20" s="827"/>
      <c r="N20" s="861"/>
      <c r="O20" s="822"/>
      <c r="P20" s="861"/>
      <c r="Q20" s="822"/>
      <c r="R20" s="861"/>
      <c r="S20" s="828"/>
    </row>
    <row r="21" spans="1:19" ht="14.45" customHeight="1" x14ac:dyDescent="0.2">
      <c r="A21" s="836" t="s">
        <v>2137</v>
      </c>
      <c r="B21" s="861">
        <v>12364689</v>
      </c>
      <c r="C21" s="822"/>
      <c r="D21" s="861">
        <v>10956853</v>
      </c>
      <c r="E21" s="822"/>
      <c r="F21" s="861">
        <v>1999885</v>
      </c>
      <c r="G21" s="827"/>
      <c r="H21" s="861">
        <v>515061.09000000026</v>
      </c>
      <c r="I21" s="822"/>
      <c r="J21" s="861">
        <v>498317.74000000017</v>
      </c>
      <c r="K21" s="822"/>
      <c r="L21" s="861">
        <v>219505.11000000004</v>
      </c>
      <c r="M21" s="827"/>
      <c r="N21" s="861"/>
      <c r="O21" s="822"/>
      <c r="P21" s="861"/>
      <c r="Q21" s="822"/>
      <c r="R21" s="861"/>
      <c r="S21" s="828"/>
    </row>
    <row r="22" spans="1:19" ht="14.45" customHeight="1" x14ac:dyDescent="0.2">
      <c r="A22" s="836" t="s">
        <v>3425</v>
      </c>
      <c r="B22" s="861">
        <v>2052</v>
      </c>
      <c r="C22" s="822"/>
      <c r="D22" s="861">
        <v>76</v>
      </c>
      <c r="E22" s="822"/>
      <c r="F22" s="861"/>
      <c r="G22" s="827"/>
      <c r="H22" s="861"/>
      <c r="I22" s="822"/>
      <c r="J22" s="861"/>
      <c r="K22" s="822"/>
      <c r="L22" s="861"/>
      <c r="M22" s="827"/>
      <c r="N22" s="861"/>
      <c r="O22" s="822"/>
      <c r="P22" s="861"/>
      <c r="Q22" s="822"/>
      <c r="R22" s="861"/>
      <c r="S22" s="828"/>
    </row>
    <row r="23" spans="1:19" ht="14.45" customHeight="1" thickBot="1" x14ac:dyDescent="0.25">
      <c r="A23" s="865" t="s">
        <v>3426</v>
      </c>
      <c r="B23" s="863">
        <v>716</v>
      </c>
      <c r="C23" s="814"/>
      <c r="D23" s="863"/>
      <c r="E23" s="814"/>
      <c r="F23" s="863"/>
      <c r="G23" s="819"/>
      <c r="H23" s="863"/>
      <c r="I23" s="814"/>
      <c r="J23" s="863"/>
      <c r="K23" s="814"/>
      <c r="L23" s="863"/>
      <c r="M23" s="819"/>
      <c r="N23" s="863"/>
      <c r="O23" s="814"/>
      <c r="P23" s="863"/>
      <c r="Q23" s="814"/>
      <c r="R23" s="863"/>
      <c r="S23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57445AE-5344-40CF-8793-B62A0B18516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3588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26988.400000000001</v>
      </c>
      <c r="G3" s="208">
        <f t="shared" si="0"/>
        <v>12893141.090000002</v>
      </c>
      <c r="H3" s="208"/>
      <c r="I3" s="208"/>
      <c r="J3" s="208">
        <f t="shared" si="0"/>
        <v>24142.5</v>
      </c>
      <c r="K3" s="208">
        <f t="shared" si="0"/>
        <v>11456812.739999998</v>
      </c>
      <c r="L3" s="208"/>
      <c r="M3" s="208"/>
      <c r="N3" s="208">
        <f t="shared" si="0"/>
        <v>4757.95</v>
      </c>
      <c r="O3" s="208">
        <f t="shared" si="0"/>
        <v>2219584.11</v>
      </c>
      <c r="P3" s="79">
        <f>IF(K3=0,0,O3/K3)</f>
        <v>0.19373486853377689</v>
      </c>
      <c r="Q3" s="209">
        <f>IF(N3=0,0,O3/N3)</f>
        <v>466.50009142592921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3427</v>
      </c>
      <c r="B6" s="807" t="s">
        <v>3329</v>
      </c>
      <c r="C6" s="807" t="s">
        <v>3344</v>
      </c>
      <c r="D6" s="807" t="s">
        <v>3351</v>
      </c>
      <c r="E6" s="807" t="s">
        <v>3352</v>
      </c>
      <c r="F6" s="225">
        <v>2</v>
      </c>
      <c r="G6" s="225">
        <v>76</v>
      </c>
      <c r="H6" s="225"/>
      <c r="I6" s="225">
        <v>38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3427</v>
      </c>
      <c r="B7" s="822" t="s">
        <v>3382</v>
      </c>
      <c r="C7" s="822" t="s">
        <v>3344</v>
      </c>
      <c r="D7" s="822" t="s">
        <v>3351</v>
      </c>
      <c r="E7" s="822" t="s">
        <v>3352</v>
      </c>
      <c r="F7" s="831">
        <v>2</v>
      </c>
      <c r="G7" s="831">
        <v>76</v>
      </c>
      <c r="H7" s="831"/>
      <c r="I7" s="831">
        <v>38</v>
      </c>
      <c r="J7" s="831">
        <v>1</v>
      </c>
      <c r="K7" s="831">
        <v>38</v>
      </c>
      <c r="L7" s="831"/>
      <c r="M7" s="831">
        <v>38</v>
      </c>
      <c r="N7" s="831"/>
      <c r="O7" s="831"/>
      <c r="P7" s="827"/>
      <c r="Q7" s="832"/>
    </row>
    <row r="8" spans="1:17" ht="14.45" customHeight="1" x14ac:dyDescent="0.2">
      <c r="A8" s="821" t="s">
        <v>3427</v>
      </c>
      <c r="B8" s="822" t="s">
        <v>3382</v>
      </c>
      <c r="C8" s="822" t="s">
        <v>3344</v>
      </c>
      <c r="D8" s="822" t="s">
        <v>3377</v>
      </c>
      <c r="E8" s="822" t="s">
        <v>3378</v>
      </c>
      <c r="F8" s="831"/>
      <c r="G8" s="831"/>
      <c r="H8" s="831"/>
      <c r="I8" s="831"/>
      <c r="J8" s="831">
        <v>1</v>
      </c>
      <c r="K8" s="831">
        <v>180</v>
      </c>
      <c r="L8" s="831"/>
      <c r="M8" s="831">
        <v>180</v>
      </c>
      <c r="N8" s="831">
        <v>1</v>
      </c>
      <c r="O8" s="831">
        <v>194</v>
      </c>
      <c r="P8" s="827"/>
      <c r="Q8" s="832">
        <v>194</v>
      </c>
    </row>
    <row r="9" spans="1:17" ht="14.45" customHeight="1" x14ac:dyDescent="0.2">
      <c r="A9" s="821" t="s">
        <v>3428</v>
      </c>
      <c r="B9" s="822" t="s">
        <v>3329</v>
      </c>
      <c r="C9" s="822" t="s">
        <v>3344</v>
      </c>
      <c r="D9" s="822" t="s">
        <v>3351</v>
      </c>
      <c r="E9" s="822" t="s">
        <v>3352</v>
      </c>
      <c r="F9" s="831"/>
      <c r="G9" s="831"/>
      <c r="H9" s="831"/>
      <c r="I9" s="831"/>
      <c r="J9" s="831">
        <v>3</v>
      </c>
      <c r="K9" s="831">
        <v>114</v>
      </c>
      <c r="L9" s="831"/>
      <c r="M9" s="831">
        <v>38</v>
      </c>
      <c r="N9" s="831"/>
      <c r="O9" s="831"/>
      <c r="P9" s="827"/>
      <c r="Q9" s="832"/>
    </row>
    <row r="10" spans="1:17" ht="14.45" customHeight="1" x14ac:dyDescent="0.2">
      <c r="A10" s="821" t="s">
        <v>3428</v>
      </c>
      <c r="B10" s="822" t="s">
        <v>3382</v>
      </c>
      <c r="C10" s="822" t="s">
        <v>3344</v>
      </c>
      <c r="D10" s="822" t="s">
        <v>3351</v>
      </c>
      <c r="E10" s="822" t="s">
        <v>3352</v>
      </c>
      <c r="F10" s="831">
        <v>75</v>
      </c>
      <c r="G10" s="831">
        <v>2850</v>
      </c>
      <c r="H10" s="831"/>
      <c r="I10" s="831">
        <v>38</v>
      </c>
      <c r="J10" s="831">
        <v>1</v>
      </c>
      <c r="K10" s="831">
        <v>38</v>
      </c>
      <c r="L10" s="831"/>
      <c r="M10" s="831">
        <v>38</v>
      </c>
      <c r="N10" s="831"/>
      <c r="O10" s="831"/>
      <c r="P10" s="827"/>
      <c r="Q10" s="832"/>
    </row>
    <row r="11" spans="1:17" ht="14.45" customHeight="1" x14ac:dyDescent="0.2">
      <c r="A11" s="821" t="s">
        <v>3428</v>
      </c>
      <c r="B11" s="822" t="s">
        <v>3382</v>
      </c>
      <c r="C11" s="822" t="s">
        <v>3344</v>
      </c>
      <c r="D11" s="822" t="s">
        <v>3363</v>
      </c>
      <c r="E11" s="822" t="s">
        <v>3364</v>
      </c>
      <c r="F11" s="831">
        <v>2</v>
      </c>
      <c r="G11" s="831">
        <v>716</v>
      </c>
      <c r="H11" s="831"/>
      <c r="I11" s="831">
        <v>358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3429</v>
      </c>
      <c r="B12" s="822" t="s">
        <v>3329</v>
      </c>
      <c r="C12" s="822" t="s">
        <v>3344</v>
      </c>
      <c r="D12" s="822" t="s">
        <v>3351</v>
      </c>
      <c r="E12" s="822" t="s">
        <v>3352</v>
      </c>
      <c r="F12" s="831"/>
      <c r="G12" s="831"/>
      <c r="H12" s="831"/>
      <c r="I12" s="831"/>
      <c r="J12" s="831">
        <v>1</v>
      </c>
      <c r="K12" s="831">
        <v>38</v>
      </c>
      <c r="L12" s="831"/>
      <c r="M12" s="831">
        <v>38</v>
      </c>
      <c r="N12" s="831"/>
      <c r="O12" s="831"/>
      <c r="P12" s="827"/>
      <c r="Q12" s="832"/>
    </row>
    <row r="13" spans="1:17" ht="14.45" customHeight="1" x14ac:dyDescent="0.2">
      <c r="A13" s="821" t="s">
        <v>3429</v>
      </c>
      <c r="B13" s="822" t="s">
        <v>3382</v>
      </c>
      <c r="C13" s="822" t="s">
        <v>3344</v>
      </c>
      <c r="D13" s="822" t="s">
        <v>3351</v>
      </c>
      <c r="E13" s="822" t="s">
        <v>3352</v>
      </c>
      <c r="F13" s="831">
        <v>67</v>
      </c>
      <c r="G13" s="831">
        <v>2546</v>
      </c>
      <c r="H13" s="831"/>
      <c r="I13" s="831">
        <v>38</v>
      </c>
      <c r="J13" s="831">
        <v>8</v>
      </c>
      <c r="K13" s="831">
        <v>304</v>
      </c>
      <c r="L13" s="831"/>
      <c r="M13" s="831">
        <v>38</v>
      </c>
      <c r="N13" s="831"/>
      <c r="O13" s="831"/>
      <c r="P13" s="827"/>
      <c r="Q13" s="832"/>
    </row>
    <row r="14" spans="1:17" ht="14.45" customHeight="1" x14ac:dyDescent="0.2">
      <c r="A14" s="821" t="s">
        <v>3430</v>
      </c>
      <c r="B14" s="822" t="s">
        <v>3382</v>
      </c>
      <c r="C14" s="822" t="s">
        <v>3344</v>
      </c>
      <c r="D14" s="822" t="s">
        <v>3351</v>
      </c>
      <c r="E14" s="822" t="s">
        <v>3352</v>
      </c>
      <c r="F14" s="831">
        <v>12</v>
      </c>
      <c r="G14" s="831">
        <v>456</v>
      </c>
      <c r="H14" s="831"/>
      <c r="I14" s="831">
        <v>38</v>
      </c>
      <c r="J14" s="831">
        <v>1</v>
      </c>
      <c r="K14" s="831">
        <v>38</v>
      </c>
      <c r="L14" s="831"/>
      <c r="M14" s="831">
        <v>38</v>
      </c>
      <c r="N14" s="831"/>
      <c r="O14" s="831"/>
      <c r="P14" s="827"/>
      <c r="Q14" s="832"/>
    </row>
    <row r="15" spans="1:17" ht="14.45" customHeight="1" x14ac:dyDescent="0.2">
      <c r="A15" s="821" t="s">
        <v>3431</v>
      </c>
      <c r="B15" s="822" t="s">
        <v>3329</v>
      </c>
      <c r="C15" s="822" t="s">
        <v>3344</v>
      </c>
      <c r="D15" s="822" t="s">
        <v>3351</v>
      </c>
      <c r="E15" s="822" t="s">
        <v>3352</v>
      </c>
      <c r="F15" s="831"/>
      <c r="G15" s="831"/>
      <c r="H15" s="831"/>
      <c r="I15" s="831"/>
      <c r="J15" s="831">
        <v>1</v>
      </c>
      <c r="K15" s="831">
        <v>38</v>
      </c>
      <c r="L15" s="831"/>
      <c r="M15" s="831">
        <v>38</v>
      </c>
      <c r="N15" s="831"/>
      <c r="O15" s="831"/>
      <c r="P15" s="827"/>
      <c r="Q15" s="832"/>
    </row>
    <row r="16" spans="1:17" ht="14.45" customHeight="1" x14ac:dyDescent="0.2">
      <c r="A16" s="821" t="s">
        <v>3431</v>
      </c>
      <c r="B16" s="822" t="s">
        <v>3382</v>
      </c>
      <c r="C16" s="822" t="s">
        <v>3344</v>
      </c>
      <c r="D16" s="822" t="s">
        <v>3351</v>
      </c>
      <c r="E16" s="822" t="s">
        <v>3352</v>
      </c>
      <c r="F16" s="831">
        <v>4</v>
      </c>
      <c r="G16" s="831">
        <v>152</v>
      </c>
      <c r="H16" s="831"/>
      <c r="I16" s="831">
        <v>38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3431</v>
      </c>
      <c r="B17" s="822" t="s">
        <v>3382</v>
      </c>
      <c r="C17" s="822" t="s">
        <v>3344</v>
      </c>
      <c r="D17" s="822" t="s">
        <v>3377</v>
      </c>
      <c r="E17" s="822" t="s">
        <v>3378</v>
      </c>
      <c r="F17" s="831"/>
      <c r="G17" s="831"/>
      <c r="H17" s="831"/>
      <c r="I17" s="831"/>
      <c r="J17" s="831">
        <v>1</v>
      </c>
      <c r="K17" s="831">
        <v>180</v>
      </c>
      <c r="L17" s="831"/>
      <c r="M17" s="831">
        <v>180</v>
      </c>
      <c r="N17" s="831"/>
      <c r="O17" s="831"/>
      <c r="P17" s="827"/>
      <c r="Q17" s="832"/>
    </row>
    <row r="18" spans="1:17" ht="14.45" customHeight="1" x14ac:dyDescent="0.2">
      <c r="A18" s="821" t="s">
        <v>3328</v>
      </c>
      <c r="B18" s="822" t="s">
        <v>3382</v>
      </c>
      <c r="C18" s="822" t="s">
        <v>3344</v>
      </c>
      <c r="D18" s="822" t="s">
        <v>3351</v>
      </c>
      <c r="E18" s="822" t="s">
        <v>3352</v>
      </c>
      <c r="F18" s="831">
        <v>2</v>
      </c>
      <c r="G18" s="831">
        <v>76</v>
      </c>
      <c r="H18" s="831"/>
      <c r="I18" s="831">
        <v>38</v>
      </c>
      <c r="J18" s="831">
        <v>1</v>
      </c>
      <c r="K18" s="831">
        <v>38</v>
      </c>
      <c r="L18" s="831"/>
      <c r="M18" s="831">
        <v>38</v>
      </c>
      <c r="N18" s="831"/>
      <c r="O18" s="831"/>
      <c r="P18" s="827"/>
      <c r="Q18" s="832"/>
    </row>
    <row r="19" spans="1:17" ht="14.45" customHeight="1" x14ac:dyDescent="0.2">
      <c r="A19" s="821" t="s">
        <v>3432</v>
      </c>
      <c r="B19" s="822" t="s">
        <v>3382</v>
      </c>
      <c r="C19" s="822" t="s">
        <v>3344</v>
      </c>
      <c r="D19" s="822" t="s">
        <v>3351</v>
      </c>
      <c r="E19" s="822" t="s">
        <v>3352</v>
      </c>
      <c r="F19" s="831">
        <v>16</v>
      </c>
      <c r="G19" s="831">
        <v>608</v>
      </c>
      <c r="H19" s="831"/>
      <c r="I19" s="831">
        <v>38</v>
      </c>
      <c r="J19" s="831">
        <v>1</v>
      </c>
      <c r="K19" s="831">
        <v>38</v>
      </c>
      <c r="L19" s="831"/>
      <c r="M19" s="831">
        <v>38</v>
      </c>
      <c r="N19" s="831"/>
      <c r="O19" s="831"/>
      <c r="P19" s="827"/>
      <c r="Q19" s="832"/>
    </row>
    <row r="20" spans="1:17" ht="14.45" customHeight="1" x14ac:dyDescent="0.2">
      <c r="A20" s="821" t="s">
        <v>3433</v>
      </c>
      <c r="B20" s="822" t="s">
        <v>3382</v>
      </c>
      <c r="C20" s="822" t="s">
        <v>3344</v>
      </c>
      <c r="D20" s="822" t="s">
        <v>3351</v>
      </c>
      <c r="E20" s="822" t="s">
        <v>3352</v>
      </c>
      <c r="F20" s="831">
        <v>2</v>
      </c>
      <c r="G20" s="831">
        <v>76</v>
      </c>
      <c r="H20" s="831"/>
      <c r="I20" s="831">
        <v>38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3433</v>
      </c>
      <c r="B21" s="822" t="s">
        <v>3382</v>
      </c>
      <c r="C21" s="822" t="s">
        <v>3344</v>
      </c>
      <c r="D21" s="822" t="s">
        <v>3377</v>
      </c>
      <c r="E21" s="822" t="s">
        <v>3378</v>
      </c>
      <c r="F21" s="831"/>
      <c r="G21" s="831"/>
      <c r="H21" s="831"/>
      <c r="I21" s="831"/>
      <c r="J21" s="831">
        <v>1</v>
      </c>
      <c r="K21" s="831">
        <v>180</v>
      </c>
      <c r="L21" s="831"/>
      <c r="M21" s="831">
        <v>180</v>
      </c>
      <c r="N21" s="831"/>
      <c r="O21" s="831"/>
      <c r="P21" s="827"/>
      <c r="Q21" s="832"/>
    </row>
    <row r="22" spans="1:17" ht="14.45" customHeight="1" x14ac:dyDescent="0.2">
      <c r="A22" s="821" t="s">
        <v>3434</v>
      </c>
      <c r="B22" s="822" t="s">
        <v>3382</v>
      </c>
      <c r="C22" s="822" t="s">
        <v>3344</v>
      </c>
      <c r="D22" s="822" t="s">
        <v>3351</v>
      </c>
      <c r="E22" s="822" t="s">
        <v>3352</v>
      </c>
      <c r="F22" s="831">
        <v>2</v>
      </c>
      <c r="G22" s="831">
        <v>76</v>
      </c>
      <c r="H22" s="831"/>
      <c r="I22" s="831">
        <v>38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3435</v>
      </c>
      <c r="B23" s="822" t="s">
        <v>3382</v>
      </c>
      <c r="C23" s="822" t="s">
        <v>3344</v>
      </c>
      <c r="D23" s="822" t="s">
        <v>3351</v>
      </c>
      <c r="E23" s="822" t="s">
        <v>3352</v>
      </c>
      <c r="F23" s="831">
        <v>10</v>
      </c>
      <c r="G23" s="831">
        <v>380</v>
      </c>
      <c r="H23" s="831"/>
      <c r="I23" s="831">
        <v>38</v>
      </c>
      <c r="J23" s="831"/>
      <c r="K23" s="831"/>
      <c r="L23" s="831"/>
      <c r="M23" s="831"/>
      <c r="N23" s="831"/>
      <c r="O23" s="831"/>
      <c r="P23" s="827"/>
      <c r="Q23" s="832"/>
    </row>
    <row r="24" spans="1:17" ht="14.45" customHeight="1" x14ac:dyDescent="0.2">
      <c r="A24" s="821" t="s">
        <v>3436</v>
      </c>
      <c r="B24" s="822" t="s">
        <v>3329</v>
      </c>
      <c r="C24" s="822" t="s">
        <v>3344</v>
      </c>
      <c r="D24" s="822" t="s">
        <v>3351</v>
      </c>
      <c r="E24" s="822" t="s">
        <v>3352</v>
      </c>
      <c r="F24" s="831">
        <v>1</v>
      </c>
      <c r="G24" s="831">
        <v>38</v>
      </c>
      <c r="H24" s="831"/>
      <c r="I24" s="831">
        <v>38</v>
      </c>
      <c r="J24" s="831">
        <v>2</v>
      </c>
      <c r="K24" s="831">
        <v>76</v>
      </c>
      <c r="L24" s="831"/>
      <c r="M24" s="831">
        <v>38</v>
      </c>
      <c r="N24" s="831"/>
      <c r="O24" s="831"/>
      <c r="P24" s="827"/>
      <c r="Q24" s="832"/>
    </row>
    <row r="25" spans="1:17" ht="14.45" customHeight="1" x14ac:dyDescent="0.2">
      <c r="A25" s="821" t="s">
        <v>3436</v>
      </c>
      <c r="B25" s="822" t="s">
        <v>3382</v>
      </c>
      <c r="C25" s="822" t="s">
        <v>3344</v>
      </c>
      <c r="D25" s="822" t="s">
        <v>3351</v>
      </c>
      <c r="E25" s="822" t="s">
        <v>3352</v>
      </c>
      <c r="F25" s="831">
        <v>53</v>
      </c>
      <c r="G25" s="831">
        <v>2014</v>
      </c>
      <c r="H25" s="831"/>
      <c r="I25" s="831">
        <v>38</v>
      </c>
      <c r="J25" s="831">
        <v>7</v>
      </c>
      <c r="K25" s="831">
        <v>266</v>
      </c>
      <c r="L25" s="831"/>
      <c r="M25" s="831">
        <v>38</v>
      </c>
      <c r="N25" s="831"/>
      <c r="O25" s="831"/>
      <c r="P25" s="827"/>
      <c r="Q25" s="832"/>
    </row>
    <row r="26" spans="1:17" ht="14.45" customHeight="1" x14ac:dyDescent="0.2">
      <c r="A26" s="821" t="s">
        <v>3436</v>
      </c>
      <c r="B26" s="822" t="s">
        <v>3382</v>
      </c>
      <c r="C26" s="822" t="s">
        <v>3344</v>
      </c>
      <c r="D26" s="822" t="s">
        <v>3377</v>
      </c>
      <c r="E26" s="822" t="s">
        <v>3378</v>
      </c>
      <c r="F26" s="831">
        <v>1</v>
      </c>
      <c r="G26" s="831">
        <v>179</v>
      </c>
      <c r="H26" s="831"/>
      <c r="I26" s="831">
        <v>179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3437</v>
      </c>
      <c r="B27" s="822" t="s">
        <v>3382</v>
      </c>
      <c r="C27" s="822" t="s">
        <v>3344</v>
      </c>
      <c r="D27" s="822" t="s">
        <v>3351</v>
      </c>
      <c r="E27" s="822" t="s">
        <v>3352</v>
      </c>
      <c r="F27" s="831">
        <v>2</v>
      </c>
      <c r="G27" s="831">
        <v>76</v>
      </c>
      <c r="H27" s="831"/>
      <c r="I27" s="831">
        <v>38</v>
      </c>
      <c r="J27" s="831"/>
      <c r="K27" s="831"/>
      <c r="L27" s="831"/>
      <c r="M27" s="831"/>
      <c r="N27" s="831"/>
      <c r="O27" s="831"/>
      <c r="P27" s="827"/>
      <c r="Q27" s="832"/>
    </row>
    <row r="28" spans="1:17" ht="14.45" customHeight="1" x14ac:dyDescent="0.2">
      <c r="A28" s="821" t="s">
        <v>3438</v>
      </c>
      <c r="B28" s="822" t="s">
        <v>3382</v>
      </c>
      <c r="C28" s="822" t="s">
        <v>3344</v>
      </c>
      <c r="D28" s="822" t="s">
        <v>3351</v>
      </c>
      <c r="E28" s="822" t="s">
        <v>3352</v>
      </c>
      <c r="F28" s="831">
        <v>2</v>
      </c>
      <c r="G28" s="831">
        <v>76</v>
      </c>
      <c r="H28" s="831"/>
      <c r="I28" s="831">
        <v>38</v>
      </c>
      <c r="J28" s="831"/>
      <c r="K28" s="831"/>
      <c r="L28" s="831"/>
      <c r="M28" s="831"/>
      <c r="N28" s="831"/>
      <c r="O28" s="831"/>
      <c r="P28" s="827"/>
      <c r="Q28" s="832"/>
    </row>
    <row r="29" spans="1:17" ht="14.45" customHeight="1" x14ac:dyDescent="0.2">
      <c r="A29" s="821" t="s">
        <v>3439</v>
      </c>
      <c r="B29" s="822" t="s">
        <v>3382</v>
      </c>
      <c r="C29" s="822" t="s">
        <v>3344</v>
      </c>
      <c r="D29" s="822" t="s">
        <v>3351</v>
      </c>
      <c r="E29" s="822" t="s">
        <v>3352</v>
      </c>
      <c r="F29" s="831">
        <v>2</v>
      </c>
      <c r="G29" s="831">
        <v>76</v>
      </c>
      <c r="H29" s="831"/>
      <c r="I29" s="831">
        <v>38</v>
      </c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3440</v>
      </c>
      <c r="B30" s="822" t="s">
        <v>3382</v>
      </c>
      <c r="C30" s="822" t="s">
        <v>3344</v>
      </c>
      <c r="D30" s="822" t="s">
        <v>3351</v>
      </c>
      <c r="E30" s="822" t="s">
        <v>3352</v>
      </c>
      <c r="F30" s="831">
        <v>2</v>
      </c>
      <c r="G30" s="831">
        <v>76</v>
      </c>
      <c r="H30" s="831"/>
      <c r="I30" s="831">
        <v>38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557</v>
      </c>
      <c r="B31" s="822" t="s">
        <v>3329</v>
      </c>
      <c r="C31" s="822" t="s">
        <v>3344</v>
      </c>
      <c r="D31" s="822" t="s">
        <v>3351</v>
      </c>
      <c r="E31" s="822" t="s">
        <v>3352</v>
      </c>
      <c r="F31" s="831">
        <v>2</v>
      </c>
      <c r="G31" s="831">
        <v>76</v>
      </c>
      <c r="H31" s="831"/>
      <c r="I31" s="831">
        <v>38</v>
      </c>
      <c r="J31" s="831">
        <v>14</v>
      </c>
      <c r="K31" s="831">
        <v>532</v>
      </c>
      <c r="L31" s="831"/>
      <c r="M31" s="831">
        <v>38</v>
      </c>
      <c r="N31" s="831">
        <v>8</v>
      </c>
      <c r="O31" s="831">
        <v>320</v>
      </c>
      <c r="P31" s="827"/>
      <c r="Q31" s="832">
        <v>40</v>
      </c>
    </row>
    <row r="32" spans="1:17" ht="14.45" customHeight="1" x14ac:dyDescent="0.2">
      <c r="A32" s="821" t="s">
        <v>557</v>
      </c>
      <c r="B32" s="822" t="s">
        <v>3382</v>
      </c>
      <c r="C32" s="822" t="s">
        <v>3344</v>
      </c>
      <c r="D32" s="822" t="s">
        <v>3351</v>
      </c>
      <c r="E32" s="822" t="s">
        <v>3352</v>
      </c>
      <c r="F32" s="831">
        <v>10</v>
      </c>
      <c r="G32" s="831">
        <v>380</v>
      </c>
      <c r="H32" s="831"/>
      <c r="I32" s="831">
        <v>38</v>
      </c>
      <c r="J32" s="831">
        <v>24</v>
      </c>
      <c r="K32" s="831">
        <v>912</v>
      </c>
      <c r="L32" s="831"/>
      <c r="M32" s="831">
        <v>38</v>
      </c>
      <c r="N32" s="831">
        <v>4</v>
      </c>
      <c r="O32" s="831">
        <v>160</v>
      </c>
      <c r="P32" s="827"/>
      <c r="Q32" s="832">
        <v>40</v>
      </c>
    </row>
    <row r="33" spans="1:17" ht="14.45" customHeight="1" x14ac:dyDescent="0.2">
      <c r="A33" s="821" t="s">
        <v>557</v>
      </c>
      <c r="B33" s="822" t="s">
        <v>3441</v>
      </c>
      <c r="C33" s="822" t="s">
        <v>3330</v>
      </c>
      <c r="D33" s="822" t="s">
        <v>3442</v>
      </c>
      <c r="E33" s="822" t="s">
        <v>3443</v>
      </c>
      <c r="F33" s="831">
        <v>5.0999999999999996</v>
      </c>
      <c r="G33" s="831">
        <v>1883.06</v>
      </c>
      <c r="H33" s="831"/>
      <c r="I33" s="831">
        <v>369.22745098039218</v>
      </c>
      <c r="J33" s="831">
        <v>10.4</v>
      </c>
      <c r="K33" s="831">
        <v>4057.4</v>
      </c>
      <c r="L33" s="831"/>
      <c r="M33" s="831">
        <v>390.13461538461536</v>
      </c>
      <c r="N33" s="831"/>
      <c r="O33" s="831"/>
      <c r="P33" s="827"/>
      <c r="Q33" s="832"/>
    </row>
    <row r="34" spans="1:17" ht="14.45" customHeight="1" x14ac:dyDescent="0.2">
      <c r="A34" s="821" t="s">
        <v>557</v>
      </c>
      <c r="B34" s="822" t="s">
        <v>3441</v>
      </c>
      <c r="C34" s="822" t="s">
        <v>3330</v>
      </c>
      <c r="D34" s="822" t="s">
        <v>3444</v>
      </c>
      <c r="E34" s="822" t="s">
        <v>655</v>
      </c>
      <c r="F34" s="831">
        <v>3.0000000000000004</v>
      </c>
      <c r="G34" s="831">
        <v>934.0100000000001</v>
      </c>
      <c r="H34" s="831"/>
      <c r="I34" s="831">
        <v>311.33666666666664</v>
      </c>
      <c r="J34" s="831">
        <v>0.99999999999999989</v>
      </c>
      <c r="K34" s="831">
        <v>311.34000000000003</v>
      </c>
      <c r="L34" s="831"/>
      <c r="M34" s="831">
        <v>311.34000000000009</v>
      </c>
      <c r="N34" s="831">
        <v>2</v>
      </c>
      <c r="O34" s="831">
        <v>622.67999999999995</v>
      </c>
      <c r="P34" s="827"/>
      <c r="Q34" s="832">
        <v>311.33999999999997</v>
      </c>
    </row>
    <row r="35" spans="1:17" ht="14.45" customHeight="1" x14ac:dyDescent="0.2">
      <c r="A35" s="821" t="s">
        <v>557</v>
      </c>
      <c r="B35" s="822" t="s">
        <v>3441</v>
      </c>
      <c r="C35" s="822" t="s">
        <v>3330</v>
      </c>
      <c r="D35" s="822" t="s">
        <v>3445</v>
      </c>
      <c r="E35" s="822" t="s">
        <v>3446</v>
      </c>
      <c r="F35" s="831"/>
      <c r="G35" s="831"/>
      <c r="H35" s="831"/>
      <c r="I35" s="831"/>
      <c r="J35" s="831">
        <v>1</v>
      </c>
      <c r="K35" s="831">
        <v>690.48</v>
      </c>
      <c r="L35" s="831"/>
      <c r="M35" s="831">
        <v>690.48</v>
      </c>
      <c r="N35" s="831"/>
      <c r="O35" s="831"/>
      <c r="P35" s="827"/>
      <c r="Q35" s="832"/>
    </row>
    <row r="36" spans="1:17" ht="14.45" customHeight="1" x14ac:dyDescent="0.2">
      <c r="A36" s="821" t="s">
        <v>557</v>
      </c>
      <c r="B36" s="822" t="s">
        <v>3441</v>
      </c>
      <c r="C36" s="822" t="s">
        <v>3330</v>
      </c>
      <c r="D36" s="822" t="s">
        <v>3447</v>
      </c>
      <c r="E36" s="822" t="s">
        <v>3448</v>
      </c>
      <c r="F36" s="831">
        <v>14</v>
      </c>
      <c r="G36" s="831">
        <v>379.12</v>
      </c>
      <c r="H36" s="831"/>
      <c r="I36" s="831">
        <v>27.080000000000002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557</v>
      </c>
      <c r="B37" s="822" t="s">
        <v>3441</v>
      </c>
      <c r="C37" s="822" t="s">
        <v>3330</v>
      </c>
      <c r="D37" s="822" t="s">
        <v>3449</v>
      </c>
      <c r="E37" s="822"/>
      <c r="F37" s="831">
        <v>0.70000000000000007</v>
      </c>
      <c r="G37" s="831">
        <v>484.6</v>
      </c>
      <c r="H37" s="831"/>
      <c r="I37" s="831">
        <v>692.28571428571422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557</v>
      </c>
      <c r="B38" s="822" t="s">
        <v>3441</v>
      </c>
      <c r="C38" s="822" t="s">
        <v>3330</v>
      </c>
      <c r="D38" s="822" t="s">
        <v>3450</v>
      </c>
      <c r="E38" s="822" t="s">
        <v>3451</v>
      </c>
      <c r="F38" s="831">
        <v>1.8</v>
      </c>
      <c r="G38" s="831">
        <v>5661</v>
      </c>
      <c r="H38" s="831"/>
      <c r="I38" s="831">
        <v>3145</v>
      </c>
      <c r="J38" s="831">
        <v>12.1</v>
      </c>
      <c r="K38" s="831">
        <v>27076.66</v>
      </c>
      <c r="L38" s="831"/>
      <c r="M38" s="831">
        <v>2237.7404958677685</v>
      </c>
      <c r="N38" s="831">
        <v>0.2</v>
      </c>
      <c r="O38" s="831">
        <v>447.54</v>
      </c>
      <c r="P38" s="827"/>
      <c r="Q38" s="832">
        <v>2237.6999999999998</v>
      </c>
    </row>
    <row r="39" spans="1:17" ht="14.45" customHeight="1" x14ac:dyDescent="0.2">
      <c r="A39" s="821" t="s">
        <v>557</v>
      </c>
      <c r="B39" s="822" t="s">
        <v>3441</v>
      </c>
      <c r="C39" s="822" t="s">
        <v>3330</v>
      </c>
      <c r="D39" s="822" t="s">
        <v>3452</v>
      </c>
      <c r="E39" s="822" t="s">
        <v>1827</v>
      </c>
      <c r="F39" s="831">
        <v>6.2</v>
      </c>
      <c r="G39" s="831">
        <v>1500.02</v>
      </c>
      <c r="H39" s="831"/>
      <c r="I39" s="831">
        <v>241.93870967741935</v>
      </c>
      <c r="J39" s="831">
        <v>5.4</v>
      </c>
      <c r="K39" s="831">
        <v>1058.55</v>
      </c>
      <c r="L39" s="831"/>
      <c r="M39" s="831">
        <v>196.02777777777774</v>
      </c>
      <c r="N39" s="831">
        <v>31.299999999999997</v>
      </c>
      <c r="O39" s="831">
        <v>6135.7</v>
      </c>
      <c r="P39" s="827"/>
      <c r="Q39" s="832">
        <v>196.02875399361022</v>
      </c>
    </row>
    <row r="40" spans="1:17" ht="14.45" customHeight="1" x14ac:dyDescent="0.2">
      <c r="A40" s="821" t="s">
        <v>557</v>
      </c>
      <c r="B40" s="822" t="s">
        <v>3441</v>
      </c>
      <c r="C40" s="822" t="s">
        <v>3330</v>
      </c>
      <c r="D40" s="822" t="s">
        <v>3453</v>
      </c>
      <c r="E40" s="822" t="s">
        <v>1858</v>
      </c>
      <c r="F40" s="831">
        <v>1</v>
      </c>
      <c r="G40" s="831">
        <v>42.88</v>
      </c>
      <c r="H40" s="831"/>
      <c r="I40" s="831">
        <v>42.88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557</v>
      </c>
      <c r="B41" s="822" t="s">
        <v>3441</v>
      </c>
      <c r="C41" s="822" t="s">
        <v>3330</v>
      </c>
      <c r="D41" s="822" t="s">
        <v>3454</v>
      </c>
      <c r="E41" s="822"/>
      <c r="F41" s="831">
        <v>89</v>
      </c>
      <c r="G41" s="831">
        <v>6658.09</v>
      </c>
      <c r="H41" s="831"/>
      <c r="I41" s="831">
        <v>74.81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557</v>
      </c>
      <c r="B42" s="822" t="s">
        <v>3441</v>
      </c>
      <c r="C42" s="822" t="s">
        <v>3330</v>
      </c>
      <c r="D42" s="822" t="s">
        <v>3454</v>
      </c>
      <c r="E42" s="822" t="s">
        <v>3455</v>
      </c>
      <c r="F42" s="831">
        <v>28</v>
      </c>
      <c r="G42" s="831">
        <v>2094.6799999999998</v>
      </c>
      <c r="H42" s="831"/>
      <c r="I42" s="831">
        <v>74.809999999999988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557</v>
      </c>
      <c r="B43" s="822" t="s">
        <v>3441</v>
      </c>
      <c r="C43" s="822" t="s">
        <v>3330</v>
      </c>
      <c r="D43" s="822" t="s">
        <v>3456</v>
      </c>
      <c r="E43" s="822" t="s">
        <v>3457</v>
      </c>
      <c r="F43" s="831">
        <v>236.39999999999998</v>
      </c>
      <c r="G43" s="831">
        <v>44422.86</v>
      </c>
      <c r="H43" s="831"/>
      <c r="I43" s="831">
        <v>187.91395939086297</v>
      </c>
      <c r="J43" s="831">
        <v>179.60000000000002</v>
      </c>
      <c r="K43" s="831">
        <v>37006.490000000005</v>
      </c>
      <c r="L43" s="831"/>
      <c r="M43" s="831">
        <v>206.04949888641426</v>
      </c>
      <c r="N43" s="831">
        <v>271.8</v>
      </c>
      <c r="O43" s="831">
        <v>55608.67</v>
      </c>
      <c r="P43" s="827"/>
      <c r="Q43" s="832">
        <v>204.59407652685798</v>
      </c>
    </row>
    <row r="44" spans="1:17" ht="14.45" customHeight="1" x14ac:dyDescent="0.2">
      <c r="A44" s="821" t="s">
        <v>557</v>
      </c>
      <c r="B44" s="822" t="s">
        <v>3441</v>
      </c>
      <c r="C44" s="822" t="s">
        <v>3330</v>
      </c>
      <c r="D44" s="822" t="s">
        <v>3458</v>
      </c>
      <c r="E44" s="822" t="s">
        <v>3459</v>
      </c>
      <c r="F44" s="831">
        <v>156</v>
      </c>
      <c r="G44" s="831">
        <v>10257</v>
      </c>
      <c r="H44" s="831"/>
      <c r="I44" s="831">
        <v>65.75</v>
      </c>
      <c r="J44" s="831">
        <v>40</v>
      </c>
      <c r="K44" s="831">
        <v>1178.8</v>
      </c>
      <c r="L44" s="831"/>
      <c r="M44" s="831">
        <v>29.47</v>
      </c>
      <c r="N44" s="831">
        <v>7</v>
      </c>
      <c r="O44" s="831">
        <v>206.29</v>
      </c>
      <c r="P44" s="827"/>
      <c r="Q44" s="832">
        <v>29.47</v>
      </c>
    </row>
    <row r="45" spans="1:17" ht="14.45" customHeight="1" x14ac:dyDescent="0.2">
      <c r="A45" s="821" t="s">
        <v>557</v>
      </c>
      <c r="B45" s="822" t="s">
        <v>3441</v>
      </c>
      <c r="C45" s="822" t="s">
        <v>3330</v>
      </c>
      <c r="D45" s="822" t="s">
        <v>3460</v>
      </c>
      <c r="E45" s="822" t="s">
        <v>3459</v>
      </c>
      <c r="F45" s="831">
        <v>83</v>
      </c>
      <c r="G45" s="831">
        <v>10912.84</v>
      </c>
      <c r="H45" s="831"/>
      <c r="I45" s="831">
        <v>131.47999999999999</v>
      </c>
      <c r="J45" s="831">
        <v>85</v>
      </c>
      <c r="K45" s="831">
        <v>5009.0499999999993</v>
      </c>
      <c r="L45" s="831"/>
      <c r="M45" s="831">
        <v>58.929999999999993</v>
      </c>
      <c r="N45" s="831"/>
      <c r="O45" s="831"/>
      <c r="P45" s="827"/>
      <c r="Q45" s="832"/>
    </row>
    <row r="46" spans="1:17" ht="14.45" customHeight="1" x14ac:dyDescent="0.2">
      <c r="A46" s="821" t="s">
        <v>557</v>
      </c>
      <c r="B46" s="822" t="s">
        <v>3441</v>
      </c>
      <c r="C46" s="822" t="s">
        <v>3330</v>
      </c>
      <c r="D46" s="822" t="s">
        <v>3461</v>
      </c>
      <c r="E46" s="822" t="s">
        <v>3462</v>
      </c>
      <c r="F46" s="831">
        <v>22.799999999999997</v>
      </c>
      <c r="G46" s="831">
        <v>1372.49</v>
      </c>
      <c r="H46" s="831"/>
      <c r="I46" s="831">
        <v>60.196929824561408</v>
      </c>
      <c r="J46" s="831">
        <v>11.2</v>
      </c>
      <c r="K46" s="831">
        <v>672.67</v>
      </c>
      <c r="L46" s="831"/>
      <c r="M46" s="831">
        <v>60.059821428571432</v>
      </c>
      <c r="N46" s="831"/>
      <c r="O46" s="831"/>
      <c r="P46" s="827"/>
      <c r="Q46" s="832"/>
    </row>
    <row r="47" spans="1:17" ht="14.45" customHeight="1" x14ac:dyDescent="0.2">
      <c r="A47" s="821" t="s">
        <v>557</v>
      </c>
      <c r="B47" s="822" t="s">
        <v>3441</v>
      </c>
      <c r="C47" s="822" t="s">
        <v>3330</v>
      </c>
      <c r="D47" s="822" t="s">
        <v>3463</v>
      </c>
      <c r="E47" s="822" t="s">
        <v>3464</v>
      </c>
      <c r="F47" s="831">
        <v>5.85</v>
      </c>
      <c r="G47" s="831">
        <v>4055.9400000000005</v>
      </c>
      <c r="H47" s="831"/>
      <c r="I47" s="831">
        <v>693.323076923077</v>
      </c>
      <c r="J47" s="831">
        <v>4.75</v>
      </c>
      <c r="K47" s="831">
        <v>3380.7999999999997</v>
      </c>
      <c r="L47" s="831"/>
      <c r="M47" s="831">
        <v>711.74736842105256</v>
      </c>
      <c r="N47" s="831">
        <v>0.45</v>
      </c>
      <c r="O47" s="831">
        <v>327.96</v>
      </c>
      <c r="P47" s="827"/>
      <c r="Q47" s="832">
        <v>728.8</v>
      </c>
    </row>
    <row r="48" spans="1:17" ht="14.45" customHeight="1" x14ac:dyDescent="0.2">
      <c r="A48" s="821" t="s">
        <v>557</v>
      </c>
      <c r="B48" s="822" t="s">
        <v>3441</v>
      </c>
      <c r="C48" s="822" t="s">
        <v>3330</v>
      </c>
      <c r="D48" s="822" t="s">
        <v>3465</v>
      </c>
      <c r="E48" s="822" t="s">
        <v>3466</v>
      </c>
      <c r="F48" s="831">
        <v>3.2</v>
      </c>
      <c r="G48" s="831">
        <v>5222.04</v>
      </c>
      <c r="H48" s="831"/>
      <c r="I48" s="831">
        <v>1631.8874999999998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557</v>
      </c>
      <c r="B49" s="822" t="s">
        <v>3441</v>
      </c>
      <c r="C49" s="822" t="s">
        <v>3330</v>
      </c>
      <c r="D49" s="822" t="s">
        <v>3467</v>
      </c>
      <c r="E49" s="822" t="s">
        <v>3468</v>
      </c>
      <c r="F49" s="831">
        <v>2</v>
      </c>
      <c r="G49" s="831">
        <v>4696.22</v>
      </c>
      <c r="H49" s="831"/>
      <c r="I49" s="831">
        <v>2348.11</v>
      </c>
      <c r="J49" s="831"/>
      <c r="K49" s="831"/>
      <c r="L49" s="831"/>
      <c r="M49" s="831"/>
      <c r="N49" s="831"/>
      <c r="O49" s="831"/>
      <c r="P49" s="827"/>
      <c r="Q49" s="832"/>
    </row>
    <row r="50" spans="1:17" ht="14.45" customHeight="1" x14ac:dyDescent="0.2">
      <c r="A50" s="821" t="s">
        <v>557</v>
      </c>
      <c r="B50" s="822" t="s">
        <v>3441</v>
      </c>
      <c r="C50" s="822" t="s">
        <v>3330</v>
      </c>
      <c r="D50" s="822" t="s">
        <v>3467</v>
      </c>
      <c r="E50" s="822"/>
      <c r="F50" s="831">
        <v>2</v>
      </c>
      <c r="G50" s="831">
        <v>4696.22</v>
      </c>
      <c r="H50" s="831"/>
      <c r="I50" s="831">
        <v>2348.11</v>
      </c>
      <c r="J50" s="831"/>
      <c r="K50" s="831"/>
      <c r="L50" s="831"/>
      <c r="M50" s="831"/>
      <c r="N50" s="831"/>
      <c r="O50" s="831"/>
      <c r="P50" s="827"/>
      <c r="Q50" s="832"/>
    </row>
    <row r="51" spans="1:17" ht="14.45" customHeight="1" x14ac:dyDescent="0.2">
      <c r="A51" s="821" t="s">
        <v>557</v>
      </c>
      <c r="B51" s="822" t="s">
        <v>3441</v>
      </c>
      <c r="C51" s="822" t="s">
        <v>3330</v>
      </c>
      <c r="D51" s="822" t="s">
        <v>3469</v>
      </c>
      <c r="E51" s="822" t="s">
        <v>3470</v>
      </c>
      <c r="F51" s="831"/>
      <c r="G51" s="831"/>
      <c r="H51" s="831"/>
      <c r="I51" s="831"/>
      <c r="J51" s="831">
        <v>1.1000000000000001</v>
      </c>
      <c r="K51" s="831">
        <v>375.1</v>
      </c>
      <c r="L51" s="831"/>
      <c r="M51" s="831">
        <v>341</v>
      </c>
      <c r="N51" s="831"/>
      <c r="O51" s="831"/>
      <c r="P51" s="827"/>
      <c r="Q51" s="832"/>
    </row>
    <row r="52" spans="1:17" ht="14.45" customHeight="1" x14ac:dyDescent="0.2">
      <c r="A52" s="821" t="s">
        <v>557</v>
      </c>
      <c r="B52" s="822" t="s">
        <v>3441</v>
      </c>
      <c r="C52" s="822" t="s">
        <v>3330</v>
      </c>
      <c r="D52" s="822" t="s">
        <v>3471</v>
      </c>
      <c r="E52" s="822" t="s">
        <v>3470</v>
      </c>
      <c r="F52" s="831">
        <v>20.900000000000006</v>
      </c>
      <c r="G52" s="831">
        <v>9758.26</v>
      </c>
      <c r="H52" s="831"/>
      <c r="I52" s="831">
        <v>466.90239234449751</v>
      </c>
      <c r="J52" s="831">
        <v>14.399999999999999</v>
      </c>
      <c r="K52" s="831">
        <v>9676.0300000000025</v>
      </c>
      <c r="L52" s="831"/>
      <c r="M52" s="831">
        <v>671.94652777777799</v>
      </c>
      <c r="N52" s="831">
        <v>0.8</v>
      </c>
      <c r="O52" s="831">
        <v>536.79999999999995</v>
      </c>
      <c r="P52" s="827"/>
      <c r="Q52" s="832">
        <v>670.99999999999989</v>
      </c>
    </row>
    <row r="53" spans="1:17" ht="14.45" customHeight="1" x14ac:dyDescent="0.2">
      <c r="A53" s="821" t="s">
        <v>557</v>
      </c>
      <c r="B53" s="822" t="s">
        <v>3441</v>
      </c>
      <c r="C53" s="822" t="s">
        <v>3330</v>
      </c>
      <c r="D53" s="822" t="s">
        <v>3472</v>
      </c>
      <c r="E53" s="822" t="s">
        <v>1855</v>
      </c>
      <c r="F53" s="831">
        <v>0.4</v>
      </c>
      <c r="G53" s="831">
        <v>140.47999999999999</v>
      </c>
      <c r="H53" s="831"/>
      <c r="I53" s="831">
        <v>351.19999999999993</v>
      </c>
      <c r="J53" s="831">
        <v>5.0999999999999996</v>
      </c>
      <c r="K53" s="831">
        <v>1626.9</v>
      </c>
      <c r="L53" s="831"/>
      <c r="M53" s="831">
        <v>319.00000000000006</v>
      </c>
      <c r="N53" s="831">
        <v>4.2000000000000011</v>
      </c>
      <c r="O53" s="831">
        <v>1339.7999999999997</v>
      </c>
      <c r="P53" s="827"/>
      <c r="Q53" s="832">
        <v>318.99999999999983</v>
      </c>
    </row>
    <row r="54" spans="1:17" ht="14.45" customHeight="1" x14ac:dyDescent="0.2">
      <c r="A54" s="821" t="s">
        <v>557</v>
      </c>
      <c r="B54" s="822" t="s">
        <v>3441</v>
      </c>
      <c r="C54" s="822" t="s">
        <v>3330</v>
      </c>
      <c r="D54" s="822" t="s">
        <v>3473</v>
      </c>
      <c r="E54" s="822" t="s">
        <v>1849</v>
      </c>
      <c r="F54" s="831">
        <v>49</v>
      </c>
      <c r="G54" s="831">
        <v>2599.4000000000005</v>
      </c>
      <c r="H54" s="831"/>
      <c r="I54" s="831">
        <v>53.048979591836748</v>
      </c>
      <c r="J54" s="831">
        <v>20</v>
      </c>
      <c r="K54" s="831">
        <v>1066.3600000000001</v>
      </c>
      <c r="L54" s="831"/>
      <c r="M54" s="831">
        <v>53.318000000000005</v>
      </c>
      <c r="N54" s="831"/>
      <c r="O54" s="831"/>
      <c r="P54" s="827"/>
      <c r="Q54" s="832"/>
    </row>
    <row r="55" spans="1:17" ht="14.45" customHeight="1" x14ac:dyDescent="0.2">
      <c r="A55" s="821" t="s">
        <v>557</v>
      </c>
      <c r="B55" s="822" t="s">
        <v>3441</v>
      </c>
      <c r="C55" s="822" t="s">
        <v>3330</v>
      </c>
      <c r="D55" s="822" t="s">
        <v>3474</v>
      </c>
      <c r="E55" s="822" t="s">
        <v>3475</v>
      </c>
      <c r="F55" s="831"/>
      <c r="G55" s="831"/>
      <c r="H55" s="831"/>
      <c r="I55" s="831"/>
      <c r="J55" s="831">
        <v>6.1000000000000005</v>
      </c>
      <c r="K55" s="831">
        <v>3037.1099999999997</v>
      </c>
      <c r="L55" s="831"/>
      <c r="M55" s="831">
        <v>497.88688524590157</v>
      </c>
      <c r="N55" s="831">
        <v>5</v>
      </c>
      <c r="O55" s="831">
        <v>2619.0699999999997</v>
      </c>
      <c r="P55" s="827"/>
      <c r="Q55" s="832">
        <v>523.81399999999996</v>
      </c>
    </row>
    <row r="56" spans="1:17" ht="14.45" customHeight="1" x14ac:dyDescent="0.2">
      <c r="A56" s="821" t="s">
        <v>557</v>
      </c>
      <c r="B56" s="822" t="s">
        <v>3441</v>
      </c>
      <c r="C56" s="822" t="s">
        <v>3330</v>
      </c>
      <c r="D56" s="822" t="s">
        <v>3476</v>
      </c>
      <c r="E56" s="822" t="s">
        <v>3477</v>
      </c>
      <c r="F56" s="831">
        <v>33</v>
      </c>
      <c r="G56" s="831">
        <v>1090.3</v>
      </c>
      <c r="H56" s="831"/>
      <c r="I56" s="831">
        <v>33.039393939393939</v>
      </c>
      <c r="J56" s="831">
        <v>205</v>
      </c>
      <c r="K56" s="831">
        <v>6041.3499999999995</v>
      </c>
      <c r="L56" s="831"/>
      <c r="M56" s="831">
        <v>29.47</v>
      </c>
      <c r="N56" s="831">
        <v>321</v>
      </c>
      <c r="O56" s="831">
        <v>9459.8700000000008</v>
      </c>
      <c r="P56" s="827"/>
      <c r="Q56" s="832">
        <v>29.470000000000002</v>
      </c>
    </row>
    <row r="57" spans="1:17" ht="14.45" customHeight="1" x14ac:dyDescent="0.2">
      <c r="A57" s="821" t="s">
        <v>557</v>
      </c>
      <c r="B57" s="822" t="s">
        <v>3441</v>
      </c>
      <c r="C57" s="822" t="s">
        <v>3330</v>
      </c>
      <c r="D57" s="822" t="s">
        <v>3478</v>
      </c>
      <c r="E57" s="822" t="s">
        <v>1814</v>
      </c>
      <c r="F57" s="831"/>
      <c r="G57" s="831"/>
      <c r="H57" s="831"/>
      <c r="I57" s="831"/>
      <c r="J57" s="831">
        <v>3.7</v>
      </c>
      <c r="K57" s="831">
        <v>1571.25</v>
      </c>
      <c r="L57" s="831"/>
      <c r="M57" s="831">
        <v>424.66216216216213</v>
      </c>
      <c r="N57" s="831"/>
      <c r="O57" s="831"/>
      <c r="P57" s="827"/>
      <c r="Q57" s="832"/>
    </row>
    <row r="58" spans="1:17" ht="14.45" customHeight="1" x14ac:dyDescent="0.2">
      <c r="A58" s="821" t="s">
        <v>557</v>
      </c>
      <c r="B58" s="822" t="s">
        <v>3441</v>
      </c>
      <c r="C58" s="822" t="s">
        <v>3330</v>
      </c>
      <c r="D58" s="822" t="s">
        <v>3479</v>
      </c>
      <c r="E58" s="822" t="s">
        <v>1827</v>
      </c>
      <c r="F58" s="831">
        <v>3.1</v>
      </c>
      <c r="G58" s="831">
        <v>445.35999999999996</v>
      </c>
      <c r="H58" s="831"/>
      <c r="I58" s="831">
        <v>143.66451612903225</v>
      </c>
      <c r="J58" s="831">
        <v>2.5</v>
      </c>
      <c r="K58" s="831">
        <v>372.43</v>
      </c>
      <c r="L58" s="831"/>
      <c r="M58" s="831">
        <v>148.97200000000001</v>
      </c>
      <c r="N58" s="831"/>
      <c r="O58" s="831"/>
      <c r="P58" s="827"/>
      <c r="Q58" s="832"/>
    </row>
    <row r="59" spans="1:17" ht="14.45" customHeight="1" x14ac:dyDescent="0.2">
      <c r="A59" s="821" t="s">
        <v>557</v>
      </c>
      <c r="B59" s="822" t="s">
        <v>3441</v>
      </c>
      <c r="C59" s="822" t="s">
        <v>3330</v>
      </c>
      <c r="D59" s="822" t="s">
        <v>3480</v>
      </c>
      <c r="E59" s="822" t="s">
        <v>1821</v>
      </c>
      <c r="F59" s="831">
        <v>34.300000000000011</v>
      </c>
      <c r="G59" s="831">
        <v>19779.88</v>
      </c>
      <c r="H59" s="831"/>
      <c r="I59" s="831">
        <v>576.67288629737595</v>
      </c>
      <c r="J59" s="831">
        <v>59.8</v>
      </c>
      <c r="K59" s="831">
        <v>57201.72</v>
      </c>
      <c r="L59" s="831"/>
      <c r="M59" s="831">
        <v>956.5505016722409</v>
      </c>
      <c r="N59" s="831">
        <v>22.1</v>
      </c>
      <c r="O59" s="831">
        <v>16539.599999999999</v>
      </c>
      <c r="P59" s="827"/>
      <c r="Q59" s="832">
        <v>748.39819004524873</v>
      </c>
    </row>
    <row r="60" spans="1:17" ht="14.45" customHeight="1" x14ac:dyDescent="0.2">
      <c r="A60" s="821" t="s">
        <v>557</v>
      </c>
      <c r="B60" s="822" t="s">
        <v>3441</v>
      </c>
      <c r="C60" s="822" t="s">
        <v>3330</v>
      </c>
      <c r="D60" s="822" t="s">
        <v>3481</v>
      </c>
      <c r="E60" s="822" t="s">
        <v>3482</v>
      </c>
      <c r="F60" s="831">
        <v>45.300000000000004</v>
      </c>
      <c r="G60" s="831">
        <v>50758.95</v>
      </c>
      <c r="H60" s="831"/>
      <c r="I60" s="831">
        <v>1120.506622516556</v>
      </c>
      <c r="J60" s="831">
        <v>20.5</v>
      </c>
      <c r="K60" s="831">
        <v>55190.520000000004</v>
      </c>
      <c r="L60" s="831"/>
      <c r="M60" s="831">
        <v>2692.2204878048783</v>
      </c>
      <c r="N60" s="831">
        <v>5.3999999999999995</v>
      </c>
      <c r="O60" s="831">
        <v>9723.17</v>
      </c>
      <c r="P60" s="827"/>
      <c r="Q60" s="832">
        <v>1800.5870370370371</v>
      </c>
    </row>
    <row r="61" spans="1:17" ht="14.45" customHeight="1" x14ac:dyDescent="0.2">
      <c r="A61" s="821" t="s">
        <v>557</v>
      </c>
      <c r="B61" s="822" t="s">
        <v>3441</v>
      </c>
      <c r="C61" s="822" t="s">
        <v>3330</v>
      </c>
      <c r="D61" s="822" t="s">
        <v>3483</v>
      </c>
      <c r="E61" s="822" t="s">
        <v>3484</v>
      </c>
      <c r="F61" s="831">
        <v>2.4</v>
      </c>
      <c r="G61" s="831">
        <v>363.52</v>
      </c>
      <c r="H61" s="831"/>
      <c r="I61" s="831">
        <v>151.46666666666667</v>
      </c>
      <c r="J61" s="831">
        <v>10.6</v>
      </c>
      <c r="K61" s="831">
        <v>2396.9399999999996</v>
      </c>
      <c r="L61" s="831"/>
      <c r="M61" s="831">
        <v>226.12641509433959</v>
      </c>
      <c r="N61" s="831"/>
      <c r="O61" s="831"/>
      <c r="P61" s="827"/>
      <c r="Q61" s="832"/>
    </row>
    <row r="62" spans="1:17" ht="14.45" customHeight="1" x14ac:dyDescent="0.2">
      <c r="A62" s="821" t="s">
        <v>557</v>
      </c>
      <c r="B62" s="822" t="s">
        <v>3441</v>
      </c>
      <c r="C62" s="822" t="s">
        <v>3330</v>
      </c>
      <c r="D62" s="822" t="s">
        <v>3485</v>
      </c>
      <c r="E62" s="822" t="s">
        <v>3484</v>
      </c>
      <c r="F62" s="831">
        <v>23.4</v>
      </c>
      <c r="G62" s="831">
        <v>6165.7999999999993</v>
      </c>
      <c r="H62" s="831"/>
      <c r="I62" s="831">
        <v>263.4957264957265</v>
      </c>
      <c r="J62" s="831">
        <v>15.6</v>
      </c>
      <c r="K62" s="831">
        <v>5889.8399999999992</v>
      </c>
      <c r="L62" s="831"/>
      <c r="M62" s="831">
        <v>377.55384615384611</v>
      </c>
      <c r="N62" s="831"/>
      <c r="O62" s="831"/>
      <c r="P62" s="827"/>
      <c r="Q62" s="832"/>
    </row>
    <row r="63" spans="1:17" ht="14.45" customHeight="1" x14ac:dyDescent="0.2">
      <c r="A63" s="821" t="s">
        <v>557</v>
      </c>
      <c r="B63" s="822" t="s">
        <v>3441</v>
      </c>
      <c r="C63" s="822" t="s">
        <v>3330</v>
      </c>
      <c r="D63" s="822" t="s">
        <v>3486</v>
      </c>
      <c r="E63" s="822" t="s">
        <v>1849</v>
      </c>
      <c r="F63" s="831">
        <v>472</v>
      </c>
      <c r="G63" s="831">
        <v>20180.259999999995</v>
      </c>
      <c r="H63" s="831"/>
      <c r="I63" s="831">
        <v>42.754788135593209</v>
      </c>
      <c r="J63" s="831">
        <v>269.75</v>
      </c>
      <c r="K63" s="831">
        <v>9006.59</v>
      </c>
      <c r="L63" s="831"/>
      <c r="M63" s="831">
        <v>33.388656163113993</v>
      </c>
      <c r="N63" s="831"/>
      <c r="O63" s="831"/>
      <c r="P63" s="827"/>
      <c r="Q63" s="832"/>
    </row>
    <row r="64" spans="1:17" ht="14.45" customHeight="1" x14ac:dyDescent="0.2">
      <c r="A64" s="821" t="s">
        <v>557</v>
      </c>
      <c r="B64" s="822" t="s">
        <v>3441</v>
      </c>
      <c r="C64" s="822" t="s">
        <v>3330</v>
      </c>
      <c r="D64" s="822" t="s">
        <v>3487</v>
      </c>
      <c r="E64" s="822" t="s">
        <v>3488</v>
      </c>
      <c r="F64" s="831">
        <v>1</v>
      </c>
      <c r="G64" s="831">
        <v>137.94999999999999</v>
      </c>
      <c r="H64" s="831"/>
      <c r="I64" s="831">
        <v>137.94999999999999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557</v>
      </c>
      <c r="B65" s="822" t="s">
        <v>3441</v>
      </c>
      <c r="C65" s="822" t="s">
        <v>3330</v>
      </c>
      <c r="D65" s="822" t="s">
        <v>3489</v>
      </c>
      <c r="E65" s="822" t="s">
        <v>3490</v>
      </c>
      <c r="F65" s="831">
        <v>6.25</v>
      </c>
      <c r="G65" s="831">
        <v>4244.9799999999996</v>
      </c>
      <c r="H65" s="831"/>
      <c r="I65" s="831">
        <v>679.19679999999994</v>
      </c>
      <c r="J65" s="831">
        <v>4.8000000000000007</v>
      </c>
      <c r="K65" s="831">
        <v>2989.2</v>
      </c>
      <c r="L65" s="831"/>
      <c r="M65" s="831">
        <v>622.74999999999989</v>
      </c>
      <c r="N65" s="831">
        <v>0.7</v>
      </c>
      <c r="O65" s="831">
        <v>552.92999999999995</v>
      </c>
      <c r="P65" s="827"/>
      <c r="Q65" s="832">
        <v>789.9</v>
      </c>
    </row>
    <row r="66" spans="1:17" ht="14.45" customHeight="1" x14ac:dyDescent="0.2">
      <c r="A66" s="821" t="s">
        <v>557</v>
      </c>
      <c r="B66" s="822" t="s">
        <v>3441</v>
      </c>
      <c r="C66" s="822" t="s">
        <v>3330</v>
      </c>
      <c r="D66" s="822" t="s">
        <v>3491</v>
      </c>
      <c r="E66" s="822" t="s">
        <v>3492</v>
      </c>
      <c r="F66" s="831">
        <v>2.9000000000000004</v>
      </c>
      <c r="G66" s="831">
        <v>3526.59</v>
      </c>
      <c r="H66" s="831"/>
      <c r="I66" s="831">
        <v>1216.0655172413792</v>
      </c>
      <c r="J66" s="831"/>
      <c r="K66" s="831"/>
      <c r="L66" s="831"/>
      <c r="M66" s="831"/>
      <c r="N66" s="831"/>
      <c r="O66" s="831"/>
      <c r="P66" s="827"/>
      <c r="Q66" s="832"/>
    </row>
    <row r="67" spans="1:17" ht="14.45" customHeight="1" x14ac:dyDescent="0.2">
      <c r="A67" s="821" t="s">
        <v>557</v>
      </c>
      <c r="B67" s="822" t="s">
        <v>3441</v>
      </c>
      <c r="C67" s="822" t="s">
        <v>3330</v>
      </c>
      <c r="D67" s="822" t="s">
        <v>3493</v>
      </c>
      <c r="E67" s="822" t="s">
        <v>3492</v>
      </c>
      <c r="F67" s="831">
        <v>47.1</v>
      </c>
      <c r="G67" s="831">
        <v>58977.860000000015</v>
      </c>
      <c r="H67" s="831"/>
      <c r="I67" s="831">
        <v>1252.1838641188963</v>
      </c>
      <c r="J67" s="831">
        <v>8</v>
      </c>
      <c r="K67" s="831">
        <v>17328.32</v>
      </c>
      <c r="L67" s="831"/>
      <c r="M67" s="831">
        <v>2166.04</v>
      </c>
      <c r="N67" s="831"/>
      <c r="O67" s="831"/>
      <c r="P67" s="827"/>
      <c r="Q67" s="832"/>
    </row>
    <row r="68" spans="1:17" ht="14.45" customHeight="1" x14ac:dyDescent="0.2">
      <c r="A68" s="821" t="s">
        <v>557</v>
      </c>
      <c r="B68" s="822" t="s">
        <v>3441</v>
      </c>
      <c r="C68" s="822" t="s">
        <v>3330</v>
      </c>
      <c r="D68" s="822" t="s">
        <v>3494</v>
      </c>
      <c r="E68" s="822"/>
      <c r="F68" s="831">
        <v>4.1999999999999993</v>
      </c>
      <c r="G68" s="831">
        <v>2485.13</v>
      </c>
      <c r="H68" s="831"/>
      <c r="I68" s="831">
        <v>591.69761904761913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557</v>
      </c>
      <c r="B69" s="822" t="s">
        <v>3441</v>
      </c>
      <c r="C69" s="822" t="s">
        <v>3330</v>
      </c>
      <c r="D69" s="822" t="s">
        <v>3495</v>
      </c>
      <c r="E69" s="822" t="s">
        <v>3496</v>
      </c>
      <c r="F69" s="831">
        <v>1.3</v>
      </c>
      <c r="G69" s="831">
        <v>351.26000000000005</v>
      </c>
      <c r="H69" s="831"/>
      <c r="I69" s="831">
        <v>270.20000000000005</v>
      </c>
      <c r="J69" s="831"/>
      <c r="K69" s="831"/>
      <c r="L69" s="831"/>
      <c r="M69" s="831"/>
      <c r="N69" s="831"/>
      <c r="O69" s="831"/>
      <c r="P69" s="827"/>
      <c r="Q69" s="832"/>
    </row>
    <row r="70" spans="1:17" ht="14.45" customHeight="1" x14ac:dyDescent="0.2">
      <c r="A70" s="821" t="s">
        <v>557</v>
      </c>
      <c r="B70" s="822" t="s">
        <v>3441</v>
      </c>
      <c r="C70" s="822" t="s">
        <v>3330</v>
      </c>
      <c r="D70" s="822" t="s">
        <v>3497</v>
      </c>
      <c r="E70" s="822" t="s">
        <v>3498</v>
      </c>
      <c r="F70" s="831"/>
      <c r="G70" s="831"/>
      <c r="H70" s="831"/>
      <c r="I70" s="831"/>
      <c r="J70" s="831">
        <v>0.5</v>
      </c>
      <c r="K70" s="831">
        <v>367.95</v>
      </c>
      <c r="L70" s="831"/>
      <c r="M70" s="831">
        <v>735.9</v>
      </c>
      <c r="N70" s="831"/>
      <c r="O70" s="831"/>
      <c r="P70" s="827"/>
      <c r="Q70" s="832"/>
    </row>
    <row r="71" spans="1:17" ht="14.45" customHeight="1" x14ac:dyDescent="0.2">
      <c r="A71" s="821" t="s">
        <v>557</v>
      </c>
      <c r="B71" s="822" t="s">
        <v>3441</v>
      </c>
      <c r="C71" s="822" t="s">
        <v>3330</v>
      </c>
      <c r="D71" s="822" t="s">
        <v>3499</v>
      </c>
      <c r="E71" s="822" t="s">
        <v>2258</v>
      </c>
      <c r="F71" s="831">
        <v>10</v>
      </c>
      <c r="G71" s="831">
        <v>924.9</v>
      </c>
      <c r="H71" s="831"/>
      <c r="I71" s="831">
        <v>92.49</v>
      </c>
      <c r="J71" s="831">
        <v>218</v>
      </c>
      <c r="K71" s="831">
        <v>20162.82</v>
      </c>
      <c r="L71" s="831"/>
      <c r="M71" s="831">
        <v>92.49</v>
      </c>
      <c r="N71" s="831">
        <v>32</v>
      </c>
      <c r="O71" s="831">
        <v>2959.68</v>
      </c>
      <c r="P71" s="827"/>
      <c r="Q71" s="832">
        <v>92.49</v>
      </c>
    </row>
    <row r="72" spans="1:17" ht="14.45" customHeight="1" x14ac:dyDescent="0.2">
      <c r="A72" s="821" t="s">
        <v>557</v>
      </c>
      <c r="B72" s="822" t="s">
        <v>3441</v>
      </c>
      <c r="C72" s="822" t="s">
        <v>3330</v>
      </c>
      <c r="D72" s="822" t="s">
        <v>3500</v>
      </c>
      <c r="E72" s="822" t="s">
        <v>2258</v>
      </c>
      <c r="F72" s="831">
        <v>0</v>
      </c>
      <c r="G72" s="831">
        <v>0</v>
      </c>
      <c r="H72" s="831"/>
      <c r="I72" s="831"/>
      <c r="J72" s="831"/>
      <c r="K72" s="831"/>
      <c r="L72" s="831"/>
      <c r="M72" s="831"/>
      <c r="N72" s="831"/>
      <c r="O72" s="831"/>
      <c r="P72" s="827"/>
      <c r="Q72" s="832"/>
    </row>
    <row r="73" spans="1:17" ht="14.45" customHeight="1" x14ac:dyDescent="0.2">
      <c r="A73" s="821" t="s">
        <v>557</v>
      </c>
      <c r="B73" s="822" t="s">
        <v>3441</v>
      </c>
      <c r="C73" s="822" t="s">
        <v>3330</v>
      </c>
      <c r="D73" s="822" t="s">
        <v>3501</v>
      </c>
      <c r="E73" s="822" t="s">
        <v>3468</v>
      </c>
      <c r="F73" s="831">
        <v>0</v>
      </c>
      <c r="G73" s="831">
        <v>0</v>
      </c>
      <c r="H73" s="831"/>
      <c r="I73" s="831"/>
      <c r="J73" s="831"/>
      <c r="K73" s="831"/>
      <c r="L73" s="831"/>
      <c r="M73" s="831"/>
      <c r="N73" s="831"/>
      <c r="O73" s="831"/>
      <c r="P73" s="827"/>
      <c r="Q73" s="832"/>
    </row>
    <row r="74" spans="1:17" ht="14.45" customHeight="1" x14ac:dyDescent="0.2">
      <c r="A74" s="821" t="s">
        <v>557</v>
      </c>
      <c r="B74" s="822" t="s">
        <v>3441</v>
      </c>
      <c r="C74" s="822" t="s">
        <v>3330</v>
      </c>
      <c r="D74" s="822" t="s">
        <v>3502</v>
      </c>
      <c r="E74" s="822" t="s">
        <v>3503</v>
      </c>
      <c r="F74" s="831"/>
      <c r="G74" s="831"/>
      <c r="H74" s="831"/>
      <c r="I74" s="831"/>
      <c r="J74" s="831">
        <v>18</v>
      </c>
      <c r="K74" s="831">
        <v>23172.48</v>
      </c>
      <c r="L74" s="831"/>
      <c r="M74" s="831">
        <v>1287.3599999999999</v>
      </c>
      <c r="N74" s="831">
        <v>1</v>
      </c>
      <c r="O74" s="831">
        <v>1287.3599999999999</v>
      </c>
      <c r="P74" s="827"/>
      <c r="Q74" s="832">
        <v>1287.3599999999999</v>
      </c>
    </row>
    <row r="75" spans="1:17" ht="14.45" customHeight="1" x14ac:dyDescent="0.2">
      <c r="A75" s="821" t="s">
        <v>557</v>
      </c>
      <c r="B75" s="822" t="s">
        <v>3441</v>
      </c>
      <c r="C75" s="822" t="s">
        <v>3330</v>
      </c>
      <c r="D75" s="822" t="s">
        <v>3504</v>
      </c>
      <c r="E75" s="822" t="s">
        <v>3484</v>
      </c>
      <c r="F75" s="831">
        <v>14.200000000000001</v>
      </c>
      <c r="G75" s="831">
        <v>22991.22</v>
      </c>
      <c r="H75" s="831"/>
      <c r="I75" s="831">
        <v>1619.1</v>
      </c>
      <c r="J75" s="831"/>
      <c r="K75" s="831"/>
      <c r="L75" s="831"/>
      <c r="M75" s="831"/>
      <c r="N75" s="831"/>
      <c r="O75" s="831"/>
      <c r="P75" s="827"/>
      <c r="Q75" s="832"/>
    </row>
    <row r="76" spans="1:17" ht="14.45" customHeight="1" x14ac:dyDescent="0.2">
      <c r="A76" s="821" t="s">
        <v>557</v>
      </c>
      <c r="B76" s="822" t="s">
        <v>3441</v>
      </c>
      <c r="C76" s="822" t="s">
        <v>3330</v>
      </c>
      <c r="D76" s="822" t="s">
        <v>3505</v>
      </c>
      <c r="E76" s="822" t="s">
        <v>1858</v>
      </c>
      <c r="F76" s="831">
        <v>0</v>
      </c>
      <c r="G76" s="831">
        <v>0</v>
      </c>
      <c r="H76" s="831"/>
      <c r="I76" s="831"/>
      <c r="J76" s="831"/>
      <c r="K76" s="831"/>
      <c r="L76" s="831"/>
      <c r="M76" s="831"/>
      <c r="N76" s="831"/>
      <c r="O76" s="831"/>
      <c r="P76" s="827"/>
      <c r="Q76" s="832"/>
    </row>
    <row r="77" spans="1:17" ht="14.45" customHeight="1" x14ac:dyDescent="0.2">
      <c r="A77" s="821" t="s">
        <v>557</v>
      </c>
      <c r="B77" s="822" t="s">
        <v>3441</v>
      </c>
      <c r="C77" s="822" t="s">
        <v>3330</v>
      </c>
      <c r="D77" s="822" t="s">
        <v>3506</v>
      </c>
      <c r="E77" s="822" t="s">
        <v>3507</v>
      </c>
      <c r="F77" s="831">
        <v>2.7</v>
      </c>
      <c r="G77" s="831">
        <v>1841.07</v>
      </c>
      <c r="H77" s="831"/>
      <c r="I77" s="831">
        <v>681.87777777777774</v>
      </c>
      <c r="J77" s="831">
        <v>6.3000000000000007</v>
      </c>
      <c r="K77" s="831">
        <v>4223.3</v>
      </c>
      <c r="L77" s="831"/>
      <c r="M77" s="831">
        <v>670.36507936507928</v>
      </c>
      <c r="N77" s="831">
        <v>1.1000000000000001</v>
      </c>
      <c r="O77" s="831">
        <v>724.90000000000009</v>
      </c>
      <c r="P77" s="827"/>
      <c r="Q77" s="832">
        <v>659</v>
      </c>
    </row>
    <row r="78" spans="1:17" ht="14.45" customHeight="1" x14ac:dyDescent="0.2">
      <c r="A78" s="821" t="s">
        <v>557</v>
      </c>
      <c r="B78" s="822" t="s">
        <v>3441</v>
      </c>
      <c r="C78" s="822" t="s">
        <v>3330</v>
      </c>
      <c r="D78" s="822" t="s">
        <v>3508</v>
      </c>
      <c r="E78" s="822" t="s">
        <v>599</v>
      </c>
      <c r="F78" s="831"/>
      <c r="G78" s="831"/>
      <c r="H78" s="831"/>
      <c r="I78" s="831"/>
      <c r="J78" s="831"/>
      <c r="K78" s="831"/>
      <c r="L78" s="831"/>
      <c r="M78" s="831"/>
      <c r="N78" s="831">
        <v>1.2000000000000002</v>
      </c>
      <c r="O78" s="831">
        <v>650.36</v>
      </c>
      <c r="P78" s="827"/>
      <c r="Q78" s="832">
        <v>541.96666666666658</v>
      </c>
    </row>
    <row r="79" spans="1:17" ht="14.45" customHeight="1" x14ac:dyDescent="0.2">
      <c r="A79" s="821" t="s">
        <v>557</v>
      </c>
      <c r="B79" s="822" t="s">
        <v>3441</v>
      </c>
      <c r="C79" s="822" t="s">
        <v>3330</v>
      </c>
      <c r="D79" s="822" t="s">
        <v>3509</v>
      </c>
      <c r="E79" s="822" t="s">
        <v>1184</v>
      </c>
      <c r="F79" s="831"/>
      <c r="G79" s="831"/>
      <c r="H79" s="831"/>
      <c r="I79" s="831"/>
      <c r="J79" s="831">
        <v>45.500000000000007</v>
      </c>
      <c r="K79" s="831">
        <v>51322.17</v>
      </c>
      <c r="L79" s="831"/>
      <c r="M79" s="831">
        <v>1127.95978021978</v>
      </c>
      <c r="N79" s="831"/>
      <c r="O79" s="831"/>
      <c r="P79" s="827"/>
      <c r="Q79" s="832"/>
    </row>
    <row r="80" spans="1:17" ht="14.45" customHeight="1" x14ac:dyDescent="0.2">
      <c r="A80" s="821" t="s">
        <v>557</v>
      </c>
      <c r="B80" s="822" t="s">
        <v>3441</v>
      </c>
      <c r="C80" s="822" t="s">
        <v>3330</v>
      </c>
      <c r="D80" s="822" t="s">
        <v>3510</v>
      </c>
      <c r="E80" s="822" t="s">
        <v>1187</v>
      </c>
      <c r="F80" s="831"/>
      <c r="G80" s="831"/>
      <c r="H80" s="831"/>
      <c r="I80" s="831"/>
      <c r="J80" s="831">
        <v>4</v>
      </c>
      <c r="K80" s="831">
        <v>753.86</v>
      </c>
      <c r="L80" s="831"/>
      <c r="M80" s="831">
        <v>188.465</v>
      </c>
      <c r="N80" s="831">
        <v>6.4000000000000012</v>
      </c>
      <c r="O80" s="831">
        <v>1206.19</v>
      </c>
      <c r="P80" s="827"/>
      <c r="Q80" s="832">
        <v>188.46718749999997</v>
      </c>
    </row>
    <row r="81" spans="1:17" ht="14.45" customHeight="1" x14ac:dyDescent="0.2">
      <c r="A81" s="821" t="s">
        <v>557</v>
      </c>
      <c r="B81" s="822" t="s">
        <v>3441</v>
      </c>
      <c r="C81" s="822" t="s">
        <v>3330</v>
      </c>
      <c r="D81" s="822" t="s">
        <v>3511</v>
      </c>
      <c r="E81" s="822" t="s">
        <v>1197</v>
      </c>
      <c r="F81" s="831"/>
      <c r="G81" s="831"/>
      <c r="H81" s="831"/>
      <c r="I81" s="831"/>
      <c r="J81" s="831">
        <v>857</v>
      </c>
      <c r="K81" s="831">
        <v>16591.600000000002</v>
      </c>
      <c r="L81" s="831"/>
      <c r="M81" s="831">
        <v>19.360093348891485</v>
      </c>
      <c r="N81" s="831"/>
      <c r="O81" s="831"/>
      <c r="P81" s="827"/>
      <c r="Q81" s="832"/>
    </row>
    <row r="82" spans="1:17" ht="14.45" customHeight="1" x14ac:dyDescent="0.2">
      <c r="A82" s="821" t="s">
        <v>557</v>
      </c>
      <c r="B82" s="822" t="s">
        <v>3441</v>
      </c>
      <c r="C82" s="822" t="s">
        <v>3330</v>
      </c>
      <c r="D82" s="822" t="s">
        <v>3512</v>
      </c>
      <c r="E82" s="822" t="s">
        <v>3513</v>
      </c>
      <c r="F82" s="831"/>
      <c r="G82" s="831"/>
      <c r="H82" s="831"/>
      <c r="I82" s="831"/>
      <c r="J82" s="831">
        <v>0</v>
      </c>
      <c r="K82" s="831">
        <v>0</v>
      </c>
      <c r="L82" s="831"/>
      <c r="M82" s="831"/>
      <c r="N82" s="831">
        <v>11.299999999999999</v>
      </c>
      <c r="O82" s="831">
        <v>36880.54</v>
      </c>
      <c r="P82" s="827"/>
      <c r="Q82" s="832">
        <v>3263.7646017699117</v>
      </c>
    </row>
    <row r="83" spans="1:17" ht="14.45" customHeight="1" x14ac:dyDescent="0.2">
      <c r="A83" s="821" t="s">
        <v>557</v>
      </c>
      <c r="B83" s="822" t="s">
        <v>3441</v>
      </c>
      <c r="C83" s="822" t="s">
        <v>3330</v>
      </c>
      <c r="D83" s="822" t="s">
        <v>3514</v>
      </c>
      <c r="E83" s="822" t="s">
        <v>1184</v>
      </c>
      <c r="F83" s="831"/>
      <c r="G83" s="831"/>
      <c r="H83" s="831"/>
      <c r="I83" s="831"/>
      <c r="J83" s="831">
        <v>2.8000000000000003</v>
      </c>
      <c r="K83" s="831">
        <v>1386.84</v>
      </c>
      <c r="L83" s="831"/>
      <c r="M83" s="831">
        <v>495.2999999999999</v>
      </c>
      <c r="N83" s="831"/>
      <c r="O83" s="831"/>
      <c r="P83" s="827"/>
      <c r="Q83" s="832"/>
    </row>
    <row r="84" spans="1:17" ht="14.45" customHeight="1" x14ac:dyDescent="0.2">
      <c r="A84" s="821" t="s">
        <v>557</v>
      </c>
      <c r="B84" s="822" t="s">
        <v>3441</v>
      </c>
      <c r="C84" s="822" t="s">
        <v>3330</v>
      </c>
      <c r="D84" s="822" t="s">
        <v>3515</v>
      </c>
      <c r="E84" s="822" t="s">
        <v>2709</v>
      </c>
      <c r="F84" s="831"/>
      <c r="G84" s="831"/>
      <c r="H84" s="831"/>
      <c r="I84" s="831"/>
      <c r="J84" s="831">
        <v>0</v>
      </c>
      <c r="K84" s="831">
        <v>0</v>
      </c>
      <c r="L84" s="831"/>
      <c r="M84" s="831"/>
      <c r="N84" s="831"/>
      <c r="O84" s="831"/>
      <c r="P84" s="827"/>
      <c r="Q84" s="832"/>
    </row>
    <row r="85" spans="1:17" ht="14.45" customHeight="1" x14ac:dyDescent="0.2">
      <c r="A85" s="821" t="s">
        <v>557</v>
      </c>
      <c r="B85" s="822" t="s">
        <v>3441</v>
      </c>
      <c r="C85" s="822" t="s">
        <v>3330</v>
      </c>
      <c r="D85" s="822" t="s">
        <v>3516</v>
      </c>
      <c r="E85" s="822" t="s">
        <v>3513</v>
      </c>
      <c r="F85" s="831"/>
      <c r="G85" s="831"/>
      <c r="H85" s="831"/>
      <c r="I85" s="831"/>
      <c r="J85" s="831"/>
      <c r="K85" s="831"/>
      <c r="L85" s="831"/>
      <c r="M85" s="831"/>
      <c r="N85" s="831">
        <v>0</v>
      </c>
      <c r="O85" s="831">
        <v>0</v>
      </c>
      <c r="P85" s="827"/>
      <c r="Q85" s="832"/>
    </row>
    <row r="86" spans="1:17" ht="14.45" customHeight="1" x14ac:dyDescent="0.2">
      <c r="A86" s="821" t="s">
        <v>557</v>
      </c>
      <c r="B86" s="822" t="s">
        <v>3441</v>
      </c>
      <c r="C86" s="822" t="s">
        <v>3517</v>
      </c>
      <c r="D86" s="822" t="s">
        <v>3518</v>
      </c>
      <c r="E86" s="822" t="s">
        <v>3519</v>
      </c>
      <c r="F86" s="831">
        <v>12</v>
      </c>
      <c r="G86" s="831">
        <v>26187.039999999997</v>
      </c>
      <c r="H86" s="831"/>
      <c r="I86" s="831">
        <v>2182.2533333333331</v>
      </c>
      <c r="J86" s="831">
        <v>13</v>
      </c>
      <c r="K86" s="831">
        <v>28830.489999999998</v>
      </c>
      <c r="L86" s="831"/>
      <c r="M86" s="831">
        <v>2217.73</v>
      </c>
      <c r="N86" s="831">
        <v>9</v>
      </c>
      <c r="O86" s="831">
        <v>19959.57</v>
      </c>
      <c r="P86" s="827"/>
      <c r="Q86" s="832">
        <v>2217.73</v>
      </c>
    </row>
    <row r="87" spans="1:17" ht="14.45" customHeight="1" x14ac:dyDescent="0.2">
      <c r="A87" s="821" t="s">
        <v>557</v>
      </c>
      <c r="B87" s="822" t="s">
        <v>3441</v>
      </c>
      <c r="C87" s="822" t="s">
        <v>3517</v>
      </c>
      <c r="D87" s="822" t="s">
        <v>3520</v>
      </c>
      <c r="E87" s="822" t="s">
        <v>3521</v>
      </c>
      <c r="F87" s="831">
        <v>28</v>
      </c>
      <c r="G87" s="831">
        <v>74769.51999999999</v>
      </c>
      <c r="H87" s="831"/>
      <c r="I87" s="831">
        <v>2670.3399999999997</v>
      </c>
      <c r="J87" s="831">
        <v>12</v>
      </c>
      <c r="K87" s="831">
        <v>32493.96</v>
      </c>
      <c r="L87" s="831"/>
      <c r="M87" s="831">
        <v>2707.83</v>
      </c>
      <c r="N87" s="831">
        <v>13</v>
      </c>
      <c r="O87" s="831">
        <v>35201.79</v>
      </c>
      <c r="P87" s="827"/>
      <c r="Q87" s="832">
        <v>2707.83</v>
      </c>
    </row>
    <row r="88" spans="1:17" ht="14.45" customHeight="1" x14ac:dyDescent="0.2">
      <c r="A88" s="821" t="s">
        <v>557</v>
      </c>
      <c r="B88" s="822" t="s">
        <v>3441</v>
      </c>
      <c r="C88" s="822" t="s">
        <v>3517</v>
      </c>
      <c r="D88" s="822" t="s">
        <v>3522</v>
      </c>
      <c r="E88" s="822" t="s">
        <v>3523</v>
      </c>
      <c r="F88" s="831"/>
      <c r="G88" s="831"/>
      <c r="H88" s="831"/>
      <c r="I88" s="831"/>
      <c r="J88" s="831">
        <v>2</v>
      </c>
      <c r="K88" s="831">
        <v>2495.7199999999998</v>
      </c>
      <c r="L88" s="831"/>
      <c r="M88" s="831">
        <v>1247.8599999999999</v>
      </c>
      <c r="N88" s="831">
        <v>1</v>
      </c>
      <c r="O88" s="831">
        <v>1247.8599999999999</v>
      </c>
      <c r="P88" s="827"/>
      <c r="Q88" s="832">
        <v>1247.8599999999999</v>
      </c>
    </row>
    <row r="89" spans="1:17" ht="14.45" customHeight="1" x14ac:dyDescent="0.2">
      <c r="A89" s="821" t="s">
        <v>557</v>
      </c>
      <c r="B89" s="822" t="s">
        <v>3441</v>
      </c>
      <c r="C89" s="822" t="s">
        <v>3524</v>
      </c>
      <c r="D89" s="822" t="s">
        <v>3525</v>
      </c>
      <c r="E89" s="822" t="s">
        <v>3526</v>
      </c>
      <c r="F89" s="831">
        <v>1</v>
      </c>
      <c r="G89" s="831">
        <v>713.56</v>
      </c>
      <c r="H89" s="831"/>
      <c r="I89" s="831">
        <v>713.56</v>
      </c>
      <c r="J89" s="831"/>
      <c r="K89" s="831"/>
      <c r="L89" s="831"/>
      <c r="M89" s="831"/>
      <c r="N89" s="831"/>
      <c r="O89" s="831"/>
      <c r="P89" s="827"/>
      <c r="Q89" s="832"/>
    </row>
    <row r="90" spans="1:17" ht="14.45" customHeight="1" x14ac:dyDescent="0.2">
      <c r="A90" s="821" t="s">
        <v>557</v>
      </c>
      <c r="B90" s="822" t="s">
        <v>3441</v>
      </c>
      <c r="C90" s="822" t="s">
        <v>3524</v>
      </c>
      <c r="D90" s="822" t="s">
        <v>3527</v>
      </c>
      <c r="E90" s="822" t="s">
        <v>3528</v>
      </c>
      <c r="F90" s="831">
        <v>1</v>
      </c>
      <c r="G90" s="831">
        <v>1100.5</v>
      </c>
      <c r="H90" s="831"/>
      <c r="I90" s="831">
        <v>1100.5</v>
      </c>
      <c r="J90" s="831"/>
      <c r="K90" s="831"/>
      <c r="L90" s="831"/>
      <c r="M90" s="831"/>
      <c r="N90" s="831"/>
      <c r="O90" s="831"/>
      <c r="P90" s="827"/>
      <c r="Q90" s="832"/>
    </row>
    <row r="91" spans="1:17" ht="14.45" customHeight="1" x14ac:dyDescent="0.2">
      <c r="A91" s="821" t="s">
        <v>557</v>
      </c>
      <c r="B91" s="822" t="s">
        <v>3441</v>
      </c>
      <c r="C91" s="822" t="s">
        <v>3344</v>
      </c>
      <c r="D91" s="822" t="s">
        <v>3529</v>
      </c>
      <c r="E91" s="822" t="s">
        <v>3530</v>
      </c>
      <c r="F91" s="831">
        <v>10447</v>
      </c>
      <c r="G91" s="831">
        <v>11338580</v>
      </c>
      <c r="H91" s="831"/>
      <c r="I91" s="831">
        <v>1085.3431607159951</v>
      </c>
      <c r="J91" s="831">
        <v>8977</v>
      </c>
      <c r="K91" s="831">
        <v>10007123</v>
      </c>
      <c r="L91" s="831"/>
      <c r="M91" s="831">
        <v>1114.7513645984181</v>
      </c>
      <c r="N91" s="831">
        <v>1389</v>
      </c>
      <c r="O91" s="831">
        <v>1688547</v>
      </c>
      <c r="P91" s="827"/>
      <c r="Q91" s="832">
        <v>1215.6565874730022</v>
      </c>
    </row>
    <row r="92" spans="1:17" ht="14.45" customHeight="1" x14ac:dyDescent="0.2">
      <c r="A92" s="821" t="s">
        <v>557</v>
      </c>
      <c r="B92" s="822" t="s">
        <v>3441</v>
      </c>
      <c r="C92" s="822" t="s">
        <v>3344</v>
      </c>
      <c r="D92" s="822" t="s">
        <v>3392</v>
      </c>
      <c r="E92" s="822" t="s">
        <v>3393</v>
      </c>
      <c r="F92" s="831">
        <v>40</v>
      </c>
      <c r="G92" s="831">
        <v>7960</v>
      </c>
      <c r="H92" s="831"/>
      <c r="I92" s="831">
        <v>199</v>
      </c>
      <c r="J92" s="831">
        <v>36</v>
      </c>
      <c r="K92" s="831">
        <v>7236</v>
      </c>
      <c r="L92" s="831"/>
      <c r="M92" s="831">
        <v>201</v>
      </c>
      <c r="N92" s="831">
        <v>20</v>
      </c>
      <c r="O92" s="831">
        <v>4200</v>
      </c>
      <c r="P92" s="827"/>
      <c r="Q92" s="832">
        <v>210</v>
      </c>
    </row>
    <row r="93" spans="1:17" ht="14.45" customHeight="1" x14ac:dyDescent="0.2">
      <c r="A93" s="821" t="s">
        <v>557</v>
      </c>
      <c r="B93" s="822" t="s">
        <v>3441</v>
      </c>
      <c r="C93" s="822" t="s">
        <v>3344</v>
      </c>
      <c r="D93" s="822" t="s">
        <v>3396</v>
      </c>
      <c r="E93" s="822" t="s">
        <v>3397</v>
      </c>
      <c r="F93" s="831">
        <v>505</v>
      </c>
      <c r="G93" s="831">
        <v>356875</v>
      </c>
      <c r="H93" s="831"/>
      <c r="I93" s="831">
        <v>706.68316831683171</v>
      </c>
      <c r="J93" s="831">
        <v>543</v>
      </c>
      <c r="K93" s="831">
        <v>385945</v>
      </c>
      <c r="L93" s="831"/>
      <c r="M93" s="831">
        <v>710.76427255985266</v>
      </c>
      <c r="N93" s="831">
        <v>226</v>
      </c>
      <c r="O93" s="831">
        <v>172770</v>
      </c>
      <c r="P93" s="827"/>
      <c r="Q93" s="832">
        <v>764.46902654867256</v>
      </c>
    </row>
    <row r="94" spans="1:17" ht="14.45" customHeight="1" x14ac:dyDescent="0.2">
      <c r="A94" s="821" t="s">
        <v>557</v>
      </c>
      <c r="B94" s="822" t="s">
        <v>3441</v>
      </c>
      <c r="C94" s="822" t="s">
        <v>3344</v>
      </c>
      <c r="D94" s="822" t="s">
        <v>3398</v>
      </c>
      <c r="E94" s="822" t="s">
        <v>3399</v>
      </c>
      <c r="F94" s="831">
        <v>505</v>
      </c>
      <c r="G94" s="831">
        <v>227110</v>
      </c>
      <c r="H94" s="831"/>
      <c r="I94" s="831">
        <v>449.7227722772277</v>
      </c>
      <c r="J94" s="831">
        <v>442</v>
      </c>
      <c r="K94" s="831">
        <v>200548</v>
      </c>
      <c r="L94" s="831"/>
      <c r="M94" s="831">
        <v>453.72850678733033</v>
      </c>
      <c r="N94" s="831"/>
      <c r="O94" s="831"/>
      <c r="P94" s="827"/>
      <c r="Q94" s="832"/>
    </row>
    <row r="95" spans="1:17" ht="14.45" customHeight="1" x14ac:dyDescent="0.2">
      <c r="A95" s="821" t="s">
        <v>557</v>
      </c>
      <c r="B95" s="822" t="s">
        <v>3441</v>
      </c>
      <c r="C95" s="822" t="s">
        <v>3344</v>
      </c>
      <c r="D95" s="822" t="s">
        <v>3355</v>
      </c>
      <c r="E95" s="822" t="s">
        <v>3356</v>
      </c>
      <c r="F95" s="831">
        <v>505</v>
      </c>
      <c r="G95" s="831">
        <v>114040</v>
      </c>
      <c r="H95" s="831"/>
      <c r="I95" s="831">
        <v>225.82178217821783</v>
      </c>
      <c r="J95" s="831">
        <v>446</v>
      </c>
      <c r="K95" s="831">
        <v>101624</v>
      </c>
      <c r="L95" s="831"/>
      <c r="M95" s="831">
        <v>227.85650224215246</v>
      </c>
      <c r="N95" s="831"/>
      <c r="O95" s="831"/>
      <c r="P95" s="827"/>
      <c r="Q95" s="832"/>
    </row>
    <row r="96" spans="1:17" ht="14.45" customHeight="1" x14ac:dyDescent="0.2">
      <c r="A96" s="821" t="s">
        <v>557</v>
      </c>
      <c r="B96" s="822" t="s">
        <v>3441</v>
      </c>
      <c r="C96" s="822" t="s">
        <v>3344</v>
      </c>
      <c r="D96" s="822" t="s">
        <v>3531</v>
      </c>
      <c r="E96" s="822" t="s">
        <v>3532</v>
      </c>
      <c r="F96" s="831">
        <v>34</v>
      </c>
      <c r="G96" s="831">
        <v>0</v>
      </c>
      <c r="H96" s="831"/>
      <c r="I96" s="831">
        <v>0</v>
      </c>
      <c r="J96" s="831">
        <v>0</v>
      </c>
      <c r="K96" s="831">
        <v>0</v>
      </c>
      <c r="L96" s="831"/>
      <c r="M96" s="831"/>
      <c r="N96" s="831">
        <v>0</v>
      </c>
      <c r="O96" s="831">
        <v>0</v>
      </c>
      <c r="P96" s="827"/>
      <c r="Q96" s="832"/>
    </row>
    <row r="97" spans="1:17" ht="14.45" customHeight="1" x14ac:dyDescent="0.2">
      <c r="A97" s="821" t="s">
        <v>557</v>
      </c>
      <c r="B97" s="822" t="s">
        <v>3441</v>
      </c>
      <c r="C97" s="822" t="s">
        <v>3344</v>
      </c>
      <c r="D97" s="822" t="s">
        <v>3533</v>
      </c>
      <c r="E97" s="822" t="s">
        <v>3534</v>
      </c>
      <c r="F97" s="831">
        <v>62</v>
      </c>
      <c r="G97" s="831">
        <v>0</v>
      </c>
      <c r="H97" s="831"/>
      <c r="I97" s="831">
        <v>0</v>
      </c>
      <c r="J97" s="831">
        <v>26</v>
      </c>
      <c r="K97" s="831">
        <v>0</v>
      </c>
      <c r="L97" s="831"/>
      <c r="M97" s="831">
        <v>0</v>
      </c>
      <c r="N97" s="831">
        <v>4</v>
      </c>
      <c r="O97" s="831">
        <v>0</v>
      </c>
      <c r="P97" s="827"/>
      <c r="Q97" s="832">
        <v>0</v>
      </c>
    </row>
    <row r="98" spans="1:17" ht="14.45" customHeight="1" x14ac:dyDescent="0.2">
      <c r="A98" s="821" t="s">
        <v>557</v>
      </c>
      <c r="B98" s="822" t="s">
        <v>3441</v>
      </c>
      <c r="C98" s="822" t="s">
        <v>3344</v>
      </c>
      <c r="D98" s="822" t="s">
        <v>3535</v>
      </c>
      <c r="E98" s="822" t="s">
        <v>3536</v>
      </c>
      <c r="F98" s="831">
        <v>5</v>
      </c>
      <c r="G98" s="831">
        <v>3615</v>
      </c>
      <c r="H98" s="831"/>
      <c r="I98" s="831">
        <v>723</v>
      </c>
      <c r="J98" s="831">
        <v>17</v>
      </c>
      <c r="K98" s="831">
        <v>12325</v>
      </c>
      <c r="L98" s="831"/>
      <c r="M98" s="831">
        <v>725</v>
      </c>
      <c r="N98" s="831">
        <v>11</v>
      </c>
      <c r="O98" s="831">
        <v>8140</v>
      </c>
      <c r="P98" s="827"/>
      <c r="Q98" s="832">
        <v>740</v>
      </c>
    </row>
    <row r="99" spans="1:17" ht="14.45" customHeight="1" x14ac:dyDescent="0.2">
      <c r="A99" s="821" t="s">
        <v>557</v>
      </c>
      <c r="B99" s="822" t="s">
        <v>3441</v>
      </c>
      <c r="C99" s="822" t="s">
        <v>3344</v>
      </c>
      <c r="D99" s="822" t="s">
        <v>3363</v>
      </c>
      <c r="E99" s="822" t="s">
        <v>3364</v>
      </c>
      <c r="F99" s="831">
        <v>589</v>
      </c>
      <c r="G99" s="831">
        <v>210862</v>
      </c>
      <c r="H99" s="831"/>
      <c r="I99" s="831">
        <v>358</v>
      </c>
      <c r="J99" s="831">
        <v>634</v>
      </c>
      <c r="K99" s="831">
        <v>228232</v>
      </c>
      <c r="L99" s="831"/>
      <c r="M99" s="831">
        <v>359.98738170347002</v>
      </c>
      <c r="N99" s="831">
        <v>231</v>
      </c>
      <c r="O99" s="831">
        <v>89628</v>
      </c>
      <c r="P99" s="827"/>
      <c r="Q99" s="832">
        <v>388</v>
      </c>
    </row>
    <row r="100" spans="1:17" ht="14.45" customHeight="1" x14ac:dyDescent="0.2">
      <c r="A100" s="821" t="s">
        <v>557</v>
      </c>
      <c r="B100" s="822" t="s">
        <v>3441</v>
      </c>
      <c r="C100" s="822" t="s">
        <v>3344</v>
      </c>
      <c r="D100" s="822" t="s">
        <v>3537</v>
      </c>
      <c r="E100" s="822" t="s">
        <v>3538</v>
      </c>
      <c r="F100" s="831">
        <v>26</v>
      </c>
      <c r="G100" s="831">
        <v>0</v>
      </c>
      <c r="H100" s="831"/>
      <c r="I100" s="831">
        <v>0</v>
      </c>
      <c r="J100" s="831">
        <v>9</v>
      </c>
      <c r="K100" s="831">
        <v>0</v>
      </c>
      <c r="L100" s="831"/>
      <c r="M100" s="831">
        <v>0</v>
      </c>
      <c r="N100" s="831">
        <v>12</v>
      </c>
      <c r="O100" s="831">
        <v>0</v>
      </c>
      <c r="P100" s="827"/>
      <c r="Q100" s="832">
        <v>0</v>
      </c>
    </row>
    <row r="101" spans="1:17" ht="14.45" customHeight="1" x14ac:dyDescent="0.2">
      <c r="A101" s="821" t="s">
        <v>557</v>
      </c>
      <c r="B101" s="822" t="s">
        <v>3441</v>
      </c>
      <c r="C101" s="822" t="s">
        <v>3344</v>
      </c>
      <c r="D101" s="822" t="s">
        <v>3539</v>
      </c>
      <c r="E101" s="822" t="s">
        <v>3540</v>
      </c>
      <c r="F101" s="831">
        <v>1</v>
      </c>
      <c r="G101" s="831">
        <v>871</v>
      </c>
      <c r="H101" s="831"/>
      <c r="I101" s="831">
        <v>871</v>
      </c>
      <c r="J101" s="831"/>
      <c r="K101" s="831"/>
      <c r="L101" s="831"/>
      <c r="M101" s="831"/>
      <c r="N101" s="831"/>
      <c r="O101" s="831"/>
      <c r="P101" s="827"/>
      <c r="Q101" s="832"/>
    </row>
    <row r="102" spans="1:17" ht="14.45" customHeight="1" x14ac:dyDescent="0.2">
      <c r="A102" s="821" t="s">
        <v>557</v>
      </c>
      <c r="B102" s="822" t="s">
        <v>3441</v>
      </c>
      <c r="C102" s="822" t="s">
        <v>3344</v>
      </c>
      <c r="D102" s="822" t="s">
        <v>3541</v>
      </c>
      <c r="E102" s="822" t="s">
        <v>3542</v>
      </c>
      <c r="F102" s="831">
        <v>6</v>
      </c>
      <c r="G102" s="831">
        <v>0</v>
      </c>
      <c r="H102" s="831"/>
      <c r="I102" s="831">
        <v>0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557</v>
      </c>
      <c r="B103" s="822" t="s">
        <v>3441</v>
      </c>
      <c r="C103" s="822" t="s">
        <v>3344</v>
      </c>
      <c r="D103" s="822" t="s">
        <v>3543</v>
      </c>
      <c r="E103" s="822" t="s">
        <v>3544</v>
      </c>
      <c r="F103" s="831">
        <v>336</v>
      </c>
      <c r="G103" s="831">
        <v>79632</v>
      </c>
      <c r="H103" s="831"/>
      <c r="I103" s="831">
        <v>237</v>
      </c>
      <c r="J103" s="831">
        <v>52</v>
      </c>
      <c r="K103" s="831">
        <v>12376</v>
      </c>
      <c r="L103" s="831"/>
      <c r="M103" s="831">
        <v>238</v>
      </c>
      <c r="N103" s="831">
        <v>50</v>
      </c>
      <c r="O103" s="831">
        <v>12292</v>
      </c>
      <c r="P103" s="827"/>
      <c r="Q103" s="832">
        <v>245.84</v>
      </c>
    </row>
    <row r="104" spans="1:17" ht="14.45" customHeight="1" x14ac:dyDescent="0.2">
      <c r="A104" s="821" t="s">
        <v>557</v>
      </c>
      <c r="B104" s="822" t="s">
        <v>3545</v>
      </c>
      <c r="C104" s="822" t="s">
        <v>3344</v>
      </c>
      <c r="D104" s="822" t="s">
        <v>3546</v>
      </c>
      <c r="E104" s="822" t="s">
        <v>3547</v>
      </c>
      <c r="F104" s="831">
        <v>1</v>
      </c>
      <c r="G104" s="831">
        <v>0</v>
      </c>
      <c r="H104" s="831"/>
      <c r="I104" s="831">
        <v>0</v>
      </c>
      <c r="J104" s="831"/>
      <c r="K104" s="831"/>
      <c r="L104" s="831"/>
      <c r="M104" s="831"/>
      <c r="N104" s="831"/>
      <c r="O104" s="831"/>
      <c r="P104" s="827"/>
      <c r="Q104" s="832"/>
    </row>
    <row r="105" spans="1:17" ht="14.45" customHeight="1" x14ac:dyDescent="0.2">
      <c r="A105" s="821" t="s">
        <v>557</v>
      </c>
      <c r="B105" s="822" t="s">
        <v>3545</v>
      </c>
      <c r="C105" s="822" t="s">
        <v>3344</v>
      </c>
      <c r="D105" s="822" t="s">
        <v>3539</v>
      </c>
      <c r="E105" s="822" t="s">
        <v>3540</v>
      </c>
      <c r="F105" s="831">
        <v>3</v>
      </c>
      <c r="G105" s="831">
        <v>0</v>
      </c>
      <c r="H105" s="831"/>
      <c r="I105" s="831">
        <v>0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557</v>
      </c>
      <c r="B106" s="822" t="s">
        <v>3545</v>
      </c>
      <c r="C106" s="822" t="s">
        <v>3344</v>
      </c>
      <c r="D106" s="822" t="s">
        <v>3548</v>
      </c>
      <c r="E106" s="822" t="s">
        <v>3549</v>
      </c>
      <c r="F106" s="831">
        <v>3</v>
      </c>
      <c r="G106" s="831">
        <v>0</v>
      </c>
      <c r="H106" s="831"/>
      <c r="I106" s="831">
        <v>0</v>
      </c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557</v>
      </c>
      <c r="B107" s="822" t="s">
        <v>3550</v>
      </c>
      <c r="C107" s="822" t="s">
        <v>3344</v>
      </c>
      <c r="D107" s="822" t="s">
        <v>3551</v>
      </c>
      <c r="E107" s="822" t="s">
        <v>3552</v>
      </c>
      <c r="F107" s="831">
        <v>2</v>
      </c>
      <c r="G107" s="831">
        <v>10820</v>
      </c>
      <c r="H107" s="831"/>
      <c r="I107" s="831">
        <v>5410</v>
      </c>
      <c r="J107" s="831"/>
      <c r="K107" s="831"/>
      <c r="L107" s="831"/>
      <c r="M107" s="831"/>
      <c r="N107" s="831"/>
      <c r="O107" s="831"/>
      <c r="P107" s="827"/>
      <c r="Q107" s="832"/>
    </row>
    <row r="108" spans="1:17" ht="14.45" customHeight="1" x14ac:dyDescent="0.2">
      <c r="A108" s="821" t="s">
        <v>557</v>
      </c>
      <c r="B108" s="822" t="s">
        <v>3550</v>
      </c>
      <c r="C108" s="822" t="s">
        <v>3344</v>
      </c>
      <c r="D108" s="822" t="s">
        <v>3553</v>
      </c>
      <c r="E108" s="822" t="s">
        <v>3554</v>
      </c>
      <c r="F108" s="831">
        <v>2</v>
      </c>
      <c r="G108" s="831">
        <v>7520</v>
      </c>
      <c r="H108" s="831"/>
      <c r="I108" s="831">
        <v>3760</v>
      </c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557</v>
      </c>
      <c r="B109" s="822" t="s">
        <v>3550</v>
      </c>
      <c r="C109" s="822" t="s">
        <v>3344</v>
      </c>
      <c r="D109" s="822" t="s">
        <v>3555</v>
      </c>
      <c r="E109" s="822" t="s">
        <v>3556</v>
      </c>
      <c r="F109" s="831">
        <v>2</v>
      </c>
      <c r="G109" s="831">
        <v>1874</v>
      </c>
      <c r="H109" s="831"/>
      <c r="I109" s="831">
        <v>937</v>
      </c>
      <c r="J109" s="831"/>
      <c r="K109" s="831"/>
      <c r="L109" s="831"/>
      <c r="M109" s="831"/>
      <c r="N109" s="831"/>
      <c r="O109" s="831"/>
      <c r="P109" s="827"/>
      <c r="Q109" s="832"/>
    </row>
    <row r="110" spans="1:17" ht="14.45" customHeight="1" x14ac:dyDescent="0.2">
      <c r="A110" s="821" t="s">
        <v>557</v>
      </c>
      <c r="B110" s="822" t="s">
        <v>3550</v>
      </c>
      <c r="C110" s="822" t="s">
        <v>3344</v>
      </c>
      <c r="D110" s="822" t="s">
        <v>3557</v>
      </c>
      <c r="E110" s="822" t="s">
        <v>3558</v>
      </c>
      <c r="F110" s="831">
        <v>2</v>
      </c>
      <c r="G110" s="831">
        <v>4474</v>
      </c>
      <c r="H110" s="831"/>
      <c r="I110" s="831">
        <v>2237</v>
      </c>
      <c r="J110" s="831"/>
      <c r="K110" s="831"/>
      <c r="L110" s="831"/>
      <c r="M110" s="831"/>
      <c r="N110" s="831"/>
      <c r="O110" s="831"/>
      <c r="P110" s="827"/>
      <c r="Q110" s="832"/>
    </row>
    <row r="111" spans="1:17" ht="14.45" customHeight="1" x14ac:dyDescent="0.2">
      <c r="A111" s="821" t="s">
        <v>557</v>
      </c>
      <c r="B111" s="822" t="s">
        <v>3550</v>
      </c>
      <c r="C111" s="822" t="s">
        <v>3344</v>
      </c>
      <c r="D111" s="822" t="s">
        <v>3559</v>
      </c>
      <c r="E111" s="822" t="s">
        <v>3560</v>
      </c>
      <c r="F111" s="831">
        <v>2</v>
      </c>
      <c r="G111" s="831">
        <v>0</v>
      </c>
      <c r="H111" s="831"/>
      <c r="I111" s="831">
        <v>0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557</v>
      </c>
      <c r="B112" s="822" t="s">
        <v>3561</v>
      </c>
      <c r="C112" s="822" t="s">
        <v>3330</v>
      </c>
      <c r="D112" s="822" t="s">
        <v>3442</v>
      </c>
      <c r="E112" s="822" t="s">
        <v>3443</v>
      </c>
      <c r="F112" s="831">
        <v>0</v>
      </c>
      <c r="G112" s="831">
        <v>0</v>
      </c>
      <c r="H112" s="831"/>
      <c r="I112" s="831"/>
      <c r="J112" s="831"/>
      <c r="K112" s="831"/>
      <c r="L112" s="831"/>
      <c r="M112" s="831"/>
      <c r="N112" s="831"/>
      <c r="O112" s="831"/>
      <c r="P112" s="827"/>
      <c r="Q112" s="832"/>
    </row>
    <row r="113" spans="1:17" ht="14.45" customHeight="1" x14ac:dyDescent="0.2">
      <c r="A113" s="821" t="s">
        <v>557</v>
      </c>
      <c r="B113" s="822" t="s">
        <v>3561</v>
      </c>
      <c r="C113" s="822" t="s">
        <v>3330</v>
      </c>
      <c r="D113" s="822" t="s">
        <v>3444</v>
      </c>
      <c r="E113" s="822" t="s">
        <v>655</v>
      </c>
      <c r="F113" s="831">
        <v>2.5</v>
      </c>
      <c r="G113" s="831">
        <v>778.37</v>
      </c>
      <c r="H113" s="831"/>
      <c r="I113" s="831">
        <v>311.34800000000001</v>
      </c>
      <c r="J113" s="831"/>
      <c r="K113" s="831"/>
      <c r="L113" s="831"/>
      <c r="M113" s="831"/>
      <c r="N113" s="831"/>
      <c r="O113" s="831"/>
      <c r="P113" s="827"/>
      <c r="Q113" s="832"/>
    </row>
    <row r="114" spans="1:17" ht="14.45" customHeight="1" x14ac:dyDescent="0.2">
      <c r="A114" s="821" t="s">
        <v>557</v>
      </c>
      <c r="B114" s="822" t="s">
        <v>3561</v>
      </c>
      <c r="C114" s="822" t="s">
        <v>3330</v>
      </c>
      <c r="D114" s="822" t="s">
        <v>3456</v>
      </c>
      <c r="E114" s="822" t="s">
        <v>3457</v>
      </c>
      <c r="F114" s="831">
        <v>11</v>
      </c>
      <c r="G114" s="831">
        <v>1997.55</v>
      </c>
      <c r="H114" s="831"/>
      <c r="I114" s="831">
        <v>181.59545454545454</v>
      </c>
      <c r="J114" s="831"/>
      <c r="K114" s="831"/>
      <c r="L114" s="831"/>
      <c r="M114" s="831"/>
      <c r="N114" s="831"/>
      <c r="O114" s="831"/>
      <c r="P114" s="827"/>
      <c r="Q114" s="832"/>
    </row>
    <row r="115" spans="1:17" ht="14.45" customHeight="1" x14ac:dyDescent="0.2">
      <c r="A115" s="821" t="s">
        <v>557</v>
      </c>
      <c r="B115" s="822" t="s">
        <v>3561</v>
      </c>
      <c r="C115" s="822" t="s">
        <v>3330</v>
      </c>
      <c r="D115" s="822" t="s">
        <v>3458</v>
      </c>
      <c r="E115" s="822" t="s">
        <v>3459</v>
      </c>
      <c r="F115" s="831">
        <v>0</v>
      </c>
      <c r="G115" s="831">
        <v>0</v>
      </c>
      <c r="H115" s="831"/>
      <c r="I115" s="831"/>
      <c r="J115" s="831"/>
      <c r="K115" s="831"/>
      <c r="L115" s="831"/>
      <c r="M115" s="831"/>
      <c r="N115" s="831"/>
      <c r="O115" s="831"/>
      <c r="P115" s="827"/>
      <c r="Q115" s="832"/>
    </row>
    <row r="116" spans="1:17" ht="14.45" customHeight="1" x14ac:dyDescent="0.2">
      <c r="A116" s="821" t="s">
        <v>557</v>
      </c>
      <c r="B116" s="822" t="s">
        <v>3561</v>
      </c>
      <c r="C116" s="822" t="s">
        <v>3330</v>
      </c>
      <c r="D116" s="822" t="s">
        <v>3460</v>
      </c>
      <c r="E116" s="822" t="s">
        <v>3459</v>
      </c>
      <c r="F116" s="831">
        <v>16</v>
      </c>
      <c r="G116" s="831">
        <v>2103.6799999999998</v>
      </c>
      <c r="H116" s="831"/>
      <c r="I116" s="831">
        <v>131.47999999999999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557</v>
      </c>
      <c r="B117" s="822" t="s">
        <v>3561</v>
      </c>
      <c r="C117" s="822" t="s">
        <v>3330</v>
      </c>
      <c r="D117" s="822" t="s">
        <v>3471</v>
      </c>
      <c r="E117" s="822" t="s">
        <v>3470</v>
      </c>
      <c r="F117" s="831">
        <v>8.8999999999999986</v>
      </c>
      <c r="G117" s="831">
        <v>2565.3799999999997</v>
      </c>
      <c r="H117" s="831"/>
      <c r="I117" s="831">
        <v>288.24494382022471</v>
      </c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557</v>
      </c>
      <c r="B118" s="822" t="s">
        <v>3561</v>
      </c>
      <c r="C118" s="822" t="s">
        <v>3330</v>
      </c>
      <c r="D118" s="822" t="s">
        <v>3480</v>
      </c>
      <c r="E118" s="822" t="s">
        <v>1821</v>
      </c>
      <c r="F118" s="831">
        <v>0</v>
      </c>
      <c r="G118" s="831">
        <v>0</v>
      </c>
      <c r="H118" s="831"/>
      <c r="I118" s="831"/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557</v>
      </c>
      <c r="B119" s="822" t="s">
        <v>3561</v>
      </c>
      <c r="C119" s="822" t="s">
        <v>3330</v>
      </c>
      <c r="D119" s="822" t="s">
        <v>3485</v>
      </c>
      <c r="E119" s="822" t="s">
        <v>3484</v>
      </c>
      <c r="F119" s="831">
        <v>3.5</v>
      </c>
      <c r="G119" s="831">
        <v>920.15</v>
      </c>
      <c r="H119" s="831"/>
      <c r="I119" s="831">
        <v>262.89999999999998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557</v>
      </c>
      <c r="B120" s="822" t="s">
        <v>3561</v>
      </c>
      <c r="C120" s="822" t="s">
        <v>3330</v>
      </c>
      <c r="D120" s="822" t="s">
        <v>3489</v>
      </c>
      <c r="E120" s="822" t="s">
        <v>3490</v>
      </c>
      <c r="F120" s="831">
        <v>2</v>
      </c>
      <c r="G120" s="831">
        <v>1123</v>
      </c>
      <c r="H120" s="831"/>
      <c r="I120" s="831">
        <v>561.5</v>
      </c>
      <c r="J120" s="831"/>
      <c r="K120" s="831"/>
      <c r="L120" s="831"/>
      <c r="M120" s="831"/>
      <c r="N120" s="831"/>
      <c r="O120" s="831"/>
      <c r="P120" s="827"/>
      <c r="Q120" s="832"/>
    </row>
    <row r="121" spans="1:17" ht="14.45" customHeight="1" x14ac:dyDescent="0.2">
      <c r="A121" s="821" t="s">
        <v>557</v>
      </c>
      <c r="B121" s="822" t="s">
        <v>3561</v>
      </c>
      <c r="C121" s="822" t="s">
        <v>3330</v>
      </c>
      <c r="D121" s="822" t="s">
        <v>3493</v>
      </c>
      <c r="E121" s="822" t="s">
        <v>3492</v>
      </c>
      <c r="F121" s="831">
        <v>2.9</v>
      </c>
      <c r="G121" s="831">
        <v>3373.09</v>
      </c>
      <c r="H121" s="831"/>
      <c r="I121" s="831">
        <v>1163.1344827586208</v>
      </c>
      <c r="J121" s="831"/>
      <c r="K121" s="831"/>
      <c r="L121" s="831"/>
      <c r="M121" s="831"/>
      <c r="N121" s="831"/>
      <c r="O121" s="831"/>
      <c r="P121" s="827"/>
      <c r="Q121" s="832"/>
    </row>
    <row r="122" spans="1:17" ht="14.45" customHeight="1" x14ac:dyDescent="0.2">
      <c r="A122" s="821" t="s">
        <v>557</v>
      </c>
      <c r="B122" s="822" t="s">
        <v>3561</v>
      </c>
      <c r="C122" s="822" t="s">
        <v>3330</v>
      </c>
      <c r="D122" s="822" t="s">
        <v>3499</v>
      </c>
      <c r="E122" s="822" t="s">
        <v>2258</v>
      </c>
      <c r="F122" s="831">
        <v>0</v>
      </c>
      <c r="G122" s="831">
        <v>0</v>
      </c>
      <c r="H122" s="831"/>
      <c r="I122" s="831"/>
      <c r="J122" s="831"/>
      <c r="K122" s="831"/>
      <c r="L122" s="831"/>
      <c r="M122" s="831"/>
      <c r="N122" s="831"/>
      <c r="O122" s="831"/>
      <c r="P122" s="827"/>
      <c r="Q122" s="832"/>
    </row>
    <row r="123" spans="1:17" ht="14.45" customHeight="1" x14ac:dyDescent="0.2">
      <c r="A123" s="821" t="s">
        <v>557</v>
      </c>
      <c r="B123" s="822" t="s">
        <v>3561</v>
      </c>
      <c r="C123" s="822" t="s">
        <v>3330</v>
      </c>
      <c r="D123" s="822" t="s">
        <v>3504</v>
      </c>
      <c r="E123" s="822"/>
      <c r="F123" s="831">
        <v>13.1</v>
      </c>
      <c r="G123" s="831">
        <v>21210.21</v>
      </c>
      <c r="H123" s="831"/>
      <c r="I123" s="831">
        <v>1619.1</v>
      </c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557</v>
      </c>
      <c r="B124" s="822" t="s">
        <v>3561</v>
      </c>
      <c r="C124" s="822" t="s">
        <v>3517</v>
      </c>
      <c r="D124" s="822" t="s">
        <v>3518</v>
      </c>
      <c r="E124" s="822" t="s">
        <v>3519</v>
      </c>
      <c r="F124" s="831">
        <v>17</v>
      </c>
      <c r="G124" s="831">
        <v>37136.160000000003</v>
      </c>
      <c r="H124" s="831"/>
      <c r="I124" s="831">
        <v>2184.48</v>
      </c>
      <c r="J124" s="831">
        <v>11</v>
      </c>
      <c r="K124" s="831">
        <v>24395.03</v>
      </c>
      <c r="L124" s="831"/>
      <c r="M124" s="831">
        <v>2217.73</v>
      </c>
      <c r="N124" s="831">
        <v>2</v>
      </c>
      <c r="O124" s="831">
        <v>4435.46</v>
      </c>
      <c r="P124" s="827"/>
      <c r="Q124" s="832">
        <v>2217.73</v>
      </c>
    </row>
    <row r="125" spans="1:17" ht="14.45" customHeight="1" x14ac:dyDescent="0.2">
      <c r="A125" s="821" t="s">
        <v>557</v>
      </c>
      <c r="B125" s="822" t="s">
        <v>3561</v>
      </c>
      <c r="C125" s="822" t="s">
        <v>3517</v>
      </c>
      <c r="D125" s="822" t="s">
        <v>3520</v>
      </c>
      <c r="E125" s="822" t="s">
        <v>3521</v>
      </c>
      <c r="F125" s="831">
        <v>8</v>
      </c>
      <c r="G125" s="831">
        <v>21346.440000000002</v>
      </c>
      <c r="H125" s="831"/>
      <c r="I125" s="831">
        <v>2668.3050000000003</v>
      </c>
      <c r="J125" s="831">
        <v>14</v>
      </c>
      <c r="K125" s="831">
        <v>37909.619999999995</v>
      </c>
      <c r="L125" s="831"/>
      <c r="M125" s="831">
        <v>2707.8299999999995</v>
      </c>
      <c r="N125" s="831">
        <v>4</v>
      </c>
      <c r="O125" s="831">
        <v>10831.32</v>
      </c>
      <c r="P125" s="827"/>
      <c r="Q125" s="832">
        <v>2707.83</v>
      </c>
    </row>
    <row r="126" spans="1:17" ht="14.45" customHeight="1" x14ac:dyDescent="0.2">
      <c r="A126" s="821" t="s">
        <v>557</v>
      </c>
      <c r="B126" s="822" t="s">
        <v>3561</v>
      </c>
      <c r="C126" s="822" t="s">
        <v>3524</v>
      </c>
      <c r="D126" s="822" t="s">
        <v>3525</v>
      </c>
      <c r="E126" s="822" t="s">
        <v>3526</v>
      </c>
      <c r="F126" s="831">
        <v>1</v>
      </c>
      <c r="G126" s="831">
        <v>1212.55</v>
      </c>
      <c r="H126" s="831"/>
      <c r="I126" s="831">
        <v>1212.55</v>
      </c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557</v>
      </c>
      <c r="B127" s="822" t="s">
        <v>3561</v>
      </c>
      <c r="C127" s="822" t="s">
        <v>3524</v>
      </c>
      <c r="D127" s="822" t="s">
        <v>3527</v>
      </c>
      <c r="E127" s="822" t="s">
        <v>3528</v>
      </c>
      <c r="F127" s="831">
        <v>2</v>
      </c>
      <c r="G127" s="831">
        <v>2719.42</v>
      </c>
      <c r="H127" s="831"/>
      <c r="I127" s="831">
        <v>1359.71</v>
      </c>
      <c r="J127" s="831"/>
      <c r="K127" s="831"/>
      <c r="L127" s="831"/>
      <c r="M127" s="831"/>
      <c r="N127" s="831"/>
      <c r="O127" s="831"/>
      <c r="P127" s="827"/>
      <c r="Q127" s="832"/>
    </row>
    <row r="128" spans="1:17" ht="14.45" customHeight="1" x14ac:dyDescent="0.2">
      <c r="A128" s="821" t="s">
        <v>557</v>
      </c>
      <c r="B128" s="822" t="s">
        <v>3561</v>
      </c>
      <c r="C128" s="822" t="s">
        <v>3524</v>
      </c>
      <c r="D128" s="822" t="s">
        <v>3562</v>
      </c>
      <c r="E128" s="822" t="s">
        <v>3563</v>
      </c>
      <c r="F128" s="831">
        <v>2</v>
      </c>
      <c r="G128" s="831">
        <v>2151.5</v>
      </c>
      <c r="H128" s="831"/>
      <c r="I128" s="831">
        <v>1075.75</v>
      </c>
      <c r="J128" s="831"/>
      <c r="K128" s="831"/>
      <c r="L128" s="831"/>
      <c r="M128" s="831"/>
      <c r="N128" s="831"/>
      <c r="O128" s="831"/>
      <c r="P128" s="827"/>
      <c r="Q128" s="832"/>
    </row>
    <row r="129" spans="1:17" ht="14.45" customHeight="1" x14ac:dyDescent="0.2">
      <c r="A129" s="821" t="s">
        <v>557</v>
      </c>
      <c r="B129" s="822" t="s">
        <v>3561</v>
      </c>
      <c r="C129" s="822" t="s">
        <v>3524</v>
      </c>
      <c r="D129" s="822" t="s">
        <v>3564</v>
      </c>
      <c r="E129" s="822" t="s">
        <v>3565</v>
      </c>
      <c r="F129" s="831">
        <v>1</v>
      </c>
      <c r="G129" s="831">
        <v>1616.73</v>
      </c>
      <c r="H129" s="831"/>
      <c r="I129" s="831">
        <v>1616.73</v>
      </c>
      <c r="J129" s="831"/>
      <c r="K129" s="831"/>
      <c r="L129" s="831"/>
      <c r="M129" s="831"/>
      <c r="N129" s="831"/>
      <c r="O129" s="831"/>
      <c r="P129" s="827"/>
      <c r="Q129" s="832"/>
    </row>
    <row r="130" spans="1:17" ht="14.45" customHeight="1" x14ac:dyDescent="0.2">
      <c r="A130" s="821" t="s">
        <v>557</v>
      </c>
      <c r="B130" s="822" t="s">
        <v>3561</v>
      </c>
      <c r="C130" s="822" t="s">
        <v>3344</v>
      </c>
      <c r="D130" s="822" t="s">
        <v>3396</v>
      </c>
      <c r="E130" s="822" t="s">
        <v>3397</v>
      </c>
      <c r="F130" s="831">
        <v>166</v>
      </c>
      <c r="G130" s="831">
        <v>0</v>
      </c>
      <c r="H130" s="831"/>
      <c r="I130" s="831">
        <v>0</v>
      </c>
      <c r="J130" s="831">
        <v>121</v>
      </c>
      <c r="K130" s="831">
        <v>0</v>
      </c>
      <c r="L130" s="831"/>
      <c r="M130" s="831">
        <v>0</v>
      </c>
      <c r="N130" s="831">
        <v>35</v>
      </c>
      <c r="O130" s="831">
        <v>0</v>
      </c>
      <c r="P130" s="827"/>
      <c r="Q130" s="832">
        <v>0</v>
      </c>
    </row>
    <row r="131" spans="1:17" ht="14.45" customHeight="1" x14ac:dyDescent="0.2">
      <c r="A131" s="821" t="s">
        <v>557</v>
      </c>
      <c r="B131" s="822" t="s">
        <v>3561</v>
      </c>
      <c r="C131" s="822" t="s">
        <v>3344</v>
      </c>
      <c r="D131" s="822" t="s">
        <v>3398</v>
      </c>
      <c r="E131" s="822" t="s">
        <v>3399</v>
      </c>
      <c r="F131" s="831">
        <v>125</v>
      </c>
      <c r="G131" s="831">
        <v>0</v>
      </c>
      <c r="H131" s="831"/>
      <c r="I131" s="831">
        <v>0</v>
      </c>
      <c r="J131" s="831">
        <v>100</v>
      </c>
      <c r="K131" s="831">
        <v>0</v>
      </c>
      <c r="L131" s="831"/>
      <c r="M131" s="831">
        <v>0</v>
      </c>
      <c r="N131" s="831">
        <v>20</v>
      </c>
      <c r="O131" s="831">
        <v>0</v>
      </c>
      <c r="P131" s="827"/>
      <c r="Q131" s="832">
        <v>0</v>
      </c>
    </row>
    <row r="132" spans="1:17" ht="14.45" customHeight="1" x14ac:dyDescent="0.2">
      <c r="A132" s="821" t="s">
        <v>557</v>
      </c>
      <c r="B132" s="822" t="s">
        <v>3561</v>
      </c>
      <c r="C132" s="822" t="s">
        <v>3344</v>
      </c>
      <c r="D132" s="822" t="s">
        <v>3355</v>
      </c>
      <c r="E132" s="822" t="s">
        <v>3356</v>
      </c>
      <c r="F132" s="831">
        <v>4</v>
      </c>
      <c r="G132" s="831">
        <v>0</v>
      </c>
      <c r="H132" s="831"/>
      <c r="I132" s="831">
        <v>0</v>
      </c>
      <c r="J132" s="831">
        <v>21</v>
      </c>
      <c r="K132" s="831">
        <v>0</v>
      </c>
      <c r="L132" s="831"/>
      <c r="M132" s="831">
        <v>0</v>
      </c>
      <c r="N132" s="831">
        <v>6</v>
      </c>
      <c r="O132" s="831">
        <v>0</v>
      </c>
      <c r="P132" s="827"/>
      <c r="Q132" s="832">
        <v>0</v>
      </c>
    </row>
    <row r="133" spans="1:17" ht="14.45" customHeight="1" x14ac:dyDescent="0.2">
      <c r="A133" s="821" t="s">
        <v>557</v>
      </c>
      <c r="B133" s="822" t="s">
        <v>3561</v>
      </c>
      <c r="C133" s="822" t="s">
        <v>3344</v>
      </c>
      <c r="D133" s="822" t="s">
        <v>3531</v>
      </c>
      <c r="E133" s="822" t="s">
        <v>3532</v>
      </c>
      <c r="F133" s="831">
        <v>13</v>
      </c>
      <c r="G133" s="831">
        <v>0</v>
      </c>
      <c r="H133" s="831"/>
      <c r="I133" s="831">
        <v>0</v>
      </c>
      <c r="J133" s="831">
        <v>0</v>
      </c>
      <c r="K133" s="831">
        <v>0</v>
      </c>
      <c r="L133" s="831"/>
      <c r="M133" s="831"/>
      <c r="N133" s="831">
        <v>0</v>
      </c>
      <c r="O133" s="831">
        <v>0</v>
      </c>
      <c r="P133" s="827"/>
      <c r="Q133" s="832"/>
    </row>
    <row r="134" spans="1:17" ht="14.45" customHeight="1" x14ac:dyDescent="0.2">
      <c r="A134" s="821" t="s">
        <v>557</v>
      </c>
      <c r="B134" s="822" t="s">
        <v>3561</v>
      </c>
      <c r="C134" s="822" t="s">
        <v>3344</v>
      </c>
      <c r="D134" s="822" t="s">
        <v>3533</v>
      </c>
      <c r="E134" s="822" t="s">
        <v>3534</v>
      </c>
      <c r="F134" s="831">
        <v>277</v>
      </c>
      <c r="G134" s="831">
        <v>0</v>
      </c>
      <c r="H134" s="831"/>
      <c r="I134" s="831">
        <v>0</v>
      </c>
      <c r="J134" s="831">
        <v>267</v>
      </c>
      <c r="K134" s="831">
        <v>0</v>
      </c>
      <c r="L134" s="831"/>
      <c r="M134" s="831">
        <v>0</v>
      </c>
      <c r="N134" s="831">
        <v>58</v>
      </c>
      <c r="O134" s="831">
        <v>0</v>
      </c>
      <c r="P134" s="827"/>
      <c r="Q134" s="832">
        <v>0</v>
      </c>
    </row>
    <row r="135" spans="1:17" ht="14.45" customHeight="1" x14ac:dyDescent="0.2">
      <c r="A135" s="821" t="s">
        <v>557</v>
      </c>
      <c r="B135" s="822" t="s">
        <v>3561</v>
      </c>
      <c r="C135" s="822" t="s">
        <v>3344</v>
      </c>
      <c r="D135" s="822" t="s">
        <v>3363</v>
      </c>
      <c r="E135" s="822" t="s">
        <v>3364</v>
      </c>
      <c r="F135" s="831">
        <v>335</v>
      </c>
      <c r="G135" s="831">
        <v>0</v>
      </c>
      <c r="H135" s="831"/>
      <c r="I135" s="831">
        <v>0</v>
      </c>
      <c r="J135" s="831">
        <v>306</v>
      </c>
      <c r="K135" s="831">
        <v>0</v>
      </c>
      <c r="L135" s="831"/>
      <c r="M135" s="831">
        <v>0</v>
      </c>
      <c r="N135" s="831">
        <v>56</v>
      </c>
      <c r="O135" s="831">
        <v>0</v>
      </c>
      <c r="P135" s="827"/>
      <c r="Q135" s="832">
        <v>0</v>
      </c>
    </row>
    <row r="136" spans="1:17" ht="14.45" customHeight="1" x14ac:dyDescent="0.2">
      <c r="A136" s="821" t="s">
        <v>557</v>
      </c>
      <c r="B136" s="822" t="s">
        <v>3561</v>
      </c>
      <c r="C136" s="822" t="s">
        <v>3344</v>
      </c>
      <c r="D136" s="822" t="s">
        <v>3566</v>
      </c>
      <c r="E136" s="822" t="s">
        <v>3567</v>
      </c>
      <c r="F136" s="831">
        <v>2</v>
      </c>
      <c r="G136" s="831">
        <v>0</v>
      </c>
      <c r="H136" s="831"/>
      <c r="I136" s="831">
        <v>0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557</v>
      </c>
      <c r="B137" s="822" t="s">
        <v>3561</v>
      </c>
      <c r="C137" s="822" t="s">
        <v>3344</v>
      </c>
      <c r="D137" s="822" t="s">
        <v>3537</v>
      </c>
      <c r="E137" s="822" t="s">
        <v>3538</v>
      </c>
      <c r="F137" s="831"/>
      <c r="G137" s="831"/>
      <c r="H137" s="831"/>
      <c r="I137" s="831"/>
      <c r="J137" s="831">
        <v>2</v>
      </c>
      <c r="K137" s="831">
        <v>0</v>
      </c>
      <c r="L137" s="831"/>
      <c r="M137" s="831">
        <v>0</v>
      </c>
      <c r="N137" s="831"/>
      <c r="O137" s="831"/>
      <c r="P137" s="827"/>
      <c r="Q137" s="832"/>
    </row>
    <row r="138" spans="1:17" ht="14.45" customHeight="1" x14ac:dyDescent="0.2">
      <c r="A138" s="821" t="s">
        <v>557</v>
      </c>
      <c r="B138" s="822" t="s">
        <v>3561</v>
      </c>
      <c r="C138" s="822" t="s">
        <v>3344</v>
      </c>
      <c r="D138" s="822" t="s">
        <v>3568</v>
      </c>
      <c r="E138" s="822" t="s">
        <v>3569</v>
      </c>
      <c r="F138" s="831">
        <v>2</v>
      </c>
      <c r="G138" s="831">
        <v>0</v>
      </c>
      <c r="H138" s="831"/>
      <c r="I138" s="831">
        <v>0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557</v>
      </c>
      <c r="B139" s="822" t="s">
        <v>3561</v>
      </c>
      <c r="C139" s="822" t="s">
        <v>3344</v>
      </c>
      <c r="D139" s="822" t="s">
        <v>3570</v>
      </c>
      <c r="E139" s="822" t="s">
        <v>3571</v>
      </c>
      <c r="F139" s="831">
        <v>1</v>
      </c>
      <c r="G139" s="831">
        <v>0</v>
      </c>
      <c r="H139" s="831"/>
      <c r="I139" s="831">
        <v>0</v>
      </c>
      <c r="J139" s="831"/>
      <c r="K139" s="831"/>
      <c r="L139" s="831"/>
      <c r="M139" s="831"/>
      <c r="N139" s="831"/>
      <c r="O139" s="831"/>
      <c r="P139" s="827"/>
      <c r="Q139" s="832"/>
    </row>
    <row r="140" spans="1:17" ht="14.45" customHeight="1" x14ac:dyDescent="0.2">
      <c r="A140" s="821" t="s">
        <v>557</v>
      </c>
      <c r="B140" s="822" t="s">
        <v>3561</v>
      </c>
      <c r="C140" s="822" t="s">
        <v>3344</v>
      </c>
      <c r="D140" s="822" t="s">
        <v>3572</v>
      </c>
      <c r="E140" s="822" t="s">
        <v>3573</v>
      </c>
      <c r="F140" s="831">
        <v>2</v>
      </c>
      <c r="G140" s="831">
        <v>0</v>
      </c>
      <c r="H140" s="831"/>
      <c r="I140" s="831">
        <v>0</v>
      </c>
      <c r="J140" s="831"/>
      <c r="K140" s="831"/>
      <c r="L140" s="831"/>
      <c r="M140" s="831"/>
      <c r="N140" s="831"/>
      <c r="O140" s="831"/>
      <c r="P140" s="827"/>
      <c r="Q140" s="832"/>
    </row>
    <row r="141" spans="1:17" ht="14.45" customHeight="1" x14ac:dyDescent="0.2">
      <c r="A141" s="821" t="s">
        <v>557</v>
      </c>
      <c r="B141" s="822" t="s">
        <v>3561</v>
      </c>
      <c r="C141" s="822" t="s">
        <v>3344</v>
      </c>
      <c r="D141" s="822" t="s">
        <v>3543</v>
      </c>
      <c r="E141" s="822" t="s">
        <v>3544</v>
      </c>
      <c r="F141" s="831">
        <v>93</v>
      </c>
      <c r="G141" s="831">
        <v>0</v>
      </c>
      <c r="H141" s="831"/>
      <c r="I141" s="831">
        <v>0</v>
      </c>
      <c r="J141" s="831"/>
      <c r="K141" s="831"/>
      <c r="L141" s="831"/>
      <c r="M141" s="831"/>
      <c r="N141" s="831"/>
      <c r="O141" s="831"/>
      <c r="P141" s="827"/>
      <c r="Q141" s="832"/>
    </row>
    <row r="142" spans="1:17" ht="14.45" customHeight="1" x14ac:dyDescent="0.2">
      <c r="A142" s="821" t="s">
        <v>557</v>
      </c>
      <c r="B142" s="822" t="s">
        <v>3561</v>
      </c>
      <c r="C142" s="822" t="s">
        <v>3344</v>
      </c>
      <c r="D142" s="822" t="s">
        <v>3574</v>
      </c>
      <c r="E142" s="822" t="s">
        <v>3575</v>
      </c>
      <c r="F142" s="831">
        <v>10944</v>
      </c>
      <c r="G142" s="831">
        <v>0</v>
      </c>
      <c r="H142" s="831"/>
      <c r="I142" s="831">
        <v>0</v>
      </c>
      <c r="J142" s="831">
        <v>9531</v>
      </c>
      <c r="K142" s="831">
        <v>0</v>
      </c>
      <c r="L142" s="831"/>
      <c r="M142" s="831">
        <v>0</v>
      </c>
      <c r="N142" s="831">
        <v>1605</v>
      </c>
      <c r="O142" s="831">
        <v>0</v>
      </c>
      <c r="P142" s="827"/>
      <c r="Q142" s="832">
        <v>0</v>
      </c>
    </row>
    <row r="143" spans="1:17" ht="14.45" customHeight="1" x14ac:dyDescent="0.2">
      <c r="A143" s="821" t="s">
        <v>557</v>
      </c>
      <c r="B143" s="822" t="s">
        <v>3561</v>
      </c>
      <c r="C143" s="822" t="s">
        <v>3344</v>
      </c>
      <c r="D143" s="822" t="s">
        <v>3576</v>
      </c>
      <c r="E143" s="822" t="s">
        <v>3577</v>
      </c>
      <c r="F143" s="831">
        <v>0</v>
      </c>
      <c r="G143" s="831">
        <v>0</v>
      </c>
      <c r="H143" s="831"/>
      <c r="I143" s="831"/>
      <c r="J143" s="831"/>
      <c r="K143" s="831"/>
      <c r="L143" s="831"/>
      <c r="M143" s="831"/>
      <c r="N143" s="831"/>
      <c r="O143" s="831"/>
      <c r="P143" s="827"/>
      <c r="Q143" s="832"/>
    </row>
    <row r="144" spans="1:17" ht="14.45" customHeight="1" x14ac:dyDescent="0.2">
      <c r="A144" s="821" t="s">
        <v>557</v>
      </c>
      <c r="B144" s="822" t="s">
        <v>3561</v>
      </c>
      <c r="C144" s="822" t="s">
        <v>3344</v>
      </c>
      <c r="D144" s="822" t="s">
        <v>3578</v>
      </c>
      <c r="E144" s="822" t="s">
        <v>3579</v>
      </c>
      <c r="F144" s="831">
        <v>10</v>
      </c>
      <c r="G144" s="831">
        <v>0</v>
      </c>
      <c r="H144" s="831"/>
      <c r="I144" s="831">
        <v>0</v>
      </c>
      <c r="J144" s="831">
        <v>48</v>
      </c>
      <c r="K144" s="831">
        <v>0</v>
      </c>
      <c r="L144" s="831"/>
      <c r="M144" s="831">
        <v>0</v>
      </c>
      <c r="N144" s="831">
        <v>6</v>
      </c>
      <c r="O144" s="831">
        <v>0</v>
      </c>
      <c r="P144" s="827"/>
      <c r="Q144" s="832">
        <v>0</v>
      </c>
    </row>
    <row r="145" spans="1:17" ht="14.45" customHeight="1" x14ac:dyDescent="0.2">
      <c r="A145" s="821" t="s">
        <v>557</v>
      </c>
      <c r="B145" s="822" t="s">
        <v>3561</v>
      </c>
      <c r="C145" s="822" t="s">
        <v>3344</v>
      </c>
      <c r="D145" s="822" t="s">
        <v>3580</v>
      </c>
      <c r="E145" s="822" t="s">
        <v>3581</v>
      </c>
      <c r="F145" s="831">
        <v>43</v>
      </c>
      <c r="G145" s="831">
        <v>0</v>
      </c>
      <c r="H145" s="831"/>
      <c r="I145" s="831">
        <v>0</v>
      </c>
      <c r="J145" s="831">
        <v>71</v>
      </c>
      <c r="K145" s="831">
        <v>0</v>
      </c>
      <c r="L145" s="831"/>
      <c r="M145" s="831">
        <v>0</v>
      </c>
      <c r="N145" s="831">
        <v>9</v>
      </c>
      <c r="O145" s="831">
        <v>0</v>
      </c>
      <c r="P145" s="827"/>
      <c r="Q145" s="832">
        <v>0</v>
      </c>
    </row>
    <row r="146" spans="1:17" ht="14.45" customHeight="1" x14ac:dyDescent="0.2">
      <c r="A146" s="821" t="s">
        <v>557</v>
      </c>
      <c r="B146" s="822" t="s">
        <v>3561</v>
      </c>
      <c r="C146" s="822" t="s">
        <v>3344</v>
      </c>
      <c r="D146" s="822" t="s">
        <v>3582</v>
      </c>
      <c r="E146" s="822"/>
      <c r="F146" s="831"/>
      <c r="G146" s="831"/>
      <c r="H146" s="831"/>
      <c r="I146" s="831"/>
      <c r="J146" s="831">
        <v>73</v>
      </c>
      <c r="K146" s="831">
        <v>0</v>
      </c>
      <c r="L146" s="831"/>
      <c r="M146" s="831">
        <v>0</v>
      </c>
      <c r="N146" s="831"/>
      <c r="O146" s="831"/>
      <c r="P146" s="827"/>
      <c r="Q146" s="832"/>
    </row>
    <row r="147" spans="1:17" ht="14.45" customHeight="1" x14ac:dyDescent="0.2">
      <c r="A147" s="821" t="s">
        <v>557</v>
      </c>
      <c r="B147" s="822" t="s">
        <v>3561</v>
      </c>
      <c r="C147" s="822" t="s">
        <v>3344</v>
      </c>
      <c r="D147" s="822" t="s">
        <v>3583</v>
      </c>
      <c r="E147" s="822" t="s">
        <v>3584</v>
      </c>
      <c r="F147" s="831"/>
      <c r="G147" s="831"/>
      <c r="H147" s="831"/>
      <c r="I147" s="831"/>
      <c r="J147" s="831">
        <v>149</v>
      </c>
      <c r="K147" s="831">
        <v>0</v>
      </c>
      <c r="L147" s="831"/>
      <c r="M147" s="831">
        <v>0</v>
      </c>
      <c r="N147" s="831">
        <v>253</v>
      </c>
      <c r="O147" s="831">
        <v>23828</v>
      </c>
      <c r="P147" s="827"/>
      <c r="Q147" s="832">
        <v>94.181818181818187</v>
      </c>
    </row>
    <row r="148" spans="1:17" ht="14.45" customHeight="1" x14ac:dyDescent="0.2">
      <c r="A148" s="821" t="s">
        <v>557</v>
      </c>
      <c r="B148" s="822" t="s">
        <v>3585</v>
      </c>
      <c r="C148" s="822" t="s">
        <v>3330</v>
      </c>
      <c r="D148" s="822" t="s">
        <v>3444</v>
      </c>
      <c r="E148" s="822" t="s">
        <v>655</v>
      </c>
      <c r="F148" s="831">
        <v>0</v>
      </c>
      <c r="G148" s="831">
        <v>0</v>
      </c>
      <c r="H148" s="831"/>
      <c r="I148" s="831"/>
      <c r="J148" s="831"/>
      <c r="K148" s="831"/>
      <c r="L148" s="831"/>
      <c r="M148" s="831"/>
      <c r="N148" s="831"/>
      <c r="O148" s="831"/>
      <c r="P148" s="827"/>
      <c r="Q148" s="832"/>
    </row>
    <row r="149" spans="1:17" ht="14.45" customHeight="1" x14ac:dyDescent="0.2">
      <c r="A149" s="821" t="s">
        <v>557</v>
      </c>
      <c r="B149" s="822" t="s">
        <v>3585</v>
      </c>
      <c r="C149" s="822" t="s">
        <v>3330</v>
      </c>
      <c r="D149" s="822" t="s">
        <v>3456</v>
      </c>
      <c r="E149" s="822" t="s">
        <v>3457</v>
      </c>
      <c r="F149" s="831">
        <v>0</v>
      </c>
      <c r="G149" s="831">
        <v>0</v>
      </c>
      <c r="H149" s="831"/>
      <c r="I149" s="831"/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557</v>
      </c>
      <c r="B150" s="822" t="s">
        <v>3585</v>
      </c>
      <c r="C150" s="822" t="s">
        <v>3330</v>
      </c>
      <c r="D150" s="822" t="s">
        <v>3471</v>
      </c>
      <c r="E150" s="822" t="s">
        <v>3470</v>
      </c>
      <c r="F150" s="831">
        <v>0</v>
      </c>
      <c r="G150" s="831">
        <v>0</v>
      </c>
      <c r="H150" s="831"/>
      <c r="I150" s="831"/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557</v>
      </c>
      <c r="B151" s="822" t="s">
        <v>3585</v>
      </c>
      <c r="C151" s="822" t="s">
        <v>3330</v>
      </c>
      <c r="D151" s="822" t="s">
        <v>3485</v>
      </c>
      <c r="E151" s="822" t="s">
        <v>3484</v>
      </c>
      <c r="F151" s="831">
        <v>0</v>
      </c>
      <c r="G151" s="831">
        <v>0</v>
      </c>
      <c r="H151" s="831"/>
      <c r="I151" s="831"/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557</v>
      </c>
      <c r="B152" s="822" t="s">
        <v>3585</v>
      </c>
      <c r="C152" s="822" t="s">
        <v>3330</v>
      </c>
      <c r="D152" s="822" t="s">
        <v>3489</v>
      </c>
      <c r="E152" s="822" t="s">
        <v>3490</v>
      </c>
      <c r="F152" s="831">
        <v>0</v>
      </c>
      <c r="G152" s="831">
        <v>0</v>
      </c>
      <c r="H152" s="831"/>
      <c r="I152" s="831"/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557</v>
      </c>
      <c r="B153" s="822" t="s">
        <v>3585</v>
      </c>
      <c r="C153" s="822" t="s">
        <v>3330</v>
      </c>
      <c r="D153" s="822" t="s">
        <v>3493</v>
      </c>
      <c r="E153" s="822" t="s">
        <v>3492</v>
      </c>
      <c r="F153" s="831">
        <v>0</v>
      </c>
      <c r="G153" s="831">
        <v>0</v>
      </c>
      <c r="H153" s="831"/>
      <c r="I153" s="831"/>
      <c r="J153" s="831"/>
      <c r="K153" s="831"/>
      <c r="L153" s="831"/>
      <c r="M153" s="831"/>
      <c r="N153" s="831"/>
      <c r="O153" s="831"/>
      <c r="P153" s="827"/>
      <c r="Q153" s="832"/>
    </row>
    <row r="154" spans="1:17" ht="14.45" customHeight="1" x14ac:dyDescent="0.2">
      <c r="A154" s="821" t="s">
        <v>557</v>
      </c>
      <c r="B154" s="822" t="s">
        <v>3585</v>
      </c>
      <c r="C154" s="822" t="s">
        <v>3330</v>
      </c>
      <c r="D154" s="822" t="s">
        <v>3504</v>
      </c>
      <c r="E154" s="822" t="s">
        <v>3484</v>
      </c>
      <c r="F154" s="831">
        <v>0</v>
      </c>
      <c r="G154" s="831">
        <v>0</v>
      </c>
      <c r="H154" s="831"/>
      <c r="I154" s="831"/>
      <c r="J154" s="831"/>
      <c r="K154" s="831"/>
      <c r="L154" s="831"/>
      <c r="M154" s="831"/>
      <c r="N154" s="831"/>
      <c r="O154" s="831"/>
      <c r="P154" s="827"/>
      <c r="Q154" s="832"/>
    </row>
    <row r="155" spans="1:17" ht="14.45" customHeight="1" x14ac:dyDescent="0.2">
      <c r="A155" s="821" t="s">
        <v>557</v>
      </c>
      <c r="B155" s="822" t="s">
        <v>3585</v>
      </c>
      <c r="C155" s="822" t="s">
        <v>3517</v>
      </c>
      <c r="D155" s="822" t="s">
        <v>3518</v>
      </c>
      <c r="E155" s="822" t="s">
        <v>3519</v>
      </c>
      <c r="F155" s="831">
        <v>0</v>
      </c>
      <c r="G155" s="831">
        <v>0</v>
      </c>
      <c r="H155" s="831"/>
      <c r="I155" s="831"/>
      <c r="J155" s="831"/>
      <c r="K155" s="831"/>
      <c r="L155" s="831"/>
      <c r="M155" s="831"/>
      <c r="N155" s="831"/>
      <c r="O155" s="831"/>
      <c r="P155" s="827"/>
      <c r="Q155" s="832"/>
    </row>
    <row r="156" spans="1:17" ht="14.45" customHeight="1" x14ac:dyDescent="0.2">
      <c r="A156" s="821" t="s">
        <v>557</v>
      </c>
      <c r="B156" s="822" t="s">
        <v>3585</v>
      </c>
      <c r="C156" s="822" t="s">
        <v>3344</v>
      </c>
      <c r="D156" s="822" t="s">
        <v>3396</v>
      </c>
      <c r="E156" s="822" t="s">
        <v>3397</v>
      </c>
      <c r="F156" s="831">
        <v>0</v>
      </c>
      <c r="G156" s="831">
        <v>0</v>
      </c>
      <c r="H156" s="831"/>
      <c r="I156" s="831"/>
      <c r="J156" s="831"/>
      <c r="K156" s="831"/>
      <c r="L156" s="831"/>
      <c r="M156" s="831"/>
      <c r="N156" s="831"/>
      <c r="O156" s="831"/>
      <c r="P156" s="827"/>
      <c r="Q156" s="832"/>
    </row>
    <row r="157" spans="1:17" ht="14.45" customHeight="1" x14ac:dyDescent="0.2">
      <c r="A157" s="821" t="s">
        <v>557</v>
      </c>
      <c r="B157" s="822" t="s">
        <v>3585</v>
      </c>
      <c r="C157" s="822" t="s">
        <v>3344</v>
      </c>
      <c r="D157" s="822" t="s">
        <v>3398</v>
      </c>
      <c r="E157" s="822" t="s">
        <v>3399</v>
      </c>
      <c r="F157" s="831">
        <v>0</v>
      </c>
      <c r="G157" s="831">
        <v>0</v>
      </c>
      <c r="H157" s="831"/>
      <c r="I157" s="831"/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557</v>
      </c>
      <c r="B158" s="822" t="s">
        <v>3585</v>
      </c>
      <c r="C158" s="822" t="s">
        <v>3344</v>
      </c>
      <c r="D158" s="822" t="s">
        <v>3531</v>
      </c>
      <c r="E158" s="822" t="s">
        <v>3532</v>
      </c>
      <c r="F158" s="831">
        <v>0</v>
      </c>
      <c r="G158" s="831">
        <v>0</v>
      </c>
      <c r="H158" s="831"/>
      <c r="I158" s="831"/>
      <c r="J158" s="831"/>
      <c r="K158" s="831"/>
      <c r="L158" s="831"/>
      <c r="M158" s="831"/>
      <c r="N158" s="831"/>
      <c r="O158" s="831"/>
      <c r="P158" s="827"/>
      <c r="Q158" s="832"/>
    </row>
    <row r="159" spans="1:17" ht="14.45" customHeight="1" x14ac:dyDescent="0.2">
      <c r="A159" s="821" t="s">
        <v>557</v>
      </c>
      <c r="B159" s="822" t="s">
        <v>3585</v>
      </c>
      <c r="C159" s="822" t="s">
        <v>3344</v>
      </c>
      <c r="D159" s="822" t="s">
        <v>3533</v>
      </c>
      <c r="E159" s="822" t="s">
        <v>3534</v>
      </c>
      <c r="F159" s="831">
        <v>0</v>
      </c>
      <c r="G159" s="831">
        <v>0</v>
      </c>
      <c r="H159" s="831"/>
      <c r="I159" s="831"/>
      <c r="J159" s="831"/>
      <c r="K159" s="831"/>
      <c r="L159" s="831"/>
      <c r="M159" s="831"/>
      <c r="N159" s="831"/>
      <c r="O159" s="831"/>
      <c r="P159" s="827"/>
      <c r="Q159" s="832"/>
    </row>
    <row r="160" spans="1:17" ht="14.45" customHeight="1" x14ac:dyDescent="0.2">
      <c r="A160" s="821" t="s">
        <v>557</v>
      </c>
      <c r="B160" s="822" t="s">
        <v>3585</v>
      </c>
      <c r="C160" s="822" t="s">
        <v>3344</v>
      </c>
      <c r="D160" s="822" t="s">
        <v>3363</v>
      </c>
      <c r="E160" s="822" t="s">
        <v>3364</v>
      </c>
      <c r="F160" s="831">
        <v>0</v>
      </c>
      <c r="G160" s="831">
        <v>0</v>
      </c>
      <c r="H160" s="831"/>
      <c r="I160" s="831"/>
      <c r="J160" s="831"/>
      <c r="K160" s="831"/>
      <c r="L160" s="831"/>
      <c r="M160" s="831"/>
      <c r="N160" s="831"/>
      <c r="O160" s="831"/>
      <c r="P160" s="827"/>
      <c r="Q160" s="832"/>
    </row>
    <row r="161" spans="1:17" ht="14.45" customHeight="1" x14ac:dyDescent="0.2">
      <c r="A161" s="821" t="s">
        <v>557</v>
      </c>
      <c r="B161" s="822" t="s">
        <v>3585</v>
      </c>
      <c r="C161" s="822" t="s">
        <v>3344</v>
      </c>
      <c r="D161" s="822" t="s">
        <v>3543</v>
      </c>
      <c r="E161" s="822" t="s">
        <v>3544</v>
      </c>
      <c r="F161" s="831">
        <v>0</v>
      </c>
      <c r="G161" s="831">
        <v>0</v>
      </c>
      <c r="H161" s="831"/>
      <c r="I161" s="831"/>
      <c r="J161" s="831"/>
      <c r="K161" s="831"/>
      <c r="L161" s="831"/>
      <c r="M161" s="831"/>
      <c r="N161" s="831"/>
      <c r="O161" s="831"/>
      <c r="P161" s="827"/>
      <c r="Q161" s="832"/>
    </row>
    <row r="162" spans="1:17" ht="14.45" customHeight="1" x14ac:dyDescent="0.2">
      <c r="A162" s="821" t="s">
        <v>557</v>
      </c>
      <c r="B162" s="822" t="s">
        <v>3585</v>
      </c>
      <c r="C162" s="822" t="s">
        <v>3344</v>
      </c>
      <c r="D162" s="822" t="s">
        <v>3574</v>
      </c>
      <c r="E162" s="822" t="s">
        <v>3575</v>
      </c>
      <c r="F162" s="831">
        <v>0</v>
      </c>
      <c r="G162" s="831">
        <v>0</v>
      </c>
      <c r="H162" s="831"/>
      <c r="I162" s="831"/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557</v>
      </c>
      <c r="B163" s="822" t="s">
        <v>3585</v>
      </c>
      <c r="C163" s="822" t="s">
        <v>3344</v>
      </c>
      <c r="D163" s="822" t="s">
        <v>3576</v>
      </c>
      <c r="E163" s="822" t="s">
        <v>3577</v>
      </c>
      <c r="F163" s="831">
        <v>0</v>
      </c>
      <c r="G163" s="831">
        <v>0</v>
      </c>
      <c r="H163" s="831"/>
      <c r="I163" s="831"/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557</v>
      </c>
      <c r="B164" s="822" t="s">
        <v>3585</v>
      </c>
      <c r="C164" s="822" t="s">
        <v>3344</v>
      </c>
      <c r="D164" s="822" t="s">
        <v>3578</v>
      </c>
      <c r="E164" s="822" t="s">
        <v>3579</v>
      </c>
      <c r="F164" s="831">
        <v>0</v>
      </c>
      <c r="G164" s="831">
        <v>0</v>
      </c>
      <c r="H164" s="831"/>
      <c r="I164" s="831"/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557</v>
      </c>
      <c r="B165" s="822" t="s">
        <v>3585</v>
      </c>
      <c r="C165" s="822" t="s">
        <v>3344</v>
      </c>
      <c r="D165" s="822" t="s">
        <v>3580</v>
      </c>
      <c r="E165" s="822" t="s">
        <v>3581</v>
      </c>
      <c r="F165" s="831">
        <v>0</v>
      </c>
      <c r="G165" s="831">
        <v>0</v>
      </c>
      <c r="H165" s="831"/>
      <c r="I165" s="831"/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3586</v>
      </c>
      <c r="B166" s="822" t="s">
        <v>3329</v>
      </c>
      <c r="C166" s="822" t="s">
        <v>3344</v>
      </c>
      <c r="D166" s="822" t="s">
        <v>3351</v>
      </c>
      <c r="E166" s="822" t="s">
        <v>3352</v>
      </c>
      <c r="F166" s="831"/>
      <c r="G166" s="831"/>
      <c r="H166" s="831"/>
      <c r="I166" s="831"/>
      <c r="J166" s="831">
        <v>1</v>
      </c>
      <c r="K166" s="831">
        <v>38</v>
      </c>
      <c r="L166" s="831"/>
      <c r="M166" s="831">
        <v>38</v>
      </c>
      <c r="N166" s="831"/>
      <c r="O166" s="831"/>
      <c r="P166" s="827"/>
      <c r="Q166" s="832"/>
    </row>
    <row r="167" spans="1:17" ht="14.45" customHeight="1" x14ac:dyDescent="0.2">
      <c r="A167" s="821" t="s">
        <v>3586</v>
      </c>
      <c r="B167" s="822" t="s">
        <v>3382</v>
      </c>
      <c r="C167" s="822" t="s">
        <v>3344</v>
      </c>
      <c r="D167" s="822" t="s">
        <v>3351</v>
      </c>
      <c r="E167" s="822" t="s">
        <v>3352</v>
      </c>
      <c r="F167" s="831">
        <v>54</v>
      </c>
      <c r="G167" s="831">
        <v>2052</v>
      </c>
      <c r="H167" s="831"/>
      <c r="I167" s="831">
        <v>38</v>
      </c>
      <c r="J167" s="831">
        <v>1</v>
      </c>
      <c r="K167" s="831">
        <v>38</v>
      </c>
      <c r="L167" s="831"/>
      <c r="M167" s="831">
        <v>38</v>
      </c>
      <c r="N167" s="831"/>
      <c r="O167" s="831"/>
      <c r="P167" s="827"/>
      <c r="Q167" s="832"/>
    </row>
    <row r="168" spans="1:17" ht="14.45" customHeight="1" thickBot="1" x14ac:dyDescent="0.25">
      <c r="A168" s="813" t="s">
        <v>3587</v>
      </c>
      <c r="B168" s="814" t="s">
        <v>3382</v>
      </c>
      <c r="C168" s="814" t="s">
        <v>3344</v>
      </c>
      <c r="D168" s="814" t="s">
        <v>3363</v>
      </c>
      <c r="E168" s="814" t="s">
        <v>3364</v>
      </c>
      <c r="F168" s="833">
        <v>2</v>
      </c>
      <c r="G168" s="833">
        <v>716</v>
      </c>
      <c r="H168" s="833"/>
      <c r="I168" s="833">
        <v>358</v>
      </c>
      <c r="J168" s="833"/>
      <c r="K168" s="833"/>
      <c r="L168" s="833"/>
      <c r="M168" s="833"/>
      <c r="N168" s="833"/>
      <c r="O168" s="833"/>
      <c r="P168" s="819"/>
      <c r="Q168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06040AC-CEF3-4631-AD97-9AEE006BC850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79.180000000000007</v>
      </c>
      <c r="C5" s="114">
        <v>90.463999999999999</v>
      </c>
      <c r="D5" s="114">
        <v>77.643000000000001</v>
      </c>
      <c r="E5" s="423">
        <f>IF(OR(D5=0,B5=0),"",D5/B5)</f>
        <v>0.98058853245769129</v>
      </c>
      <c r="F5" s="129">
        <f>IF(OR(D5=0,C5=0),"",D5/C5)</f>
        <v>0.85827511496285813</v>
      </c>
      <c r="G5" s="130">
        <v>49</v>
      </c>
      <c r="H5" s="114">
        <v>48</v>
      </c>
      <c r="I5" s="114">
        <v>68</v>
      </c>
      <c r="J5" s="423">
        <f>IF(OR(I5=0,G5=0),"",I5/G5)</f>
        <v>1.3877551020408163</v>
      </c>
      <c r="K5" s="131">
        <f>IF(OR(I5=0,H5=0),"",I5/H5)</f>
        <v>1.4166666666666667</v>
      </c>
      <c r="L5" s="121"/>
      <c r="M5" s="121"/>
      <c r="N5" s="7">
        <f>D5-C5</f>
        <v>-12.820999999999998</v>
      </c>
      <c r="O5" s="8">
        <f>I5-H5</f>
        <v>20</v>
      </c>
      <c r="P5" s="7">
        <f>D5-B5</f>
        <v>-1.5370000000000061</v>
      </c>
      <c r="Q5" s="8">
        <f>I5-G5</f>
        <v>19</v>
      </c>
    </row>
    <row r="6" spans="1:17" ht="14.45" hidden="1" customHeight="1" outlineLevel="1" x14ac:dyDescent="0.2">
      <c r="A6" s="440" t="s">
        <v>168</v>
      </c>
      <c r="B6" s="120">
        <v>31.9</v>
      </c>
      <c r="C6" s="113">
        <v>55.600999999999999</v>
      </c>
      <c r="D6" s="113">
        <v>29.155000000000001</v>
      </c>
      <c r="E6" s="423">
        <f t="shared" ref="E6:E12" si="0">IF(OR(D6=0,B6=0),"",D6/B6)</f>
        <v>0.91394984326018813</v>
      </c>
      <c r="F6" s="129">
        <f t="shared" ref="F6:F12" si="1">IF(OR(D6=0,C6=0),"",D6/C6)</f>
        <v>0.52436107264257836</v>
      </c>
      <c r="G6" s="133">
        <v>15</v>
      </c>
      <c r="H6" s="113">
        <v>19</v>
      </c>
      <c r="I6" s="113">
        <v>31</v>
      </c>
      <c r="J6" s="424">
        <f t="shared" ref="J6:J12" si="2">IF(OR(I6=0,G6=0),"",I6/G6)</f>
        <v>2.0666666666666669</v>
      </c>
      <c r="K6" s="134">
        <f t="shared" ref="K6:K12" si="3">IF(OR(I6=0,H6=0),"",I6/H6)</f>
        <v>1.631578947368421</v>
      </c>
      <c r="L6" s="121"/>
      <c r="M6" s="121"/>
      <c r="N6" s="5">
        <f t="shared" ref="N6:N13" si="4">D6-C6</f>
        <v>-26.445999999999998</v>
      </c>
      <c r="O6" s="6">
        <f t="shared" ref="O6:O13" si="5">I6-H6</f>
        <v>12</v>
      </c>
      <c r="P6" s="5">
        <f t="shared" ref="P6:P13" si="6">D6-B6</f>
        <v>-2.7449999999999974</v>
      </c>
      <c r="Q6" s="6">
        <f t="shared" ref="Q6:Q13" si="7">I6-G6</f>
        <v>16</v>
      </c>
    </row>
    <row r="7" spans="1:17" ht="14.45" hidden="1" customHeight="1" outlineLevel="1" x14ac:dyDescent="0.2">
      <c r="A7" s="440" t="s">
        <v>169</v>
      </c>
      <c r="B7" s="120">
        <v>39.662999999999997</v>
      </c>
      <c r="C7" s="113">
        <v>46.765999999999998</v>
      </c>
      <c r="D7" s="113">
        <v>62.633000000000003</v>
      </c>
      <c r="E7" s="423">
        <f t="shared" si="0"/>
        <v>1.5791291631999598</v>
      </c>
      <c r="F7" s="129">
        <f t="shared" si="1"/>
        <v>1.3392849506051405</v>
      </c>
      <c r="G7" s="133">
        <v>22</v>
      </c>
      <c r="H7" s="113">
        <v>24</v>
      </c>
      <c r="I7" s="113">
        <v>50</v>
      </c>
      <c r="J7" s="424">
        <f t="shared" si="2"/>
        <v>2.2727272727272729</v>
      </c>
      <c r="K7" s="134">
        <f t="shared" si="3"/>
        <v>2.0833333333333335</v>
      </c>
      <c r="L7" s="121"/>
      <c r="M7" s="121"/>
      <c r="N7" s="5">
        <f t="shared" si="4"/>
        <v>15.867000000000004</v>
      </c>
      <c r="O7" s="6">
        <f t="shared" si="5"/>
        <v>26</v>
      </c>
      <c r="P7" s="5">
        <f t="shared" si="6"/>
        <v>22.970000000000006</v>
      </c>
      <c r="Q7" s="6">
        <f t="shared" si="7"/>
        <v>28</v>
      </c>
    </row>
    <row r="8" spans="1:17" ht="14.45" hidden="1" customHeight="1" outlineLevel="1" x14ac:dyDescent="0.2">
      <c r="A8" s="440" t="s">
        <v>170</v>
      </c>
      <c r="B8" s="120">
        <v>0.748</v>
      </c>
      <c r="C8" s="113">
        <v>5.0439999999999996</v>
      </c>
      <c r="D8" s="113">
        <v>4.367</v>
      </c>
      <c r="E8" s="423">
        <f t="shared" si="0"/>
        <v>5.8382352941176467</v>
      </c>
      <c r="F8" s="129">
        <f t="shared" si="1"/>
        <v>0.86578112609040447</v>
      </c>
      <c r="G8" s="133">
        <v>1</v>
      </c>
      <c r="H8" s="113">
        <v>3</v>
      </c>
      <c r="I8" s="113">
        <v>3</v>
      </c>
      <c r="J8" s="424">
        <f t="shared" si="2"/>
        <v>3</v>
      </c>
      <c r="K8" s="134">
        <f t="shared" si="3"/>
        <v>1</v>
      </c>
      <c r="L8" s="121"/>
      <c r="M8" s="121"/>
      <c r="N8" s="5">
        <f t="shared" si="4"/>
        <v>-0.6769999999999996</v>
      </c>
      <c r="O8" s="6">
        <f t="shared" si="5"/>
        <v>0</v>
      </c>
      <c r="P8" s="5">
        <f t="shared" si="6"/>
        <v>3.6189999999999998</v>
      </c>
      <c r="Q8" s="6">
        <f t="shared" si="7"/>
        <v>2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21.45</v>
      </c>
      <c r="C10" s="113">
        <v>27.45</v>
      </c>
      <c r="D10" s="113">
        <v>26.077999999999999</v>
      </c>
      <c r="E10" s="423">
        <f t="shared" si="0"/>
        <v>1.2157575757575758</v>
      </c>
      <c r="F10" s="129">
        <f t="shared" si="1"/>
        <v>0.95001821493624772</v>
      </c>
      <c r="G10" s="133">
        <v>15</v>
      </c>
      <c r="H10" s="113">
        <v>16</v>
      </c>
      <c r="I10" s="113">
        <v>27</v>
      </c>
      <c r="J10" s="424">
        <f t="shared" si="2"/>
        <v>1.8</v>
      </c>
      <c r="K10" s="134">
        <f t="shared" si="3"/>
        <v>1.6875</v>
      </c>
      <c r="L10" s="121"/>
      <c r="M10" s="121"/>
      <c r="N10" s="5">
        <f t="shared" si="4"/>
        <v>-1.3719999999999999</v>
      </c>
      <c r="O10" s="6">
        <f t="shared" si="5"/>
        <v>11</v>
      </c>
      <c r="P10" s="5">
        <f t="shared" si="6"/>
        <v>4.6280000000000001</v>
      </c>
      <c r="Q10" s="6">
        <f t="shared" si="7"/>
        <v>12</v>
      </c>
    </row>
    <row r="11" spans="1:17" ht="14.45" hidden="1" customHeight="1" outlineLevel="1" x14ac:dyDescent="0.2">
      <c r="A11" s="440" t="s">
        <v>173</v>
      </c>
      <c r="B11" s="120">
        <v>0</v>
      </c>
      <c r="C11" s="113">
        <v>0</v>
      </c>
      <c r="D11" s="113">
        <v>4.0970000000000004</v>
      </c>
      <c r="E11" s="423" t="str">
        <f t="shared" si="0"/>
        <v/>
      </c>
      <c r="F11" s="129" t="str">
        <f t="shared" si="1"/>
        <v/>
      </c>
      <c r="G11" s="133">
        <v>0</v>
      </c>
      <c r="H11" s="113">
        <v>0</v>
      </c>
      <c r="I11" s="113">
        <v>2</v>
      </c>
      <c r="J11" s="424" t="str">
        <f t="shared" si="2"/>
        <v/>
      </c>
      <c r="K11" s="134" t="str">
        <f t="shared" si="3"/>
        <v/>
      </c>
      <c r="L11" s="121"/>
      <c r="M11" s="121"/>
      <c r="N11" s="5">
        <f t="shared" si="4"/>
        <v>4.0970000000000004</v>
      </c>
      <c r="O11" s="6">
        <f t="shared" si="5"/>
        <v>2</v>
      </c>
      <c r="P11" s="5">
        <f t="shared" si="6"/>
        <v>4.0970000000000004</v>
      </c>
      <c r="Q11" s="6">
        <f t="shared" si="7"/>
        <v>2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172.94099999999997</v>
      </c>
      <c r="C13" s="116">
        <f>SUM(C5:C12)</f>
        <v>225.32499999999999</v>
      </c>
      <c r="D13" s="116">
        <f>SUM(D5:D12)</f>
        <v>203.97300000000001</v>
      </c>
      <c r="E13" s="419">
        <f>IF(OR(D13=0,B13=0),0,D13/B13)</f>
        <v>1.1794369177927735</v>
      </c>
      <c r="F13" s="135">
        <f>IF(OR(D13=0,C13=0),0,D13/C13)</f>
        <v>0.90523909907910804</v>
      </c>
      <c r="G13" s="136">
        <f>SUM(G5:G12)</f>
        <v>102</v>
      </c>
      <c r="H13" s="116">
        <f>SUM(H5:H12)</f>
        <v>110</v>
      </c>
      <c r="I13" s="116">
        <f>SUM(I5:I12)</f>
        <v>181</v>
      </c>
      <c r="J13" s="419">
        <f>IF(OR(I13=0,G13=0),0,I13/G13)</f>
        <v>1.7745098039215685</v>
      </c>
      <c r="K13" s="137">
        <f>IF(OR(I13=0,H13=0),0,I13/H13)</f>
        <v>1.6454545454545455</v>
      </c>
      <c r="L13" s="121"/>
      <c r="M13" s="121"/>
      <c r="N13" s="127">
        <f t="shared" si="4"/>
        <v>-21.351999999999975</v>
      </c>
      <c r="O13" s="138">
        <f t="shared" si="5"/>
        <v>71</v>
      </c>
      <c r="P13" s="127">
        <f t="shared" si="6"/>
        <v>31.032000000000039</v>
      </c>
      <c r="Q13" s="138">
        <f t="shared" si="7"/>
        <v>79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79.180000000000007</v>
      </c>
      <c r="C18" s="114">
        <v>90.463999999999999</v>
      </c>
      <c r="D18" s="114">
        <v>77.643000000000001</v>
      </c>
      <c r="E18" s="423">
        <f>IF(OR(D18=0,B18=0),"",D18/B18)</f>
        <v>0.98058853245769129</v>
      </c>
      <c r="F18" s="129">
        <f>IF(OR(D18=0,C18=0),"",D18/C18)</f>
        <v>0.85827511496285813</v>
      </c>
      <c r="G18" s="119">
        <v>49</v>
      </c>
      <c r="H18" s="114">
        <v>48</v>
      </c>
      <c r="I18" s="114">
        <v>68</v>
      </c>
      <c r="J18" s="423">
        <f>IF(OR(I18=0,G18=0),"",I18/G18)</f>
        <v>1.3877551020408163</v>
      </c>
      <c r="K18" s="131">
        <f>IF(OR(I18=0,H18=0),"",I18/H18)</f>
        <v>1.4166666666666667</v>
      </c>
      <c r="L18" s="649">
        <v>0.91871999999999998</v>
      </c>
      <c r="M18" s="650"/>
      <c r="N18" s="145">
        <f t="shared" ref="N18:N26" si="8">D18-C18</f>
        <v>-12.820999999999998</v>
      </c>
      <c r="O18" s="146">
        <f t="shared" ref="O18:O26" si="9">I18-H18</f>
        <v>20</v>
      </c>
      <c r="P18" s="145">
        <f t="shared" ref="P18:P26" si="10">D18-B18</f>
        <v>-1.5370000000000061</v>
      </c>
      <c r="Q18" s="146">
        <f t="shared" ref="Q18:Q26" si="11">I18-G18</f>
        <v>19</v>
      </c>
    </row>
    <row r="19" spans="1:17" ht="14.45" hidden="1" customHeight="1" outlineLevel="1" x14ac:dyDescent="0.2">
      <c r="A19" s="440" t="s">
        <v>168</v>
      </c>
      <c r="B19" s="120">
        <v>31.9</v>
      </c>
      <c r="C19" s="113">
        <v>55.600999999999999</v>
      </c>
      <c r="D19" s="113">
        <v>29.155000000000001</v>
      </c>
      <c r="E19" s="424">
        <f t="shared" ref="E19:E25" si="12">IF(OR(D19=0,B19=0),"",D19/B19)</f>
        <v>0.91394984326018813</v>
      </c>
      <c r="F19" s="132">
        <f t="shared" ref="F19:F25" si="13">IF(OR(D19=0,C19=0),"",D19/C19)</f>
        <v>0.52436107264257836</v>
      </c>
      <c r="G19" s="120">
        <v>15</v>
      </c>
      <c r="H19" s="113">
        <v>19</v>
      </c>
      <c r="I19" s="113">
        <v>31</v>
      </c>
      <c r="J19" s="424">
        <f t="shared" ref="J19:J25" si="14">IF(OR(I19=0,G19=0),"",I19/G19)</f>
        <v>2.0666666666666669</v>
      </c>
      <c r="K19" s="134">
        <f t="shared" ref="K19:K25" si="15">IF(OR(I19=0,H19=0),"",I19/H19)</f>
        <v>1.631578947368421</v>
      </c>
      <c r="L19" s="649">
        <v>0.99456</v>
      </c>
      <c r="M19" s="650"/>
      <c r="N19" s="147">
        <f t="shared" si="8"/>
        <v>-26.445999999999998</v>
      </c>
      <c r="O19" s="148">
        <f t="shared" si="9"/>
        <v>12</v>
      </c>
      <c r="P19" s="147">
        <f t="shared" si="10"/>
        <v>-2.7449999999999974</v>
      </c>
      <c r="Q19" s="148">
        <f t="shared" si="11"/>
        <v>16</v>
      </c>
    </row>
    <row r="20" spans="1:17" ht="14.45" hidden="1" customHeight="1" outlineLevel="1" x14ac:dyDescent="0.2">
      <c r="A20" s="440" t="s">
        <v>169</v>
      </c>
      <c r="B20" s="120">
        <v>34.795999999999999</v>
      </c>
      <c r="C20" s="113">
        <v>40.389000000000003</v>
      </c>
      <c r="D20" s="113">
        <v>62.633000000000003</v>
      </c>
      <c r="E20" s="424">
        <f t="shared" si="12"/>
        <v>1.8000057477871021</v>
      </c>
      <c r="F20" s="132">
        <f t="shared" si="13"/>
        <v>1.5507440144593825</v>
      </c>
      <c r="G20" s="120">
        <v>21</v>
      </c>
      <c r="H20" s="113">
        <v>23</v>
      </c>
      <c r="I20" s="113">
        <v>50</v>
      </c>
      <c r="J20" s="424">
        <f t="shared" si="14"/>
        <v>2.3809523809523809</v>
      </c>
      <c r="K20" s="134">
        <f t="shared" si="15"/>
        <v>2.1739130434782608</v>
      </c>
      <c r="L20" s="649">
        <v>0.96671999999999991</v>
      </c>
      <c r="M20" s="650"/>
      <c r="N20" s="147">
        <f t="shared" si="8"/>
        <v>22.244</v>
      </c>
      <c r="O20" s="148">
        <f t="shared" si="9"/>
        <v>27</v>
      </c>
      <c r="P20" s="147">
        <f t="shared" si="10"/>
        <v>27.837000000000003</v>
      </c>
      <c r="Q20" s="148">
        <f t="shared" si="11"/>
        <v>29</v>
      </c>
    </row>
    <row r="21" spans="1:17" ht="14.45" hidden="1" customHeight="1" outlineLevel="1" x14ac:dyDescent="0.2">
      <c r="A21" s="440" t="s">
        <v>170</v>
      </c>
      <c r="B21" s="120">
        <v>0.748</v>
      </c>
      <c r="C21" s="113">
        <v>5.0439999999999996</v>
      </c>
      <c r="D21" s="113">
        <v>4.367</v>
      </c>
      <c r="E21" s="424">
        <f t="shared" si="12"/>
        <v>5.8382352941176467</v>
      </c>
      <c r="F21" s="132">
        <f t="shared" si="13"/>
        <v>0.86578112609040447</v>
      </c>
      <c r="G21" s="120">
        <v>1</v>
      </c>
      <c r="H21" s="113">
        <v>3</v>
      </c>
      <c r="I21" s="113">
        <v>3</v>
      </c>
      <c r="J21" s="424">
        <f t="shared" si="14"/>
        <v>3</v>
      </c>
      <c r="K21" s="134">
        <f t="shared" si="15"/>
        <v>1</v>
      </c>
      <c r="L21" s="649">
        <v>1.11744</v>
      </c>
      <c r="M21" s="650"/>
      <c r="N21" s="147">
        <f t="shared" si="8"/>
        <v>-0.6769999999999996</v>
      </c>
      <c r="O21" s="148">
        <f t="shared" si="9"/>
        <v>0</v>
      </c>
      <c r="P21" s="147">
        <f t="shared" si="10"/>
        <v>3.6189999999999998</v>
      </c>
      <c r="Q21" s="148">
        <f t="shared" si="11"/>
        <v>2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21.45</v>
      </c>
      <c r="C23" s="113">
        <v>27.45</v>
      </c>
      <c r="D23" s="113">
        <v>26.077999999999999</v>
      </c>
      <c r="E23" s="424">
        <f t="shared" si="12"/>
        <v>1.2157575757575758</v>
      </c>
      <c r="F23" s="132">
        <f t="shared" si="13"/>
        <v>0.95001821493624772</v>
      </c>
      <c r="G23" s="120">
        <v>15</v>
      </c>
      <c r="H23" s="113">
        <v>16</v>
      </c>
      <c r="I23" s="113">
        <v>27</v>
      </c>
      <c r="J23" s="424">
        <f t="shared" si="14"/>
        <v>1.8</v>
      </c>
      <c r="K23" s="134">
        <f t="shared" si="15"/>
        <v>1.6875</v>
      </c>
      <c r="L23" s="649">
        <v>0.98495999999999995</v>
      </c>
      <c r="M23" s="650"/>
      <c r="N23" s="147">
        <f t="shared" si="8"/>
        <v>-1.3719999999999999</v>
      </c>
      <c r="O23" s="148">
        <f t="shared" si="9"/>
        <v>11</v>
      </c>
      <c r="P23" s="147">
        <f t="shared" si="10"/>
        <v>4.6280000000000001</v>
      </c>
      <c r="Q23" s="148">
        <f t="shared" si="11"/>
        <v>12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0</v>
      </c>
      <c r="D24" s="113">
        <v>4.0970000000000004</v>
      </c>
      <c r="E24" s="424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2</v>
      </c>
      <c r="J24" s="424" t="str">
        <f t="shared" si="14"/>
        <v/>
      </c>
      <c r="K24" s="134" t="str">
        <f t="shared" si="15"/>
        <v/>
      </c>
      <c r="L24" s="649">
        <v>1.0147199999999998</v>
      </c>
      <c r="M24" s="650"/>
      <c r="N24" s="147">
        <f t="shared" si="8"/>
        <v>4.0970000000000004</v>
      </c>
      <c r="O24" s="148">
        <f t="shared" si="9"/>
        <v>2</v>
      </c>
      <c r="P24" s="147">
        <f t="shared" si="10"/>
        <v>4.0970000000000004</v>
      </c>
      <c r="Q24" s="148">
        <f t="shared" si="11"/>
        <v>2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168.07399999999998</v>
      </c>
      <c r="C26" s="150">
        <f>SUM(C18:C25)</f>
        <v>218.94800000000001</v>
      </c>
      <c r="D26" s="150">
        <f>SUM(D18:D25)</f>
        <v>203.97300000000001</v>
      </c>
      <c r="E26" s="420">
        <f>IF(OR(D26=0,B26=0),0,D26/B26)</f>
        <v>1.2135904423051753</v>
      </c>
      <c r="F26" s="151">
        <f>IF(OR(D26=0,C26=0),0,D26/C26)</f>
        <v>0.93160476460164066</v>
      </c>
      <c r="G26" s="149">
        <f>SUM(G18:G25)</f>
        <v>101</v>
      </c>
      <c r="H26" s="150">
        <f>SUM(H18:H25)</f>
        <v>109</v>
      </c>
      <c r="I26" s="150">
        <f>SUM(I18:I25)</f>
        <v>181</v>
      </c>
      <c r="J26" s="420">
        <f>IF(OR(I26=0,G26=0),0,I26/G26)</f>
        <v>1.7920792079207921</v>
      </c>
      <c r="K26" s="152">
        <f>IF(OR(I26=0,H26=0),0,I26/H26)</f>
        <v>1.6605504587155964</v>
      </c>
      <c r="L26" s="121"/>
      <c r="M26" s="121"/>
      <c r="N26" s="143">
        <f t="shared" si="8"/>
        <v>-14.974999999999994</v>
      </c>
      <c r="O26" s="153">
        <f t="shared" si="9"/>
        <v>72</v>
      </c>
      <c r="P26" s="143">
        <f t="shared" si="10"/>
        <v>35.899000000000029</v>
      </c>
      <c r="Q26" s="153">
        <f t="shared" si="11"/>
        <v>80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4.867</v>
      </c>
      <c r="C33" s="113">
        <v>6.3769999999999998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1</v>
      </c>
      <c r="H33" s="113">
        <v>1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-6.3769999999999998</v>
      </c>
      <c r="O33" s="148">
        <f t="shared" si="17"/>
        <v>-1</v>
      </c>
      <c r="P33" s="147">
        <f t="shared" si="18"/>
        <v>-4.867</v>
      </c>
      <c r="Q33" s="148">
        <f t="shared" si="19"/>
        <v>-1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4.867</v>
      </c>
      <c r="C39" s="162">
        <f>SUM(C31:C38)</f>
        <v>6.3769999999999998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1</v>
      </c>
      <c r="H39" s="162">
        <f>SUM(H31:H38)</f>
        <v>1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-6.3769999999999998</v>
      </c>
      <c r="O39" s="166">
        <f t="shared" si="17"/>
        <v>-1</v>
      </c>
      <c r="P39" s="160">
        <f t="shared" si="18"/>
        <v>-4.867</v>
      </c>
      <c r="Q39" s="166">
        <f t="shared" si="19"/>
        <v>-1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E913D7B3-D7C6-48AA-BFDB-046DC2F0567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453</v>
      </c>
      <c r="C33" s="199">
        <v>440</v>
      </c>
      <c r="D33" s="84">
        <f>IF(C33="","",C33-B33)</f>
        <v>-13</v>
      </c>
      <c r="E33" s="85">
        <f>IF(C33="","",C33/B33)</f>
        <v>0.9713024282560706</v>
      </c>
      <c r="F33" s="86">
        <v>93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952</v>
      </c>
      <c r="C34" s="200">
        <v>911</v>
      </c>
      <c r="D34" s="87">
        <f t="shared" ref="D34:D45" si="0">IF(C34="","",C34-B34)</f>
        <v>-41</v>
      </c>
      <c r="E34" s="88">
        <f t="shared" ref="E34:E45" si="1">IF(C34="","",C34/B34)</f>
        <v>0.95693277310924374</v>
      </c>
      <c r="F34" s="89">
        <v>191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1852</v>
      </c>
      <c r="C35" s="200">
        <v>1542</v>
      </c>
      <c r="D35" s="87">
        <f t="shared" si="0"/>
        <v>-310</v>
      </c>
      <c r="E35" s="88">
        <f t="shared" si="1"/>
        <v>0.83261339092872566</v>
      </c>
      <c r="F35" s="89">
        <v>255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21EDAF22-11D2-419B-939A-13E30D22D1A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3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602" t="s">
        <v>3843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1" t="s">
        <v>3589</v>
      </c>
      <c r="B5" s="922"/>
      <c r="C5" s="923"/>
      <c r="D5" s="924"/>
      <c r="E5" s="925"/>
      <c r="F5" s="926"/>
      <c r="G5" s="927"/>
      <c r="H5" s="928">
        <v>3</v>
      </c>
      <c r="I5" s="929">
        <v>23.65</v>
      </c>
      <c r="J5" s="930">
        <v>20.3</v>
      </c>
      <c r="K5" s="931">
        <v>7.77</v>
      </c>
      <c r="L5" s="932">
        <v>5</v>
      </c>
      <c r="M5" s="932">
        <v>45</v>
      </c>
      <c r="N5" s="933">
        <v>15</v>
      </c>
      <c r="O5" s="932" t="s">
        <v>3590</v>
      </c>
      <c r="P5" s="934" t="s">
        <v>3591</v>
      </c>
      <c r="Q5" s="935">
        <f>H5-B5</f>
        <v>3</v>
      </c>
      <c r="R5" s="948">
        <f>I5-C5</f>
        <v>23.65</v>
      </c>
      <c r="S5" s="935">
        <f>H5-E5</f>
        <v>3</v>
      </c>
      <c r="T5" s="948">
        <f>I5-F5</f>
        <v>23.65</v>
      </c>
      <c r="U5" s="958">
        <v>45</v>
      </c>
      <c r="V5" s="922">
        <v>60.900000000000006</v>
      </c>
      <c r="W5" s="922">
        <v>15.900000000000006</v>
      </c>
      <c r="X5" s="959">
        <v>1.3533333333333335</v>
      </c>
      <c r="Y5" s="960">
        <v>17</v>
      </c>
    </row>
    <row r="6" spans="1:25" ht="14.45" customHeight="1" x14ac:dyDescent="0.2">
      <c r="A6" s="919" t="s">
        <v>3592</v>
      </c>
      <c r="B6" s="900">
        <v>1</v>
      </c>
      <c r="C6" s="901">
        <v>12.38</v>
      </c>
      <c r="D6" s="902">
        <v>42</v>
      </c>
      <c r="E6" s="885"/>
      <c r="F6" s="886"/>
      <c r="G6" s="892"/>
      <c r="H6" s="889"/>
      <c r="I6" s="883"/>
      <c r="J6" s="884"/>
      <c r="K6" s="888">
        <v>12.38</v>
      </c>
      <c r="L6" s="889">
        <v>5</v>
      </c>
      <c r="M6" s="889">
        <v>60</v>
      </c>
      <c r="N6" s="890">
        <v>20</v>
      </c>
      <c r="O6" s="889" t="s">
        <v>3590</v>
      </c>
      <c r="P6" s="904" t="s">
        <v>3593</v>
      </c>
      <c r="Q6" s="891">
        <f t="shared" ref="Q6:R69" si="0">H6-B6</f>
        <v>-1</v>
      </c>
      <c r="R6" s="949">
        <f t="shared" si="0"/>
        <v>-12.38</v>
      </c>
      <c r="S6" s="891">
        <f t="shared" ref="S6:S69" si="1">H6-E6</f>
        <v>0</v>
      </c>
      <c r="T6" s="949">
        <f t="shared" ref="T6:T69" si="2">I6-F6</f>
        <v>0</v>
      </c>
      <c r="U6" s="956" t="s">
        <v>329</v>
      </c>
      <c r="V6" s="900" t="s">
        <v>329</v>
      </c>
      <c r="W6" s="900" t="s">
        <v>329</v>
      </c>
      <c r="X6" s="954" t="s">
        <v>329</v>
      </c>
      <c r="Y6" s="952"/>
    </row>
    <row r="7" spans="1:25" ht="14.45" customHeight="1" x14ac:dyDescent="0.2">
      <c r="A7" s="920" t="s">
        <v>3594</v>
      </c>
      <c r="B7" s="906"/>
      <c r="C7" s="907"/>
      <c r="D7" s="905"/>
      <c r="E7" s="908">
        <v>1</v>
      </c>
      <c r="F7" s="909">
        <v>12.65</v>
      </c>
      <c r="G7" s="893">
        <v>41</v>
      </c>
      <c r="H7" s="910"/>
      <c r="I7" s="911"/>
      <c r="J7" s="894"/>
      <c r="K7" s="912">
        <v>12.65</v>
      </c>
      <c r="L7" s="910">
        <v>5</v>
      </c>
      <c r="M7" s="910">
        <v>60</v>
      </c>
      <c r="N7" s="913">
        <v>20</v>
      </c>
      <c r="O7" s="910" t="s">
        <v>3590</v>
      </c>
      <c r="P7" s="914" t="s">
        <v>3593</v>
      </c>
      <c r="Q7" s="915">
        <f t="shared" si="0"/>
        <v>0</v>
      </c>
      <c r="R7" s="950">
        <f t="shared" si="0"/>
        <v>0</v>
      </c>
      <c r="S7" s="915">
        <f t="shared" si="1"/>
        <v>-1</v>
      </c>
      <c r="T7" s="950">
        <f t="shared" si="2"/>
        <v>-12.65</v>
      </c>
      <c r="U7" s="957" t="s">
        <v>329</v>
      </c>
      <c r="V7" s="906" t="s">
        <v>329</v>
      </c>
      <c r="W7" s="906" t="s">
        <v>329</v>
      </c>
      <c r="X7" s="955" t="s">
        <v>329</v>
      </c>
      <c r="Y7" s="953"/>
    </row>
    <row r="8" spans="1:25" ht="14.45" customHeight="1" x14ac:dyDescent="0.2">
      <c r="A8" s="919" t="s">
        <v>3595</v>
      </c>
      <c r="B8" s="900"/>
      <c r="C8" s="901"/>
      <c r="D8" s="902"/>
      <c r="E8" s="885">
        <v>1</v>
      </c>
      <c r="F8" s="886">
        <v>8.7200000000000006</v>
      </c>
      <c r="G8" s="892">
        <v>37</v>
      </c>
      <c r="H8" s="889"/>
      <c r="I8" s="883"/>
      <c r="J8" s="884"/>
      <c r="K8" s="888">
        <v>7.19</v>
      </c>
      <c r="L8" s="889">
        <v>3</v>
      </c>
      <c r="M8" s="889">
        <v>30</v>
      </c>
      <c r="N8" s="890">
        <v>10</v>
      </c>
      <c r="O8" s="889" t="s">
        <v>3590</v>
      </c>
      <c r="P8" s="904" t="s">
        <v>3596</v>
      </c>
      <c r="Q8" s="891">
        <f t="shared" si="0"/>
        <v>0</v>
      </c>
      <c r="R8" s="949">
        <f t="shared" si="0"/>
        <v>0</v>
      </c>
      <c r="S8" s="891">
        <f t="shared" si="1"/>
        <v>-1</v>
      </c>
      <c r="T8" s="949">
        <f t="shared" si="2"/>
        <v>-8.7200000000000006</v>
      </c>
      <c r="U8" s="956" t="s">
        <v>329</v>
      </c>
      <c r="V8" s="900" t="s">
        <v>329</v>
      </c>
      <c r="W8" s="900" t="s">
        <v>329</v>
      </c>
      <c r="X8" s="954" t="s">
        <v>329</v>
      </c>
      <c r="Y8" s="952"/>
    </row>
    <row r="9" spans="1:25" ht="14.45" customHeight="1" x14ac:dyDescent="0.2">
      <c r="A9" s="919" t="s">
        <v>3597</v>
      </c>
      <c r="B9" s="900"/>
      <c r="C9" s="901"/>
      <c r="D9" s="902"/>
      <c r="E9" s="885">
        <v>2</v>
      </c>
      <c r="F9" s="886">
        <v>5.22</v>
      </c>
      <c r="G9" s="892">
        <v>55</v>
      </c>
      <c r="H9" s="889"/>
      <c r="I9" s="883"/>
      <c r="J9" s="884"/>
      <c r="K9" s="888">
        <v>0.61</v>
      </c>
      <c r="L9" s="889">
        <v>2</v>
      </c>
      <c r="M9" s="889">
        <v>18</v>
      </c>
      <c r="N9" s="890">
        <v>6</v>
      </c>
      <c r="O9" s="889" t="s">
        <v>3590</v>
      </c>
      <c r="P9" s="904" t="s">
        <v>3598</v>
      </c>
      <c r="Q9" s="891">
        <f t="shared" si="0"/>
        <v>0</v>
      </c>
      <c r="R9" s="949">
        <f t="shared" si="0"/>
        <v>0</v>
      </c>
      <c r="S9" s="891">
        <f t="shared" si="1"/>
        <v>-2</v>
      </c>
      <c r="T9" s="949">
        <f t="shared" si="2"/>
        <v>-5.22</v>
      </c>
      <c r="U9" s="956" t="s">
        <v>329</v>
      </c>
      <c r="V9" s="900" t="s">
        <v>329</v>
      </c>
      <c r="W9" s="900" t="s">
        <v>329</v>
      </c>
      <c r="X9" s="954" t="s">
        <v>329</v>
      </c>
      <c r="Y9" s="952"/>
    </row>
    <row r="10" spans="1:25" ht="14.45" customHeight="1" x14ac:dyDescent="0.2">
      <c r="A10" s="920" t="s">
        <v>3599</v>
      </c>
      <c r="B10" s="906"/>
      <c r="C10" s="907"/>
      <c r="D10" s="905"/>
      <c r="E10" s="908"/>
      <c r="F10" s="909"/>
      <c r="G10" s="893"/>
      <c r="H10" s="910">
        <v>1</v>
      </c>
      <c r="I10" s="911">
        <v>1.1000000000000001</v>
      </c>
      <c r="J10" s="894">
        <v>7</v>
      </c>
      <c r="K10" s="912">
        <v>1.1000000000000001</v>
      </c>
      <c r="L10" s="910">
        <v>4</v>
      </c>
      <c r="M10" s="910">
        <v>33</v>
      </c>
      <c r="N10" s="913">
        <v>11</v>
      </c>
      <c r="O10" s="910" t="s">
        <v>3590</v>
      </c>
      <c r="P10" s="914" t="s">
        <v>3598</v>
      </c>
      <c r="Q10" s="915">
        <f t="shared" si="0"/>
        <v>1</v>
      </c>
      <c r="R10" s="950">
        <f t="shared" si="0"/>
        <v>1.1000000000000001</v>
      </c>
      <c r="S10" s="915">
        <f t="shared" si="1"/>
        <v>1</v>
      </c>
      <c r="T10" s="950">
        <f t="shared" si="2"/>
        <v>1.1000000000000001</v>
      </c>
      <c r="U10" s="957">
        <v>11</v>
      </c>
      <c r="V10" s="906">
        <v>7</v>
      </c>
      <c r="W10" s="906">
        <v>-4</v>
      </c>
      <c r="X10" s="955">
        <v>0.63636363636363635</v>
      </c>
      <c r="Y10" s="953"/>
    </row>
    <row r="11" spans="1:25" ht="14.45" customHeight="1" x14ac:dyDescent="0.2">
      <c r="A11" s="919" t="s">
        <v>3600</v>
      </c>
      <c r="B11" s="900"/>
      <c r="C11" s="901"/>
      <c r="D11" s="902"/>
      <c r="E11" s="885">
        <v>2</v>
      </c>
      <c r="F11" s="886">
        <v>3.22</v>
      </c>
      <c r="G11" s="892">
        <v>19</v>
      </c>
      <c r="H11" s="889"/>
      <c r="I11" s="883"/>
      <c r="J11" s="884"/>
      <c r="K11" s="888">
        <v>1.61</v>
      </c>
      <c r="L11" s="889">
        <v>3</v>
      </c>
      <c r="M11" s="889">
        <v>30</v>
      </c>
      <c r="N11" s="890">
        <v>10</v>
      </c>
      <c r="O11" s="889" t="s">
        <v>3590</v>
      </c>
      <c r="P11" s="904" t="s">
        <v>3601</v>
      </c>
      <c r="Q11" s="891">
        <f t="shared" si="0"/>
        <v>0</v>
      </c>
      <c r="R11" s="949">
        <f t="shared" si="0"/>
        <v>0</v>
      </c>
      <c r="S11" s="891">
        <f t="shared" si="1"/>
        <v>-2</v>
      </c>
      <c r="T11" s="949">
        <f t="shared" si="2"/>
        <v>-3.22</v>
      </c>
      <c r="U11" s="956" t="s">
        <v>329</v>
      </c>
      <c r="V11" s="900" t="s">
        <v>329</v>
      </c>
      <c r="W11" s="900" t="s">
        <v>329</v>
      </c>
      <c r="X11" s="954" t="s">
        <v>329</v>
      </c>
      <c r="Y11" s="952"/>
    </row>
    <row r="12" spans="1:25" ht="14.45" customHeight="1" x14ac:dyDescent="0.2">
      <c r="A12" s="919" t="s">
        <v>3602</v>
      </c>
      <c r="B12" s="900"/>
      <c r="C12" s="901"/>
      <c r="D12" s="902"/>
      <c r="E12" s="885">
        <v>2</v>
      </c>
      <c r="F12" s="886">
        <v>3.76</v>
      </c>
      <c r="G12" s="892">
        <v>34.5</v>
      </c>
      <c r="H12" s="889">
        <v>1</v>
      </c>
      <c r="I12" s="883">
        <v>0.82</v>
      </c>
      <c r="J12" s="887">
        <v>15</v>
      </c>
      <c r="K12" s="888">
        <v>0.82</v>
      </c>
      <c r="L12" s="889">
        <v>2</v>
      </c>
      <c r="M12" s="889">
        <v>21</v>
      </c>
      <c r="N12" s="890">
        <v>7</v>
      </c>
      <c r="O12" s="889" t="s">
        <v>3590</v>
      </c>
      <c r="P12" s="904" t="s">
        <v>3603</v>
      </c>
      <c r="Q12" s="891">
        <f t="shared" si="0"/>
        <v>1</v>
      </c>
      <c r="R12" s="949">
        <f t="shared" si="0"/>
        <v>0.82</v>
      </c>
      <c r="S12" s="891">
        <f t="shared" si="1"/>
        <v>-1</v>
      </c>
      <c r="T12" s="949">
        <f t="shared" si="2"/>
        <v>-2.94</v>
      </c>
      <c r="U12" s="956">
        <v>7</v>
      </c>
      <c r="V12" s="900">
        <v>15</v>
      </c>
      <c r="W12" s="900">
        <v>8</v>
      </c>
      <c r="X12" s="954">
        <v>2.1428571428571428</v>
      </c>
      <c r="Y12" s="952">
        <v>8</v>
      </c>
    </row>
    <row r="13" spans="1:25" ht="14.45" customHeight="1" x14ac:dyDescent="0.2">
      <c r="A13" s="920" t="s">
        <v>3604</v>
      </c>
      <c r="B13" s="906">
        <v>2</v>
      </c>
      <c r="C13" s="907">
        <v>3.38</v>
      </c>
      <c r="D13" s="905">
        <v>35</v>
      </c>
      <c r="E13" s="908">
        <v>5</v>
      </c>
      <c r="F13" s="909">
        <v>6.78</v>
      </c>
      <c r="G13" s="893">
        <v>28</v>
      </c>
      <c r="H13" s="910"/>
      <c r="I13" s="911"/>
      <c r="J13" s="894"/>
      <c r="K13" s="912">
        <v>1.1100000000000001</v>
      </c>
      <c r="L13" s="910">
        <v>3</v>
      </c>
      <c r="M13" s="910">
        <v>27</v>
      </c>
      <c r="N13" s="913">
        <v>9</v>
      </c>
      <c r="O13" s="910" t="s">
        <v>3590</v>
      </c>
      <c r="P13" s="914" t="s">
        <v>3605</v>
      </c>
      <c r="Q13" s="915">
        <f t="shared" si="0"/>
        <v>-2</v>
      </c>
      <c r="R13" s="950">
        <f t="shared" si="0"/>
        <v>-3.38</v>
      </c>
      <c r="S13" s="915">
        <f t="shared" si="1"/>
        <v>-5</v>
      </c>
      <c r="T13" s="950">
        <f t="shared" si="2"/>
        <v>-6.78</v>
      </c>
      <c r="U13" s="957" t="s">
        <v>329</v>
      </c>
      <c r="V13" s="906" t="s">
        <v>329</v>
      </c>
      <c r="W13" s="906" t="s">
        <v>329</v>
      </c>
      <c r="X13" s="955" t="s">
        <v>329</v>
      </c>
      <c r="Y13" s="953"/>
    </row>
    <row r="14" spans="1:25" ht="14.45" customHeight="1" x14ac:dyDescent="0.2">
      <c r="A14" s="920" t="s">
        <v>3606</v>
      </c>
      <c r="B14" s="906">
        <v>1</v>
      </c>
      <c r="C14" s="907">
        <v>1.9</v>
      </c>
      <c r="D14" s="905">
        <v>35</v>
      </c>
      <c r="E14" s="908"/>
      <c r="F14" s="909"/>
      <c r="G14" s="893"/>
      <c r="H14" s="910">
        <v>3</v>
      </c>
      <c r="I14" s="911">
        <v>5.34</v>
      </c>
      <c r="J14" s="894">
        <v>9</v>
      </c>
      <c r="K14" s="912">
        <v>1.72</v>
      </c>
      <c r="L14" s="910">
        <v>4</v>
      </c>
      <c r="M14" s="910">
        <v>33</v>
      </c>
      <c r="N14" s="913">
        <v>11</v>
      </c>
      <c r="O14" s="910" t="s">
        <v>3590</v>
      </c>
      <c r="P14" s="914" t="s">
        <v>3607</v>
      </c>
      <c r="Q14" s="915">
        <f t="shared" si="0"/>
        <v>2</v>
      </c>
      <c r="R14" s="950">
        <f t="shared" si="0"/>
        <v>3.44</v>
      </c>
      <c r="S14" s="915">
        <f t="shared" si="1"/>
        <v>3</v>
      </c>
      <c r="T14" s="950">
        <f t="shared" si="2"/>
        <v>5.34</v>
      </c>
      <c r="U14" s="957">
        <v>33</v>
      </c>
      <c r="V14" s="906">
        <v>27</v>
      </c>
      <c r="W14" s="906">
        <v>-6</v>
      </c>
      <c r="X14" s="955">
        <v>0.81818181818181823</v>
      </c>
      <c r="Y14" s="953">
        <v>3</v>
      </c>
    </row>
    <row r="15" spans="1:25" ht="14.45" customHeight="1" x14ac:dyDescent="0.2">
      <c r="A15" s="919" t="s">
        <v>3608</v>
      </c>
      <c r="B15" s="900"/>
      <c r="C15" s="901"/>
      <c r="D15" s="902"/>
      <c r="E15" s="885">
        <v>1</v>
      </c>
      <c r="F15" s="886">
        <v>0.6</v>
      </c>
      <c r="G15" s="892">
        <v>17</v>
      </c>
      <c r="H15" s="889"/>
      <c r="I15" s="883"/>
      <c r="J15" s="884"/>
      <c r="K15" s="888">
        <v>0.6</v>
      </c>
      <c r="L15" s="889">
        <v>2</v>
      </c>
      <c r="M15" s="889">
        <v>18</v>
      </c>
      <c r="N15" s="890">
        <v>6</v>
      </c>
      <c r="O15" s="889" t="s">
        <v>3590</v>
      </c>
      <c r="P15" s="904" t="s">
        <v>3609</v>
      </c>
      <c r="Q15" s="891">
        <f t="shared" si="0"/>
        <v>0</v>
      </c>
      <c r="R15" s="949">
        <f t="shared" si="0"/>
        <v>0</v>
      </c>
      <c r="S15" s="891">
        <f t="shared" si="1"/>
        <v>-1</v>
      </c>
      <c r="T15" s="949">
        <f t="shared" si="2"/>
        <v>-0.6</v>
      </c>
      <c r="U15" s="956" t="s">
        <v>329</v>
      </c>
      <c r="V15" s="900" t="s">
        <v>329</v>
      </c>
      <c r="W15" s="900" t="s">
        <v>329</v>
      </c>
      <c r="X15" s="954" t="s">
        <v>329</v>
      </c>
      <c r="Y15" s="952"/>
    </row>
    <row r="16" spans="1:25" ht="14.45" customHeight="1" x14ac:dyDescent="0.2">
      <c r="A16" s="920" t="s">
        <v>3610</v>
      </c>
      <c r="B16" s="906"/>
      <c r="C16" s="907"/>
      <c r="D16" s="905"/>
      <c r="E16" s="908">
        <v>1</v>
      </c>
      <c r="F16" s="909">
        <v>0.81</v>
      </c>
      <c r="G16" s="893">
        <v>27</v>
      </c>
      <c r="H16" s="910"/>
      <c r="I16" s="911"/>
      <c r="J16" s="894"/>
      <c r="K16" s="912">
        <v>0.66</v>
      </c>
      <c r="L16" s="910">
        <v>3</v>
      </c>
      <c r="M16" s="910">
        <v>24</v>
      </c>
      <c r="N16" s="913">
        <v>8</v>
      </c>
      <c r="O16" s="910" t="s">
        <v>3590</v>
      </c>
      <c r="P16" s="914" t="s">
        <v>3609</v>
      </c>
      <c r="Q16" s="915">
        <f t="shared" si="0"/>
        <v>0</v>
      </c>
      <c r="R16" s="950">
        <f t="shared" si="0"/>
        <v>0</v>
      </c>
      <c r="S16" s="915">
        <f t="shared" si="1"/>
        <v>-1</v>
      </c>
      <c r="T16" s="950">
        <f t="shared" si="2"/>
        <v>-0.81</v>
      </c>
      <c r="U16" s="957" t="s">
        <v>329</v>
      </c>
      <c r="V16" s="906" t="s">
        <v>329</v>
      </c>
      <c r="W16" s="906" t="s">
        <v>329</v>
      </c>
      <c r="X16" s="955" t="s">
        <v>329</v>
      </c>
      <c r="Y16" s="953"/>
    </row>
    <row r="17" spans="1:25" ht="14.45" customHeight="1" x14ac:dyDescent="0.2">
      <c r="A17" s="919" t="s">
        <v>3611</v>
      </c>
      <c r="B17" s="900"/>
      <c r="C17" s="901"/>
      <c r="D17" s="902"/>
      <c r="E17" s="885">
        <v>1</v>
      </c>
      <c r="F17" s="886">
        <v>0.5</v>
      </c>
      <c r="G17" s="892">
        <v>17</v>
      </c>
      <c r="H17" s="889"/>
      <c r="I17" s="883"/>
      <c r="J17" s="884"/>
      <c r="K17" s="888">
        <v>0.5</v>
      </c>
      <c r="L17" s="889">
        <v>2</v>
      </c>
      <c r="M17" s="889">
        <v>18</v>
      </c>
      <c r="N17" s="890">
        <v>6</v>
      </c>
      <c r="O17" s="889" t="s">
        <v>3590</v>
      </c>
      <c r="P17" s="904" t="s">
        <v>3612</v>
      </c>
      <c r="Q17" s="891">
        <f t="shared" si="0"/>
        <v>0</v>
      </c>
      <c r="R17" s="949">
        <f t="shared" si="0"/>
        <v>0</v>
      </c>
      <c r="S17" s="891">
        <f t="shared" si="1"/>
        <v>-1</v>
      </c>
      <c r="T17" s="949">
        <f t="shared" si="2"/>
        <v>-0.5</v>
      </c>
      <c r="U17" s="956" t="s">
        <v>329</v>
      </c>
      <c r="V17" s="900" t="s">
        <v>329</v>
      </c>
      <c r="W17" s="900" t="s">
        <v>329</v>
      </c>
      <c r="X17" s="954" t="s">
        <v>329</v>
      </c>
      <c r="Y17" s="952"/>
    </row>
    <row r="18" spans="1:25" ht="14.45" customHeight="1" x14ac:dyDescent="0.2">
      <c r="A18" s="920" t="s">
        <v>3613</v>
      </c>
      <c r="B18" s="906">
        <v>1</v>
      </c>
      <c r="C18" s="907">
        <v>1.32</v>
      </c>
      <c r="D18" s="905">
        <v>36</v>
      </c>
      <c r="E18" s="908"/>
      <c r="F18" s="909"/>
      <c r="G18" s="893"/>
      <c r="H18" s="910"/>
      <c r="I18" s="911"/>
      <c r="J18" s="894"/>
      <c r="K18" s="912">
        <v>0.57999999999999996</v>
      </c>
      <c r="L18" s="910">
        <v>2</v>
      </c>
      <c r="M18" s="910">
        <v>21</v>
      </c>
      <c r="N18" s="913">
        <v>7</v>
      </c>
      <c r="O18" s="910" t="s">
        <v>3590</v>
      </c>
      <c r="P18" s="914" t="s">
        <v>3614</v>
      </c>
      <c r="Q18" s="915">
        <f t="shared" si="0"/>
        <v>-1</v>
      </c>
      <c r="R18" s="950">
        <f t="shared" si="0"/>
        <v>-1.32</v>
      </c>
      <c r="S18" s="915">
        <f t="shared" si="1"/>
        <v>0</v>
      </c>
      <c r="T18" s="950">
        <f t="shared" si="2"/>
        <v>0</v>
      </c>
      <c r="U18" s="957" t="s">
        <v>329</v>
      </c>
      <c r="V18" s="906" t="s">
        <v>329</v>
      </c>
      <c r="W18" s="906" t="s">
        <v>329</v>
      </c>
      <c r="X18" s="955" t="s">
        <v>329</v>
      </c>
      <c r="Y18" s="953"/>
    </row>
    <row r="19" spans="1:25" ht="14.45" customHeight="1" x14ac:dyDescent="0.2">
      <c r="A19" s="919" t="s">
        <v>3615</v>
      </c>
      <c r="B19" s="900"/>
      <c r="C19" s="901"/>
      <c r="D19" s="902"/>
      <c r="E19" s="903"/>
      <c r="F19" s="883"/>
      <c r="G19" s="884"/>
      <c r="H19" s="885">
        <v>1</v>
      </c>
      <c r="I19" s="886">
        <v>1.1599999999999999</v>
      </c>
      <c r="J19" s="892">
        <v>6</v>
      </c>
      <c r="K19" s="888">
        <v>1.1599999999999999</v>
      </c>
      <c r="L19" s="889">
        <v>2</v>
      </c>
      <c r="M19" s="889">
        <v>21</v>
      </c>
      <c r="N19" s="890">
        <v>7</v>
      </c>
      <c r="O19" s="889" t="s">
        <v>3590</v>
      </c>
      <c r="P19" s="904" t="s">
        <v>3616</v>
      </c>
      <c r="Q19" s="891">
        <f t="shared" si="0"/>
        <v>1</v>
      </c>
      <c r="R19" s="949">
        <f t="shared" si="0"/>
        <v>1.1599999999999999</v>
      </c>
      <c r="S19" s="891">
        <f t="shared" si="1"/>
        <v>1</v>
      </c>
      <c r="T19" s="949">
        <f t="shared" si="2"/>
        <v>1.1599999999999999</v>
      </c>
      <c r="U19" s="956">
        <v>7</v>
      </c>
      <c r="V19" s="900">
        <v>6</v>
      </c>
      <c r="W19" s="900">
        <v>-1</v>
      </c>
      <c r="X19" s="954">
        <v>0.8571428571428571</v>
      </c>
      <c r="Y19" s="952"/>
    </row>
    <row r="20" spans="1:25" ht="14.45" customHeight="1" x14ac:dyDescent="0.2">
      <c r="A20" s="919" t="s">
        <v>3617</v>
      </c>
      <c r="B20" s="900"/>
      <c r="C20" s="901"/>
      <c r="D20" s="902"/>
      <c r="E20" s="903"/>
      <c r="F20" s="883"/>
      <c r="G20" s="884"/>
      <c r="H20" s="885">
        <v>1</v>
      </c>
      <c r="I20" s="886">
        <v>2.41</v>
      </c>
      <c r="J20" s="892">
        <v>8</v>
      </c>
      <c r="K20" s="888">
        <v>2.38</v>
      </c>
      <c r="L20" s="889">
        <v>3</v>
      </c>
      <c r="M20" s="889">
        <v>30</v>
      </c>
      <c r="N20" s="890">
        <v>10</v>
      </c>
      <c r="O20" s="889" t="s">
        <v>3590</v>
      </c>
      <c r="P20" s="904" t="s">
        <v>3618</v>
      </c>
      <c r="Q20" s="891">
        <f t="shared" si="0"/>
        <v>1</v>
      </c>
      <c r="R20" s="949">
        <f t="shared" si="0"/>
        <v>2.41</v>
      </c>
      <c r="S20" s="891">
        <f t="shared" si="1"/>
        <v>1</v>
      </c>
      <c r="T20" s="949">
        <f t="shared" si="2"/>
        <v>2.41</v>
      </c>
      <c r="U20" s="956">
        <v>10</v>
      </c>
      <c r="V20" s="900">
        <v>8</v>
      </c>
      <c r="W20" s="900">
        <v>-2</v>
      </c>
      <c r="X20" s="954">
        <v>0.8</v>
      </c>
      <c r="Y20" s="952"/>
    </row>
    <row r="21" spans="1:25" ht="14.45" customHeight="1" x14ac:dyDescent="0.2">
      <c r="A21" s="919" t="s">
        <v>3619</v>
      </c>
      <c r="B21" s="900"/>
      <c r="C21" s="901"/>
      <c r="D21" s="902"/>
      <c r="E21" s="885">
        <v>1</v>
      </c>
      <c r="F21" s="886">
        <v>1.63</v>
      </c>
      <c r="G21" s="892">
        <v>36</v>
      </c>
      <c r="H21" s="889"/>
      <c r="I21" s="883"/>
      <c r="J21" s="884"/>
      <c r="K21" s="888">
        <v>0.25</v>
      </c>
      <c r="L21" s="889">
        <v>1</v>
      </c>
      <c r="M21" s="889">
        <v>9</v>
      </c>
      <c r="N21" s="890">
        <v>3</v>
      </c>
      <c r="O21" s="889" t="s">
        <v>3590</v>
      </c>
      <c r="P21" s="904" t="s">
        <v>3620</v>
      </c>
      <c r="Q21" s="891">
        <f t="shared" si="0"/>
        <v>0</v>
      </c>
      <c r="R21" s="949">
        <f t="shared" si="0"/>
        <v>0</v>
      </c>
      <c r="S21" s="891">
        <f t="shared" si="1"/>
        <v>-1</v>
      </c>
      <c r="T21" s="949">
        <f t="shared" si="2"/>
        <v>-1.63</v>
      </c>
      <c r="U21" s="956" t="s">
        <v>329</v>
      </c>
      <c r="V21" s="900" t="s">
        <v>329</v>
      </c>
      <c r="W21" s="900" t="s">
        <v>329</v>
      </c>
      <c r="X21" s="954" t="s">
        <v>329</v>
      </c>
      <c r="Y21" s="952"/>
    </row>
    <row r="22" spans="1:25" ht="14.45" customHeight="1" x14ac:dyDescent="0.2">
      <c r="A22" s="919" t="s">
        <v>3621</v>
      </c>
      <c r="B22" s="900">
        <v>2</v>
      </c>
      <c r="C22" s="901">
        <v>1.89</v>
      </c>
      <c r="D22" s="902">
        <v>26.5</v>
      </c>
      <c r="E22" s="885">
        <v>2</v>
      </c>
      <c r="F22" s="886">
        <v>1.97</v>
      </c>
      <c r="G22" s="892">
        <v>27.5</v>
      </c>
      <c r="H22" s="889"/>
      <c r="I22" s="883"/>
      <c r="J22" s="884"/>
      <c r="K22" s="888">
        <v>0.51</v>
      </c>
      <c r="L22" s="889">
        <v>2</v>
      </c>
      <c r="M22" s="889">
        <v>18</v>
      </c>
      <c r="N22" s="890">
        <v>6</v>
      </c>
      <c r="O22" s="889" t="s">
        <v>3590</v>
      </c>
      <c r="P22" s="904" t="s">
        <v>3622</v>
      </c>
      <c r="Q22" s="891">
        <f t="shared" si="0"/>
        <v>-2</v>
      </c>
      <c r="R22" s="949">
        <f t="shared" si="0"/>
        <v>-1.89</v>
      </c>
      <c r="S22" s="891">
        <f t="shared" si="1"/>
        <v>-2</v>
      </c>
      <c r="T22" s="949">
        <f t="shared" si="2"/>
        <v>-1.97</v>
      </c>
      <c r="U22" s="956" t="s">
        <v>329</v>
      </c>
      <c r="V22" s="900" t="s">
        <v>329</v>
      </c>
      <c r="W22" s="900" t="s">
        <v>329</v>
      </c>
      <c r="X22" s="954" t="s">
        <v>329</v>
      </c>
      <c r="Y22" s="952"/>
    </row>
    <row r="23" spans="1:25" ht="14.45" customHeight="1" x14ac:dyDescent="0.2">
      <c r="A23" s="919" t="s">
        <v>3623</v>
      </c>
      <c r="B23" s="895">
        <v>1</v>
      </c>
      <c r="C23" s="896">
        <v>1.95</v>
      </c>
      <c r="D23" s="897">
        <v>34</v>
      </c>
      <c r="E23" s="903"/>
      <c r="F23" s="883"/>
      <c r="G23" s="884"/>
      <c r="H23" s="889"/>
      <c r="I23" s="883"/>
      <c r="J23" s="884"/>
      <c r="K23" s="888">
        <v>0.73</v>
      </c>
      <c r="L23" s="889">
        <v>2</v>
      </c>
      <c r="M23" s="889">
        <v>18</v>
      </c>
      <c r="N23" s="890">
        <v>6</v>
      </c>
      <c r="O23" s="889" t="s">
        <v>3590</v>
      </c>
      <c r="P23" s="904" t="s">
        <v>3624</v>
      </c>
      <c r="Q23" s="891">
        <f t="shared" si="0"/>
        <v>-1</v>
      </c>
      <c r="R23" s="949">
        <f t="shared" si="0"/>
        <v>-1.95</v>
      </c>
      <c r="S23" s="891">
        <f t="shared" si="1"/>
        <v>0</v>
      </c>
      <c r="T23" s="949">
        <f t="shared" si="2"/>
        <v>0</v>
      </c>
      <c r="U23" s="956" t="s">
        <v>329</v>
      </c>
      <c r="V23" s="900" t="s">
        <v>329</v>
      </c>
      <c r="W23" s="900" t="s">
        <v>329</v>
      </c>
      <c r="X23" s="954" t="s">
        <v>329</v>
      </c>
      <c r="Y23" s="952"/>
    </row>
    <row r="24" spans="1:25" ht="14.45" customHeight="1" x14ac:dyDescent="0.2">
      <c r="A24" s="919" t="s">
        <v>3625</v>
      </c>
      <c r="B24" s="900"/>
      <c r="C24" s="901"/>
      <c r="D24" s="902"/>
      <c r="E24" s="885">
        <v>1</v>
      </c>
      <c r="F24" s="886">
        <v>0.64</v>
      </c>
      <c r="G24" s="892">
        <v>19</v>
      </c>
      <c r="H24" s="889"/>
      <c r="I24" s="883"/>
      <c r="J24" s="884"/>
      <c r="K24" s="888">
        <v>0.43</v>
      </c>
      <c r="L24" s="889">
        <v>2</v>
      </c>
      <c r="M24" s="889">
        <v>15</v>
      </c>
      <c r="N24" s="890">
        <v>5</v>
      </c>
      <c r="O24" s="889" t="s">
        <v>3590</v>
      </c>
      <c r="P24" s="904" t="s">
        <v>3626</v>
      </c>
      <c r="Q24" s="891">
        <f t="shared" si="0"/>
        <v>0</v>
      </c>
      <c r="R24" s="949">
        <f t="shared" si="0"/>
        <v>0</v>
      </c>
      <c r="S24" s="891">
        <f t="shared" si="1"/>
        <v>-1</v>
      </c>
      <c r="T24" s="949">
        <f t="shared" si="2"/>
        <v>-0.64</v>
      </c>
      <c r="U24" s="956" t="s">
        <v>329</v>
      </c>
      <c r="V24" s="900" t="s">
        <v>329</v>
      </c>
      <c r="W24" s="900" t="s">
        <v>329</v>
      </c>
      <c r="X24" s="954" t="s">
        <v>329</v>
      </c>
      <c r="Y24" s="952"/>
    </row>
    <row r="25" spans="1:25" ht="14.45" customHeight="1" x14ac:dyDescent="0.2">
      <c r="A25" s="919" t="s">
        <v>3627</v>
      </c>
      <c r="B25" s="900"/>
      <c r="C25" s="901"/>
      <c r="D25" s="902"/>
      <c r="E25" s="903"/>
      <c r="F25" s="883"/>
      <c r="G25" s="884"/>
      <c r="H25" s="885">
        <v>18</v>
      </c>
      <c r="I25" s="886">
        <v>10.51</v>
      </c>
      <c r="J25" s="887">
        <v>6.5</v>
      </c>
      <c r="K25" s="888">
        <v>0.57999999999999996</v>
      </c>
      <c r="L25" s="889">
        <v>2</v>
      </c>
      <c r="M25" s="889">
        <v>18</v>
      </c>
      <c r="N25" s="890">
        <v>6</v>
      </c>
      <c r="O25" s="889" t="s">
        <v>3590</v>
      </c>
      <c r="P25" s="904" t="s">
        <v>3628</v>
      </c>
      <c r="Q25" s="891">
        <f t="shared" si="0"/>
        <v>18</v>
      </c>
      <c r="R25" s="949">
        <f t="shared" si="0"/>
        <v>10.51</v>
      </c>
      <c r="S25" s="891">
        <f t="shared" si="1"/>
        <v>18</v>
      </c>
      <c r="T25" s="949">
        <f t="shared" si="2"/>
        <v>10.51</v>
      </c>
      <c r="U25" s="956">
        <v>108</v>
      </c>
      <c r="V25" s="900">
        <v>117</v>
      </c>
      <c r="W25" s="900">
        <v>9</v>
      </c>
      <c r="X25" s="954">
        <v>1.0833333333333333</v>
      </c>
      <c r="Y25" s="952">
        <v>30</v>
      </c>
    </row>
    <row r="26" spans="1:25" ht="14.45" customHeight="1" x14ac:dyDescent="0.2">
      <c r="A26" s="919" t="s">
        <v>3629</v>
      </c>
      <c r="B26" s="900"/>
      <c r="C26" s="901"/>
      <c r="D26" s="902"/>
      <c r="E26" s="903"/>
      <c r="F26" s="883"/>
      <c r="G26" s="884"/>
      <c r="H26" s="885">
        <v>2</v>
      </c>
      <c r="I26" s="886">
        <v>2.99</v>
      </c>
      <c r="J26" s="887">
        <v>9</v>
      </c>
      <c r="K26" s="888">
        <v>1.49</v>
      </c>
      <c r="L26" s="889">
        <v>2</v>
      </c>
      <c r="M26" s="889">
        <v>18</v>
      </c>
      <c r="N26" s="890">
        <v>6</v>
      </c>
      <c r="O26" s="889" t="s">
        <v>3590</v>
      </c>
      <c r="P26" s="904" t="s">
        <v>3630</v>
      </c>
      <c r="Q26" s="891">
        <f t="shared" si="0"/>
        <v>2</v>
      </c>
      <c r="R26" s="949">
        <f t="shared" si="0"/>
        <v>2.99</v>
      </c>
      <c r="S26" s="891">
        <f t="shared" si="1"/>
        <v>2</v>
      </c>
      <c r="T26" s="949">
        <f t="shared" si="2"/>
        <v>2.99</v>
      </c>
      <c r="U26" s="956">
        <v>12</v>
      </c>
      <c r="V26" s="900">
        <v>18</v>
      </c>
      <c r="W26" s="900">
        <v>6</v>
      </c>
      <c r="X26" s="954">
        <v>1.5</v>
      </c>
      <c r="Y26" s="952">
        <v>8</v>
      </c>
    </row>
    <row r="27" spans="1:25" ht="14.45" customHeight="1" x14ac:dyDescent="0.2">
      <c r="A27" s="919" t="s">
        <v>3631</v>
      </c>
      <c r="B27" s="900">
        <v>1</v>
      </c>
      <c r="C27" s="901">
        <v>5.63</v>
      </c>
      <c r="D27" s="902">
        <v>55</v>
      </c>
      <c r="E27" s="885">
        <v>1</v>
      </c>
      <c r="F27" s="886">
        <v>2.21</v>
      </c>
      <c r="G27" s="892">
        <v>32</v>
      </c>
      <c r="H27" s="889"/>
      <c r="I27" s="883"/>
      <c r="J27" s="884"/>
      <c r="K27" s="888">
        <v>1.67</v>
      </c>
      <c r="L27" s="889">
        <v>3</v>
      </c>
      <c r="M27" s="889">
        <v>27</v>
      </c>
      <c r="N27" s="890">
        <v>9</v>
      </c>
      <c r="O27" s="889" t="s">
        <v>3590</v>
      </c>
      <c r="P27" s="904" t="s">
        <v>3632</v>
      </c>
      <c r="Q27" s="891">
        <f t="shared" si="0"/>
        <v>-1</v>
      </c>
      <c r="R27" s="949">
        <f t="shared" si="0"/>
        <v>-5.63</v>
      </c>
      <c r="S27" s="891">
        <f t="shared" si="1"/>
        <v>-1</v>
      </c>
      <c r="T27" s="949">
        <f t="shared" si="2"/>
        <v>-2.21</v>
      </c>
      <c r="U27" s="956" t="s">
        <v>329</v>
      </c>
      <c r="V27" s="900" t="s">
        <v>329</v>
      </c>
      <c r="W27" s="900" t="s">
        <v>329</v>
      </c>
      <c r="X27" s="954" t="s">
        <v>329</v>
      </c>
      <c r="Y27" s="952"/>
    </row>
    <row r="28" spans="1:25" ht="14.45" customHeight="1" x14ac:dyDescent="0.2">
      <c r="A28" s="919" t="s">
        <v>3633</v>
      </c>
      <c r="B28" s="900"/>
      <c r="C28" s="901"/>
      <c r="D28" s="902"/>
      <c r="E28" s="885">
        <v>1</v>
      </c>
      <c r="F28" s="886">
        <v>1.25</v>
      </c>
      <c r="G28" s="892">
        <v>35</v>
      </c>
      <c r="H28" s="889"/>
      <c r="I28" s="883"/>
      <c r="J28" s="884"/>
      <c r="K28" s="888">
        <v>0.83</v>
      </c>
      <c r="L28" s="889">
        <v>3</v>
      </c>
      <c r="M28" s="889">
        <v>27</v>
      </c>
      <c r="N28" s="890">
        <v>9</v>
      </c>
      <c r="O28" s="889" t="s">
        <v>3590</v>
      </c>
      <c r="P28" s="904" t="s">
        <v>3634</v>
      </c>
      <c r="Q28" s="891">
        <f t="shared" si="0"/>
        <v>0</v>
      </c>
      <c r="R28" s="949">
        <f t="shared" si="0"/>
        <v>0</v>
      </c>
      <c r="S28" s="891">
        <f t="shared" si="1"/>
        <v>-1</v>
      </c>
      <c r="T28" s="949">
        <f t="shared" si="2"/>
        <v>-1.25</v>
      </c>
      <c r="U28" s="956" t="s">
        <v>329</v>
      </c>
      <c r="V28" s="900" t="s">
        <v>329</v>
      </c>
      <c r="W28" s="900" t="s">
        <v>329</v>
      </c>
      <c r="X28" s="954" t="s">
        <v>329</v>
      </c>
      <c r="Y28" s="952"/>
    </row>
    <row r="29" spans="1:25" ht="14.45" customHeight="1" x14ac:dyDescent="0.2">
      <c r="A29" s="920" t="s">
        <v>3635</v>
      </c>
      <c r="B29" s="906">
        <v>1</v>
      </c>
      <c r="C29" s="907">
        <v>1</v>
      </c>
      <c r="D29" s="905">
        <v>20</v>
      </c>
      <c r="E29" s="908"/>
      <c r="F29" s="909"/>
      <c r="G29" s="893"/>
      <c r="H29" s="910"/>
      <c r="I29" s="911"/>
      <c r="J29" s="894"/>
      <c r="K29" s="912">
        <v>1</v>
      </c>
      <c r="L29" s="910">
        <v>3</v>
      </c>
      <c r="M29" s="910">
        <v>30</v>
      </c>
      <c r="N29" s="913">
        <v>10</v>
      </c>
      <c r="O29" s="910" t="s">
        <v>3590</v>
      </c>
      <c r="P29" s="914" t="s">
        <v>3636</v>
      </c>
      <c r="Q29" s="915">
        <f t="shared" si="0"/>
        <v>-1</v>
      </c>
      <c r="R29" s="950">
        <f t="shared" si="0"/>
        <v>-1</v>
      </c>
      <c r="S29" s="915">
        <f t="shared" si="1"/>
        <v>0</v>
      </c>
      <c r="T29" s="950">
        <f t="shared" si="2"/>
        <v>0</v>
      </c>
      <c r="U29" s="957" t="s">
        <v>329</v>
      </c>
      <c r="V29" s="906" t="s">
        <v>329</v>
      </c>
      <c r="W29" s="906" t="s">
        <v>329</v>
      </c>
      <c r="X29" s="955" t="s">
        <v>329</v>
      </c>
      <c r="Y29" s="953"/>
    </row>
    <row r="30" spans="1:25" ht="14.45" customHeight="1" x14ac:dyDescent="0.2">
      <c r="A30" s="919" t="s">
        <v>3637</v>
      </c>
      <c r="B30" s="895">
        <v>1</v>
      </c>
      <c r="C30" s="896">
        <v>0.86</v>
      </c>
      <c r="D30" s="897">
        <v>26</v>
      </c>
      <c r="E30" s="903"/>
      <c r="F30" s="883"/>
      <c r="G30" s="884"/>
      <c r="H30" s="889"/>
      <c r="I30" s="883"/>
      <c r="J30" s="884"/>
      <c r="K30" s="888">
        <v>0.49</v>
      </c>
      <c r="L30" s="889">
        <v>2</v>
      </c>
      <c r="M30" s="889">
        <v>18</v>
      </c>
      <c r="N30" s="890">
        <v>6</v>
      </c>
      <c r="O30" s="889" t="s">
        <v>3590</v>
      </c>
      <c r="P30" s="904" t="s">
        <v>3638</v>
      </c>
      <c r="Q30" s="891">
        <f t="shared" si="0"/>
        <v>-1</v>
      </c>
      <c r="R30" s="949">
        <f t="shared" si="0"/>
        <v>-0.86</v>
      </c>
      <c r="S30" s="891">
        <f t="shared" si="1"/>
        <v>0</v>
      </c>
      <c r="T30" s="949">
        <f t="shared" si="2"/>
        <v>0</v>
      </c>
      <c r="U30" s="956" t="s">
        <v>329</v>
      </c>
      <c r="V30" s="900" t="s">
        <v>329</v>
      </c>
      <c r="W30" s="900" t="s">
        <v>329</v>
      </c>
      <c r="X30" s="954" t="s">
        <v>329</v>
      </c>
      <c r="Y30" s="952"/>
    </row>
    <row r="31" spans="1:25" ht="14.45" customHeight="1" x14ac:dyDescent="0.2">
      <c r="A31" s="919" t="s">
        <v>3639</v>
      </c>
      <c r="B31" s="895">
        <v>1</v>
      </c>
      <c r="C31" s="896">
        <v>0.96</v>
      </c>
      <c r="D31" s="897">
        <v>13</v>
      </c>
      <c r="E31" s="903"/>
      <c r="F31" s="883"/>
      <c r="G31" s="884"/>
      <c r="H31" s="889">
        <v>1</v>
      </c>
      <c r="I31" s="883">
        <v>0.96</v>
      </c>
      <c r="J31" s="884">
        <v>8</v>
      </c>
      <c r="K31" s="888">
        <v>0.96</v>
      </c>
      <c r="L31" s="889">
        <v>4</v>
      </c>
      <c r="M31" s="889">
        <v>36</v>
      </c>
      <c r="N31" s="890">
        <v>12</v>
      </c>
      <c r="O31" s="889" t="s">
        <v>3590</v>
      </c>
      <c r="P31" s="904" t="s">
        <v>3640</v>
      </c>
      <c r="Q31" s="891">
        <f t="shared" si="0"/>
        <v>0</v>
      </c>
      <c r="R31" s="949">
        <f t="shared" si="0"/>
        <v>0</v>
      </c>
      <c r="S31" s="891">
        <f t="shared" si="1"/>
        <v>1</v>
      </c>
      <c r="T31" s="949">
        <f t="shared" si="2"/>
        <v>0.96</v>
      </c>
      <c r="U31" s="956">
        <v>12</v>
      </c>
      <c r="V31" s="900">
        <v>8</v>
      </c>
      <c r="W31" s="900">
        <v>-4</v>
      </c>
      <c r="X31" s="954">
        <v>0.66666666666666663</v>
      </c>
      <c r="Y31" s="952"/>
    </row>
    <row r="32" spans="1:25" ht="14.45" customHeight="1" x14ac:dyDescent="0.2">
      <c r="A32" s="920" t="s">
        <v>3641</v>
      </c>
      <c r="B32" s="916">
        <v>1</v>
      </c>
      <c r="C32" s="917">
        <v>1.55</v>
      </c>
      <c r="D32" s="898">
        <v>32</v>
      </c>
      <c r="E32" s="918"/>
      <c r="F32" s="911"/>
      <c r="G32" s="894"/>
      <c r="H32" s="910"/>
      <c r="I32" s="911"/>
      <c r="J32" s="894"/>
      <c r="K32" s="912">
        <v>1.55</v>
      </c>
      <c r="L32" s="910">
        <v>5</v>
      </c>
      <c r="M32" s="910">
        <v>42</v>
      </c>
      <c r="N32" s="913">
        <v>14</v>
      </c>
      <c r="O32" s="910" t="s">
        <v>3590</v>
      </c>
      <c r="P32" s="914" t="s">
        <v>3642</v>
      </c>
      <c r="Q32" s="915">
        <f t="shared" si="0"/>
        <v>-1</v>
      </c>
      <c r="R32" s="950">
        <f t="shared" si="0"/>
        <v>-1.55</v>
      </c>
      <c r="S32" s="915">
        <f t="shared" si="1"/>
        <v>0</v>
      </c>
      <c r="T32" s="950">
        <f t="shared" si="2"/>
        <v>0</v>
      </c>
      <c r="U32" s="957" t="s">
        <v>329</v>
      </c>
      <c r="V32" s="906" t="s">
        <v>329</v>
      </c>
      <c r="W32" s="906" t="s">
        <v>329</v>
      </c>
      <c r="X32" s="955" t="s">
        <v>329</v>
      </c>
      <c r="Y32" s="953"/>
    </row>
    <row r="33" spans="1:25" ht="14.45" customHeight="1" x14ac:dyDescent="0.2">
      <c r="A33" s="919" t="s">
        <v>3643</v>
      </c>
      <c r="B33" s="900"/>
      <c r="C33" s="901"/>
      <c r="D33" s="902"/>
      <c r="E33" s="903">
        <v>1</v>
      </c>
      <c r="F33" s="883">
        <v>0.57999999999999996</v>
      </c>
      <c r="G33" s="884">
        <v>19</v>
      </c>
      <c r="H33" s="885">
        <v>1</v>
      </c>
      <c r="I33" s="886">
        <v>0.57999999999999996</v>
      </c>
      <c r="J33" s="887">
        <v>9</v>
      </c>
      <c r="K33" s="888">
        <v>0.57999999999999996</v>
      </c>
      <c r="L33" s="889">
        <v>2</v>
      </c>
      <c r="M33" s="889">
        <v>21</v>
      </c>
      <c r="N33" s="890">
        <v>7</v>
      </c>
      <c r="O33" s="889" t="s">
        <v>3590</v>
      </c>
      <c r="P33" s="904" t="s">
        <v>3644</v>
      </c>
      <c r="Q33" s="891">
        <f t="shared" si="0"/>
        <v>1</v>
      </c>
      <c r="R33" s="949">
        <f t="shared" si="0"/>
        <v>0.57999999999999996</v>
      </c>
      <c r="S33" s="891">
        <f t="shared" si="1"/>
        <v>0</v>
      </c>
      <c r="T33" s="949">
        <f t="shared" si="2"/>
        <v>0</v>
      </c>
      <c r="U33" s="956">
        <v>7</v>
      </c>
      <c r="V33" s="900">
        <v>9</v>
      </c>
      <c r="W33" s="900">
        <v>2</v>
      </c>
      <c r="X33" s="954">
        <v>1.2857142857142858</v>
      </c>
      <c r="Y33" s="952">
        <v>2</v>
      </c>
    </row>
    <row r="34" spans="1:25" ht="14.45" customHeight="1" x14ac:dyDescent="0.2">
      <c r="A34" s="920" t="s">
        <v>3645</v>
      </c>
      <c r="B34" s="906">
        <v>4</v>
      </c>
      <c r="C34" s="907">
        <v>2.97</v>
      </c>
      <c r="D34" s="905">
        <v>26.5</v>
      </c>
      <c r="E34" s="918">
        <v>5</v>
      </c>
      <c r="F34" s="911">
        <v>5.03</v>
      </c>
      <c r="G34" s="894">
        <v>32.4</v>
      </c>
      <c r="H34" s="908">
        <v>1</v>
      </c>
      <c r="I34" s="909">
        <v>0.73</v>
      </c>
      <c r="J34" s="893">
        <v>6</v>
      </c>
      <c r="K34" s="912">
        <v>0.73</v>
      </c>
      <c r="L34" s="910">
        <v>3</v>
      </c>
      <c r="M34" s="910">
        <v>30</v>
      </c>
      <c r="N34" s="913">
        <v>10</v>
      </c>
      <c r="O34" s="910" t="s">
        <v>3590</v>
      </c>
      <c r="P34" s="914" t="s">
        <v>3646</v>
      </c>
      <c r="Q34" s="915">
        <f t="shared" si="0"/>
        <v>-3</v>
      </c>
      <c r="R34" s="950">
        <f t="shared" si="0"/>
        <v>-2.2400000000000002</v>
      </c>
      <c r="S34" s="915">
        <f t="shared" si="1"/>
        <v>-4</v>
      </c>
      <c r="T34" s="950">
        <f t="shared" si="2"/>
        <v>-4.3000000000000007</v>
      </c>
      <c r="U34" s="957">
        <v>10</v>
      </c>
      <c r="V34" s="906">
        <v>6</v>
      </c>
      <c r="W34" s="906">
        <v>-4</v>
      </c>
      <c r="X34" s="955">
        <v>0.6</v>
      </c>
      <c r="Y34" s="953"/>
    </row>
    <row r="35" spans="1:25" ht="14.45" customHeight="1" x14ac:dyDescent="0.2">
      <c r="A35" s="920" t="s">
        <v>3647</v>
      </c>
      <c r="B35" s="906">
        <v>2</v>
      </c>
      <c r="C35" s="907">
        <v>2.42</v>
      </c>
      <c r="D35" s="905">
        <v>32.5</v>
      </c>
      <c r="E35" s="918"/>
      <c r="F35" s="911"/>
      <c r="G35" s="894"/>
      <c r="H35" s="908">
        <v>102</v>
      </c>
      <c r="I35" s="909">
        <v>102.93</v>
      </c>
      <c r="J35" s="893">
        <v>7.9</v>
      </c>
      <c r="K35" s="912">
        <v>1.06</v>
      </c>
      <c r="L35" s="910">
        <v>4</v>
      </c>
      <c r="M35" s="910">
        <v>33</v>
      </c>
      <c r="N35" s="913">
        <v>11</v>
      </c>
      <c r="O35" s="910" t="s">
        <v>3590</v>
      </c>
      <c r="P35" s="914" t="s">
        <v>3648</v>
      </c>
      <c r="Q35" s="915">
        <f t="shared" si="0"/>
        <v>100</v>
      </c>
      <c r="R35" s="950">
        <f t="shared" si="0"/>
        <v>100.51</v>
      </c>
      <c r="S35" s="915">
        <f t="shared" si="1"/>
        <v>102</v>
      </c>
      <c r="T35" s="950">
        <f t="shared" si="2"/>
        <v>102.93</v>
      </c>
      <c r="U35" s="957">
        <v>1122</v>
      </c>
      <c r="V35" s="906">
        <v>805.80000000000007</v>
      </c>
      <c r="W35" s="906">
        <v>-316.19999999999993</v>
      </c>
      <c r="X35" s="955">
        <v>0.71818181818181825</v>
      </c>
      <c r="Y35" s="953">
        <v>75</v>
      </c>
    </row>
    <row r="36" spans="1:25" ht="14.45" customHeight="1" x14ac:dyDescent="0.2">
      <c r="A36" s="919" t="s">
        <v>3649</v>
      </c>
      <c r="B36" s="895">
        <v>1</v>
      </c>
      <c r="C36" s="896">
        <v>0.8</v>
      </c>
      <c r="D36" s="897">
        <v>30</v>
      </c>
      <c r="E36" s="903"/>
      <c r="F36" s="883"/>
      <c r="G36" s="884"/>
      <c r="H36" s="889"/>
      <c r="I36" s="883"/>
      <c r="J36" s="884"/>
      <c r="K36" s="888">
        <v>0.6</v>
      </c>
      <c r="L36" s="889">
        <v>3</v>
      </c>
      <c r="M36" s="889">
        <v>27</v>
      </c>
      <c r="N36" s="890">
        <v>9</v>
      </c>
      <c r="O36" s="889" t="s">
        <v>3590</v>
      </c>
      <c r="P36" s="904" t="s">
        <v>3650</v>
      </c>
      <c r="Q36" s="891">
        <f t="shared" si="0"/>
        <v>-1</v>
      </c>
      <c r="R36" s="949">
        <f t="shared" si="0"/>
        <v>-0.8</v>
      </c>
      <c r="S36" s="891">
        <f t="shared" si="1"/>
        <v>0</v>
      </c>
      <c r="T36" s="949">
        <f t="shared" si="2"/>
        <v>0</v>
      </c>
      <c r="U36" s="956" t="s">
        <v>329</v>
      </c>
      <c r="V36" s="900" t="s">
        <v>329</v>
      </c>
      <c r="W36" s="900" t="s">
        <v>329</v>
      </c>
      <c r="X36" s="954" t="s">
        <v>329</v>
      </c>
      <c r="Y36" s="952"/>
    </row>
    <row r="37" spans="1:25" ht="14.45" customHeight="1" x14ac:dyDescent="0.2">
      <c r="A37" s="919" t="s">
        <v>3651</v>
      </c>
      <c r="B37" s="900">
        <v>1</v>
      </c>
      <c r="C37" s="901">
        <v>0.87</v>
      </c>
      <c r="D37" s="902">
        <v>23</v>
      </c>
      <c r="E37" s="885"/>
      <c r="F37" s="886"/>
      <c r="G37" s="892"/>
      <c r="H37" s="889"/>
      <c r="I37" s="883"/>
      <c r="J37" s="884"/>
      <c r="K37" s="888">
        <v>0.87</v>
      </c>
      <c r="L37" s="889">
        <v>3</v>
      </c>
      <c r="M37" s="889">
        <v>27</v>
      </c>
      <c r="N37" s="890">
        <v>9</v>
      </c>
      <c r="O37" s="889" t="s">
        <v>3590</v>
      </c>
      <c r="P37" s="904" t="s">
        <v>3652</v>
      </c>
      <c r="Q37" s="891">
        <f t="shared" si="0"/>
        <v>-1</v>
      </c>
      <c r="R37" s="949">
        <f t="shared" si="0"/>
        <v>-0.87</v>
      </c>
      <c r="S37" s="891">
        <f t="shared" si="1"/>
        <v>0</v>
      </c>
      <c r="T37" s="949">
        <f t="shared" si="2"/>
        <v>0</v>
      </c>
      <c r="U37" s="956" t="s">
        <v>329</v>
      </c>
      <c r="V37" s="900" t="s">
        <v>329</v>
      </c>
      <c r="W37" s="900" t="s">
        <v>329</v>
      </c>
      <c r="X37" s="954" t="s">
        <v>329</v>
      </c>
      <c r="Y37" s="952"/>
    </row>
    <row r="38" spans="1:25" ht="14.45" customHeight="1" x14ac:dyDescent="0.2">
      <c r="A38" s="920" t="s">
        <v>3653</v>
      </c>
      <c r="B38" s="906"/>
      <c r="C38" s="907"/>
      <c r="D38" s="905"/>
      <c r="E38" s="908">
        <v>1</v>
      </c>
      <c r="F38" s="909">
        <v>4.53</v>
      </c>
      <c r="G38" s="893">
        <v>81</v>
      </c>
      <c r="H38" s="910"/>
      <c r="I38" s="911"/>
      <c r="J38" s="894"/>
      <c r="K38" s="912">
        <v>1.3</v>
      </c>
      <c r="L38" s="910">
        <v>4</v>
      </c>
      <c r="M38" s="910">
        <v>33</v>
      </c>
      <c r="N38" s="913">
        <v>11</v>
      </c>
      <c r="O38" s="910" t="s">
        <v>3590</v>
      </c>
      <c r="P38" s="914" t="s">
        <v>3654</v>
      </c>
      <c r="Q38" s="915">
        <f t="shared" si="0"/>
        <v>0</v>
      </c>
      <c r="R38" s="950">
        <f t="shared" si="0"/>
        <v>0</v>
      </c>
      <c r="S38" s="915">
        <f t="shared" si="1"/>
        <v>-1</v>
      </c>
      <c r="T38" s="950">
        <f t="shared" si="2"/>
        <v>-4.53</v>
      </c>
      <c r="U38" s="957" t="s">
        <v>329</v>
      </c>
      <c r="V38" s="906" t="s">
        <v>329</v>
      </c>
      <c r="W38" s="906" t="s">
        <v>329</v>
      </c>
      <c r="X38" s="955" t="s">
        <v>329</v>
      </c>
      <c r="Y38" s="953"/>
    </row>
    <row r="39" spans="1:25" ht="14.45" customHeight="1" x14ac:dyDescent="0.2">
      <c r="A39" s="919" t="s">
        <v>3655</v>
      </c>
      <c r="B39" s="900">
        <v>1</v>
      </c>
      <c r="C39" s="901">
        <v>0.93</v>
      </c>
      <c r="D39" s="902">
        <v>29</v>
      </c>
      <c r="E39" s="885">
        <v>3</v>
      </c>
      <c r="F39" s="886">
        <v>4.72</v>
      </c>
      <c r="G39" s="892">
        <v>42.7</v>
      </c>
      <c r="H39" s="889"/>
      <c r="I39" s="883"/>
      <c r="J39" s="884"/>
      <c r="K39" s="888">
        <v>0.56000000000000005</v>
      </c>
      <c r="L39" s="889">
        <v>2</v>
      </c>
      <c r="M39" s="889">
        <v>21</v>
      </c>
      <c r="N39" s="890">
        <v>7</v>
      </c>
      <c r="O39" s="889" t="s">
        <v>3590</v>
      </c>
      <c r="P39" s="904" t="s">
        <v>3656</v>
      </c>
      <c r="Q39" s="891">
        <f t="shared" si="0"/>
        <v>-1</v>
      </c>
      <c r="R39" s="949">
        <f t="shared" si="0"/>
        <v>-0.93</v>
      </c>
      <c r="S39" s="891">
        <f t="shared" si="1"/>
        <v>-3</v>
      </c>
      <c r="T39" s="949">
        <f t="shared" si="2"/>
        <v>-4.72</v>
      </c>
      <c r="U39" s="956" t="s">
        <v>329</v>
      </c>
      <c r="V39" s="900" t="s">
        <v>329</v>
      </c>
      <c r="W39" s="900" t="s">
        <v>329</v>
      </c>
      <c r="X39" s="954" t="s">
        <v>329</v>
      </c>
      <c r="Y39" s="952"/>
    </row>
    <row r="40" spans="1:25" ht="14.45" customHeight="1" x14ac:dyDescent="0.2">
      <c r="A40" s="920" t="s">
        <v>3657</v>
      </c>
      <c r="B40" s="906">
        <v>1</v>
      </c>
      <c r="C40" s="907">
        <v>0.88</v>
      </c>
      <c r="D40" s="905">
        <v>25</v>
      </c>
      <c r="E40" s="908"/>
      <c r="F40" s="909"/>
      <c r="G40" s="893"/>
      <c r="H40" s="910">
        <v>1</v>
      </c>
      <c r="I40" s="911">
        <v>0.82</v>
      </c>
      <c r="J40" s="899">
        <v>12</v>
      </c>
      <c r="K40" s="912">
        <v>0.82</v>
      </c>
      <c r="L40" s="910">
        <v>3</v>
      </c>
      <c r="M40" s="910">
        <v>24</v>
      </c>
      <c r="N40" s="913">
        <v>8</v>
      </c>
      <c r="O40" s="910" t="s">
        <v>3590</v>
      </c>
      <c r="P40" s="914" t="s">
        <v>3658</v>
      </c>
      <c r="Q40" s="915">
        <f t="shared" si="0"/>
        <v>0</v>
      </c>
      <c r="R40" s="950">
        <f t="shared" si="0"/>
        <v>-6.0000000000000053E-2</v>
      </c>
      <c r="S40" s="915">
        <f t="shared" si="1"/>
        <v>1</v>
      </c>
      <c r="T40" s="950">
        <f t="shared" si="2"/>
        <v>0.82</v>
      </c>
      <c r="U40" s="957">
        <v>8</v>
      </c>
      <c r="V40" s="906">
        <v>12</v>
      </c>
      <c r="W40" s="906">
        <v>4</v>
      </c>
      <c r="X40" s="955">
        <v>1.5</v>
      </c>
      <c r="Y40" s="953">
        <v>4</v>
      </c>
    </row>
    <row r="41" spans="1:25" ht="14.45" customHeight="1" x14ac:dyDescent="0.2">
      <c r="A41" s="919" t="s">
        <v>3659</v>
      </c>
      <c r="B41" s="900"/>
      <c r="C41" s="901"/>
      <c r="D41" s="902"/>
      <c r="E41" s="885">
        <v>1</v>
      </c>
      <c r="F41" s="886">
        <v>13.17</v>
      </c>
      <c r="G41" s="892">
        <v>46</v>
      </c>
      <c r="H41" s="889"/>
      <c r="I41" s="883"/>
      <c r="J41" s="884"/>
      <c r="K41" s="888">
        <v>13.17</v>
      </c>
      <c r="L41" s="889">
        <v>6</v>
      </c>
      <c r="M41" s="889">
        <v>54</v>
      </c>
      <c r="N41" s="890">
        <v>18</v>
      </c>
      <c r="O41" s="889" t="s">
        <v>3590</v>
      </c>
      <c r="P41" s="904" t="s">
        <v>3660</v>
      </c>
      <c r="Q41" s="891">
        <f t="shared" si="0"/>
        <v>0</v>
      </c>
      <c r="R41" s="949">
        <f t="shared" si="0"/>
        <v>0</v>
      </c>
      <c r="S41" s="891">
        <f t="shared" si="1"/>
        <v>-1</v>
      </c>
      <c r="T41" s="949">
        <f t="shared" si="2"/>
        <v>-13.17</v>
      </c>
      <c r="U41" s="956" t="s">
        <v>329</v>
      </c>
      <c r="V41" s="900" t="s">
        <v>329</v>
      </c>
      <c r="W41" s="900" t="s">
        <v>329</v>
      </c>
      <c r="X41" s="954" t="s">
        <v>329</v>
      </c>
      <c r="Y41" s="952"/>
    </row>
    <row r="42" spans="1:25" ht="14.45" customHeight="1" x14ac:dyDescent="0.2">
      <c r="A42" s="919" t="s">
        <v>3661</v>
      </c>
      <c r="B42" s="895">
        <v>1</v>
      </c>
      <c r="C42" s="896">
        <v>4.87</v>
      </c>
      <c r="D42" s="897">
        <v>37</v>
      </c>
      <c r="E42" s="903"/>
      <c r="F42" s="883"/>
      <c r="G42" s="884"/>
      <c r="H42" s="889"/>
      <c r="I42" s="883"/>
      <c r="J42" s="884"/>
      <c r="K42" s="888">
        <v>3.36</v>
      </c>
      <c r="L42" s="889">
        <v>2</v>
      </c>
      <c r="M42" s="889">
        <v>21</v>
      </c>
      <c r="N42" s="890">
        <v>7</v>
      </c>
      <c r="O42" s="889" t="s">
        <v>3344</v>
      </c>
      <c r="P42" s="904" t="s">
        <v>3662</v>
      </c>
      <c r="Q42" s="891">
        <f t="shared" si="0"/>
        <v>-1</v>
      </c>
      <c r="R42" s="949">
        <f t="shared" si="0"/>
        <v>-4.87</v>
      </c>
      <c r="S42" s="891">
        <f t="shared" si="1"/>
        <v>0</v>
      </c>
      <c r="T42" s="949">
        <f t="shared" si="2"/>
        <v>0</v>
      </c>
      <c r="U42" s="956" t="s">
        <v>329</v>
      </c>
      <c r="V42" s="900" t="s">
        <v>329</v>
      </c>
      <c r="W42" s="900" t="s">
        <v>329</v>
      </c>
      <c r="X42" s="954" t="s">
        <v>329</v>
      </c>
      <c r="Y42" s="952"/>
    </row>
    <row r="43" spans="1:25" ht="14.45" customHeight="1" x14ac:dyDescent="0.2">
      <c r="A43" s="919" t="s">
        <v>3663</v>
      </c>
      <c r="B43" s="900"/>
      <c r="C43" s="901"/>
      <c r="D43" s="902"/>
      <c r="E43" s="885">
        <v>1</v>
      </c>
      <c r="F43" s="886">
        <v>2.86</v>
      </c>
      <c r="G43" s="892">
        <v>23</v>
      </c>
      <c r="H43" s="889"/>
      <c r="I43" s="883"/>
      <c r="J43" s="884"/>
      <c r="K43" s="888">
        <v>2.86</v>
      </c>
      <c r="L43" s="889">
        <v>4</v>
      </c>
      <c r="M43" s="889">
        <v>36</v>
      </c>
      <c r="N43" s="890">
        <v>12</v>
      </c>
      <c r="O43" s="889" t="s">
        <v>3590</v>
      </c>
      <c r="P43" s="904" t="s">
        <v>3664</v>
      </c>
      <c r="Q43" s="891">
        <f t="shared" si="0"/>
        <v>0</v>
      </c>
      <c r="R43" s="949">
        <f t="shared" si="0"/>
        <v>0</v>
      </c>
      <c r="S43" s="891">
        <f t="shared" si="1"/>
        <v>-1</v>
      </c>
      <c r="T43" s="949">
        <f t="shared" si="2"/>
        <v>-2.86</v>
      </c>
      <c r="U43" s="956" t="s">
        <v>329</v>
      </c>
      <c r="V43" s="900" t="s">
        <v>329</v>
      </c>
      <c r="W43" s="900" t="s">
        <v>329</v>
      </c>
      <c r="X43" s="954" t="s">
        <v>329</v>
      </c>
      <c r="Y43" s="952"/>
    </row>
    <row r="44" spans="1:25" ht="14.45" customHeight="1" x14ac:dyDescent="0.2">
      <c r="A44" s="919" t="s">
        <v>3665</v>
      </c>
      <c r="B44" s="900"/>
      <c r="C44" s="901"/>
      <c r="D44" s="902"/>
      <c r="E44" s="885">
        <v>1</v>
      </c>
      <c r="F44" s="886">
        <v>3.52</v>
      </c>
      <c r="G44" s="892">
        <v>41</v>
      </c>
      <c r="H44" s="889"/>
      <c r="I44" s="883"/>
      <c r="J44" s="884"/>
      <c r="K44" s="888">
        <v>3.52</v>
      </c>
      <c r="L44" s="889">
        <v>7</v>
      </c>
      <c r="M44" s="889">
        <v>63</v>
      </c>
      <c r="N44" s="890">
        <v>21</v>
      </c>
      <c r="O44" s="889" t="s">
        <v>3590</v>
      </c>
      <c r="P44" s="904" t="s">
        <v>3666</v>
      </c>
      <c r="Q44" s="891">
        <f t="shared" si="0"/>
        <v>0</v>
      </c>
      <c r="R44" s="949">
        <f t="shared" si="0"/>
        <v>0</v>
      </c>
      <c r="S44" s="891">
        <f t="shared" si="1"/>
        <v>-1</v>
      </c>
      <c r="T44" s="949">
        <f t="shared" si="2"/>
        <v>-3.52</v>
      </c>
      <c r="U44" s="956" t="s">
        <v>329</v>
      </c>
      <c r="V44" s="900" t="s">
        <v>329</v>
      </c>
      <c r="W44" s="900" t="s">
        <v>329</v>
      </c>
      <c r="X44" s="954" t="s">
        <v>329</v>
      </c>
      <c r="Y44" s="952"/>
    </row>
    <row r="45" spans="1:25" ht="14.45" customHeight="1" x14ac:dyDescent="0.2">
      <c r="A45" s="919" t="s">
        <v>3667</v>
      </c>
      <c r="B45" s="900"/>
      <c r="C45" s="901"/>
      <c r="D45" s="902"/>
      <c r="E45" s="885">
        <v>1</v>
      </c>
      <c r="F45" s="886">
        <v>6.38</v>
      </c>
      <c r="G45" s="892">
        <v>35</v>
      </c>
      <c r="H45" s="889"/>
      <c r="I45" s="883"/>
      <c r="J45" s="884"/>
      <c r="K45" s="888">
        <v>4.0199999999999996</v>
      </c>
      <c r="L45" s="889">
        <v>2</v>
      </c>
      <c r="M45" s="889">
        <v>18</v>
      </c>
      <c r="N45" s="890">
        <v>6</v>
      </c>
      <c r="O45" s="889" t="s">
        <v>3344</v>
      </c>
      <c r="P45" s="904" t="s">
        <v>3668</v>
      </c>
      <c r="Q45" s="891">
        <f t="shared" si="0"/>
        <v>0</v>
      </c>
      <c r="R45" s="949">
        <f t="shared" si="0"/>
        <v>0</v>
      </c>
      <c r="S45" s="891">
        <f t="shared" si="1"/>
        <v>-1</v>
      </c>
      <c r="T45" s="949">
        <f t="shared" si="2"/>
        <v>-6.38</v>
      </c>
      <c r="U45" s="956" t="s">
        <v>329</v>
      </c>
      <c r="V45" s="900" t="s">
        <v>329</v>
      </c>
      <c r="W45" s="900" t="s">
        <v>329</v>
      </c>
      <c r="X45" s="954" t="s">
        <v>329</v>
      </c>
      <c r="Y45" s="952"/>
    </row>
    <row r="46" spans="1:25" ht="14.45" customHeight="1" x14ac:dyDescent="0.2">
      <c r="A46" s="919" t="s">
        <v>3669</v>
      </c>
      <c r="B46" s="895">
        <v>2</v>
      </c>
      <c r="C46" s="896">
        <v>2.08</v>
      </c>
      <c r="D46" s="897">
        <v>34.5</v>
      </c>
      <c r="E46" s="903">
        <v>1</v>
      </c>
      <c r="F46" s="883">
        <v>1.08</v>
      </c>
      <c r="G46" s="884">
        <v>36</v>
      </c>
      <c r="H46" s="889"/>
      <c r="I46" s="883"/>
      <c r="J46" s="884"/>
      <c r="K46" s="888">
        <v>0.68</v>
      </c>
      <c r="L46" s="889">
        <v>3</v>
      </c>
      <c r="M46" s="889">
        <v>27</v>
      </c>
      <c r="N46" s="890">
        <v>9</v>
      </c>
      <c r="O46" s="889" t="s">
        <v>3590</v>
      </c>
      <c r="P46" s="904" t="s">
        <v>3670</v>
      </c>
      <c r="Q46" s="891">
        <f t="shared" si="0"/>
        <v>-2</v>
      </c>
      <c r="R46" s="949">
        <f t="shared" si="0"/>
        <v>-2.08</v>
      </c>
      <c r="S46" s="891">
        <f t="shared" si="1"/>
        <v>-1</v>
      </c>
      <c r="T46" s="949">
        <f t="shared" si="2"/>
        <v>-1.08</v>
      </c>
      <c r="U46" s="956" t="s">
        <v>329</v>
      </c>
      <c r="V46" s="900" t="s">
        <v>329</v>
      </c>
      <c r="W46" s="900" t="s">
        <v>329</v>
      </c>
      <c r="X46" s="954" t="s">
        <v>329</v>
      </c>
      <c r="Y46" s="952"/>
    </row>
    <row r="47" spans="1:25" ht="14.45" customHeight="1" x14ac:dyDescent="0.2">
      <c r="A47" s="920" t="s">
        <v>3671</v>
      </c>
      <c r="B47" s="916">
        <v>4</v>
      </c>
      <c r="C47" s="917">
        <v>5.17</v>
      </c>
      <c r="D47" s="898">
        <v>40</v>
      </c>
      <c r="E47" s="918">
        <v>1</v>
      </c>
      <c r="F47" s="911">
        <v>2.0299999999999998</v>
      </c>
      <c r="G47" s="894">
        <v>55</v>
      </c>
      <c r="H47" s="910">
        <v>2</v>
      </c>
      <c r="I47" s="911">
        <v>2.08</v>
      </c>
      <c r="J47" s="894">
        <v>9.5</v>
      </c>
      <c r="K47" s="912">
        <v>1.04</v>
      </c>
      <c r="L47" s="910">
        <v>4</v>
      </c>
      <c r="M47" s="910">
        <v>36</v>
      </c>
      <c r="N47" s="913">
        <v>12</v>
      </c>
      <c r="O47" s="910" t="s">
        <v>3590</v>
      </c>
      <c r="P47" s="914" t="s">
        <v>3672</v>
      </c>
      <c r="Q47" s="915">
        <f t="shared" si="0"/>
        <v>-2</v>
      </c>
      <c r="R47" s="950">
        <f t="shared" si="0"/>
        <v>-3.09</v>
      </c>
      <c r="S47" s="915">
        <f t="shared" si="1"/>
        <v>1</v>
      </c>
      <c r="T47" s="950">
        <f t="shared" si="2"/>
        <v>5.0000000000000266E-2</v>
      </c>
      <c r="U47" s="957">
        <v>24</v>
      </c>
      <c r="V47" s="906">
        <v>19</v>
      </c>
      <c r="W47" s="906">
        <v>-5</v>
      </c>
      <c r="X47" s="955">
        <v>0.79166666666666663</v>
      </c>
      <c r="Y47" s="953">
        <v>3</v>
      </c>
    </row>
    <row r="48" spans="1:25" ht="14.45" customHeight="1" x14ac:dyDescent="0.2">
      <c r="A48" s="919" t="s">
        <v>3673</v>
      </c>
      <c r="B48" s="900">
        <v>1</v>
      </c>
      <c r="C48" s="901">
        <v>0.42</v>
      </c>
      <c r="D48" s="902">
        <v>16</v>
      </c>
      <c r="E48" s="903"/>
      <c r="F48" s="883"/>
      <c r="G48" s="884"/>
      <c r="H48" s="885"/>
      <c r="I48" s="886"/>
      <c r="J48" s="892"/>
      <c r="K48" s="888">
        <v>0.37</v>
      </c>
      <c r="L48" s="889">
        <v>2</v>
      </c>
      <c r="M48" s="889">
        <v>15</v>
      </c>
      <c r="N48" s="890">
        <v>5</v>
      </c>
      <c r="O48" s="889" t="s">
        <v>3590</v>
      </c>
      <c r="P48" s="904" t="s">
        <v>3674</v>
      </c>
      <c r="Q48" s="891">
        <f t="shared" si="0"/>
        <v>-1</v>
      </c>
      <c r="R48" s="949">
        <f t="shared" si="0"/>
        <v>-0.42</v>
      </c>
      <c r="S48" s="891">
        <f t="shared" si="1"/>
        <v>0</v>
      </c>
      <c r="T48" s="949">
        <f t="shared" si="2"/>
        <v>0</v>
      </c>
      <c r="U48" s="956" t="s">
        <v>329</v>
      </c>
      <c r="V48" s="900" t="s">
        <v>329</v>
      </c>
      <c r="W48" s="900" t="s">
        <v>329</v>
      </c>
      <c r="X48" s="954" t="s">
        <v>329</v>
      </c>
      <c r="Y48" s="952"/>
    </row>
    <row r="49" spans="1:25" ht="14.45" customHeight="1" x14ac:dyDescent="0.2">
      <c r="A49" s="920" t="s">
        <v>3675</v>
      </c>
      <c r="B49" s="906"/>
      <c r="C49" s="907"/>
      <c r="D49" s="905"/>
      <c r="E49" s="918"/>
      <c r="F49" s="911"/>
      <c r="G49" s="894"/>
      <c r="H49" s="908">
        <v>1</v>
      </c>
      <c r="I49" s="909">
        <v>0.51</v>
      </c>
      <c r="J49" s="899">
        <v>8</v>
      </c>
      <c r="K49" s="912">
        <v>0.51</v>
      </c>
      <c r="L49" s="910">
        <v>2</v>
      </c>
      <c r="M49" s="910">
        <v>21</v>
      </c>
      <c r="N49" s="913">
        <v>7</v>
      </c>
      <c r="O49" s="910" t="s">
        <v>3590</v>
      </c>
      <c r="P49" s="914" t="s">
        <v>3676</v>
      </c>
      <c r="Q49" s="915">
        <f t="shared" si="0"/>
        <v>1</v>
      </c>
      <c r="R49" s="950">
        <f t="shared" si="0"/>
        <v>0.51</v>
      </c>
      <c r="S49" s="915">
        <f t="shared" si="1"/>
        <v>1</v>
      </c>
      <c r="T49" s="950">
        <f t="shared" si="2"/>
        <v>0.51</v>
      </c>
      <c r="U49" s="957">
        <v>7</v>
      </c>
      <c r="V49" s="906">
        <v>8</v>
      </c>
      <c r="W49" s="906">
        <v>1</v>
      </c>
      <c r="X49" s="955">
        <v>1.1428571428571428</v>
      </c>
      <c r="Y49" s="953">
        <v>1</v>
      </c>
    </row>
    <row r="50" spans="1:25" ht="14.45" customHeight="1" x14ac:dyDescent="0.2">
      <c r="A50" s="919" t="s">
        <v>3677</v>
      </c>
      <c r="B50" s="900"/>
      <c r="C50" s="901"/>
      <c r="D50" s="902"/>
      <c r="E50" s="885">
        <v>1</v>
      </c>
      <c r="F50" s="886">
        <v>1.27</v>
      </c>
      <c r="G50" s="892">
        <v>31</v>
      </c>
      <c r="H50" s="889"/>
      <c r="I50" s="883"/>
      <c r="J50" s="884"/>
      <c r="K50" s="888">
        <v>0.56000000000000005</v>
      </c>
      <c r="L50" s="889">
        <v>2</v>
      </c>
      <c r="M50" s="889">
        <v>18</v>
      </c>
      <c r="N50" s="890">
        <v>6</v>
      </c>
      <c r="O50" s="889" t="s">
        <v>3590</v>
      </c>
      <c r="P50" s="904" t="s">
        <v>3678</v>
      </c>
      <c r="Q50" s="891">
        <f t="shared" si="0"/>
        <v>0</v>
      </c>
      <c r="R50" s="949">
        <f t="shared" si="0"/>
        <v>0</v>
      </c>
      <c r="S50" s="891">
        <f t="shared" si="1"/>
        <v>-1</v>
      </c>
      <c r="T50" s="949">
        <f t="shared" si="2"/>
        <v>-1.27</v>
      </c>
      <c r="U50" s="956" t="s">
        <v>329</v>
      </c>
      <c r="V50" s="900" t="s">
        <v>329</v>
      </c>
      <c r="W50" s="900" t="s">
        <v>329</v>
      </c>
      <c r="X50" s="954" t="s">
        <v>329</v>
      </c>
      <c r="Y50" s="952"/>
    </row>
    <row r="51" spans="1:25" ht="14.45" customHeight="1" x14ac:dyDescent="0.2">
      <c r="A51" s="919" t="s">
        <v>3679</v>
      </c>
      <c r="B51" s="900"/>
      <c r="C51" s="901"/>
      <c r="D51" s="902"/>
      <c r="E51" s="885">
        <v>1</v>
      </c>
      <c r="F51" s="886">
        <v>3.29</v>
      </c>
      <c r="G51" s="892">
        <v>22</v>
      </c>
      <c r="H51" s="889"/>
      <c r="I51" s="883"/>
      <c r="J51" s="884"/>
      <c r="K51" s="888">
        <v>3.29</v>
      </c>
      <c r="L51" s="889">
        <v>4</v>
      </c>
      <c r="M51" s="889">
        <v>36</v>
      </c>
      <c r="N51" s="890">
        <v>12</v>
      </c>
      <c r="O51" s="889" t="s">
        <v>3590</v>
      </c>
      <c r="P51" s="904" t="s">
        <v>3680</v>
      </c>
      <c r="Q51" s="891">
        <f t="shared" si="0"/>
        <v>0</v>
      </c>
      <c r="R51" s="949">
        <f t="shared" si="0"/>
        <v>0</v>
      </c>
      <c r="S51" s="891">
        <f t="shared" si="1"/>
        <v>-1</v>
      </c>
      <c r="T51" s="949">
        <f t="shared" si="2"/>
        <v>-3.29</v>
      </c>
      <c r="U51" s="956" t="s">
        <v>329</v>
      </c>
      <c r="V51" s="900" t="s">
        <v>329</v>
      </c>
      <c r="W51" s="900" t="s">
        <v>329</v>
      </c>
      <c r="X51" s="954" t="s">
        <v>329</v>
      </c>
      <c r="Y51" s="952"/>
    </row>
    <row r="52" spans="1:25" ht="14.45" customHeight="1" x14ac:dyDescent="0.2">
      <c r="A52" s="920" t="s">
        <v>3681</v>
      </c>
      <c r="B52" s="906"/>
      <c r="C52" s="907"/>
      <c r="D52" s="905"/>
      <c r="E52" s="908">
        <v>1</v>
      </c>
      <c r="F52" s="909">
        <v>4.09</v>
      </c>
      <c r="G52" s="893">
        <v>32</v>
      </c>
      <c r="H52" s="910"/>
      <c r="I52" s="911"/>
      <c r="J52" s="894"/>
      <c r="K52" s="912">
        <v>4.09</v>
      </c>
      <c r="L52" s="910">
        <v>5</v>
      </c>
      <c r="M52" s="910">
        <v>45</v>
      </c>
      <c r="N52" s="913">
        <v>15</v>
      </c>
      <c r="O52" s="910" t="s">
        <v>3590</v>
      </c>
      <c r="P52" s="914" t="s">
        <v>3682</v>
      </c>
      <c r="Q52" s="915">
        <f t="shared" si="0"/>
        <v>0</v>
      </c>
      <c r="R52" s="950">
        <f t="shared" si="0"/>
        <v>0</v>
      </c>
      <c r="S52" s="915">
        <f t="shared" si="1"/>
        <v>-1</v>
      </c>
      <c r="T52" s="950">
        <f t="shared" si="2"/>
        <v>-4.09</v>
      </c>
      <c r="U52" s="957" t="s">
        <v>329</v>
      </c>
      <c r="V52" s="906" t="s">
        <v>329</v>
      </c>
      <c r="W52" s="906" t="s">
        <v>329</v>
      </c>
      <c r="X52" s="955" t="s">
        <v>329</v>
      </c>
      <c r="Y52" s="953"/>
    </row>
    <row r="53" spans="1:25" ht="14.45" customHeight="1" x14ac:dyDescent="0.2">
      <c r="A53" s="920" t="s">
        <v>3683</v>
      </c>
      <c r="B53" s="906"/>
      <c r="C53" s="907"/>
      <c r="D53" s="905"/>
      <c r="E53" s="908">
        <v>1</v>
      </c>
      <c r="F53" s="909">
        <v>6.37</v>
      </c>
      <c r="G53" s="893">
        <v>47</v>
      </c>
      <c r="H53" s="910"/>
      <c r="I53" s="911"/>
      <c r="J53" s="894"/>
      <c r="K53" s="912">
        <v>6.37</v>
      </c>
      <c r="L53" s="910">
        <v>7</v>
      </c>
      <c r="M53" s="910">
        <v>60</v>
      </c>
      <c r="N53" s="913">
        <v>20</v>
      </c>
      <c r="O53" s="910" t="s">
        <v>3590</v>
      </c>
      <c r="P53" s="914" t="s">
        <v>3684</v>
      </c>
      <c r="Q53" s="915">
        <f t="shared" si="0"/>
        <v>0</v>
      </c>
      <c r="R53" s="950">
        <f t="shared" si="0"/>
        <v>0</v>
      </c>
      <c r="S53" s="915">
        <f t="shared" si="1"/>
        <v>-1</v>
      </c>
      <c r="T53" s="950">
        <f t="shared" si="2"/>
        <v>-6.37</v>
      </c>
      <c r="U53" s="957" t="s">
        <v>329</v>
      </c>
      <c r="V53" s="906" t="s">
        <v>329</v>
      </c>
      <c r="W53" s="906" t="s">
        <v>329</v>
      </c>
      <c r="X53" s="955" t="s">
        <v>329</v>
      </c>
      <c r="Y53" s="953"/>
    </row>
    <row r="54" spans="1:25" ht="14.45" customHeight="1" x14ac:dyDescent="0.2">
      <c r="A54" s="919" t="s">
        <v>3685</v>
      </c>
      <c r="B54" s="895">
        <v>1</v>
      </c>
      <c r="C54" s="896">
        <v>3.41</v>
      </c>
      <c r="D54" s="897">
        <v>43</v>
      </c>
      <c r="E54" s="903">
        <v>1</v>
      </c>
      <c r="F54" s="883">
        <v>2.5499999999999998</v>
      </c>
      <c r="G54" s="884">
        <v>32</v>
      </c>
      <c r="H54" s="889"/>
      <c r="I54" s="883"/>
      <c r="J54" s="884"/>
      <c r="K54" s="888">
        <v>2.5499999999999998</v>
      </c>
      <c r="L54" s="889">
        <v>4</v>
      </c>
      <c r="M54" s="889">
        <v>36</v>
      </c>
      <c r="N54" s="890">
        <v>12</v>
      </c>
      <c r="O54" s="889" t="s">
        <v>3590</v>
      </c>
      <c r="P54" s="904" t="s">
        <v>3686</v>
      </c>
      <c r="Q54" s="891">
        <f t="shared" si="0"/>
        <v>-1</v>
      </c>
      <c r="R54" s="949">
        <f t="shared" si="0"/>
        <v>-3.41</v>
      </c>
      <c r="S54" s="891">
        <f t="shared" si="1"/>
        <v>-1</v>
      </c>
      <c r="T54" s="949">
        <f t="shared" si="2"/>
        <v>-2.5499999999999998</v>
      </c>
      <c r="U54" s="956" t="s">
        <v>329</v>
      </c>
      <c r="V54" s="900" t="s">
        <v>329</v>
      </c>
      <c r="W54" s="900" t="s">
        <v>329</v>
      </c>
      <c r="X54" s="954" t="s">
        <v>329</v>
      </c>
      <c r="Y54" s="952"/>
    </row>
    <row r="55" spans="1:25" ht="14.45" customHeight="1" x14ac:dyDescent="0.2">
      <c r="A55" s="920" t="s">
        <v>3687</v>
      </c>
      <c r="B55" s="916">
        <v>2</v>
      </c>
      <c r="C55" s="917">
        <v>8.4</v>
      </c>
      <c r="D55" s="898">
        <v>42</v>
      </c>
      <c r="E55" s="918"/>
      <c r="F55" s="911"/>
      <c r="G55" s="894"/>
      <c r="H55" s="910"/>
      <c r="I55" s="911"/>
      <c r="J55" s="894"/>
      <c r="K55" s="912">
        <v>4.2</v>
      </c>
      <c r="L55" s="910">
        <v>5</v>
      </c>
      <c r="M55" s="910">
        <v>45</v>
      </c>
      <c r="N55" s="913">
        <v>15</v>
      </c>
      <c r="O55" s="910" t="s">
        <v>3590</v>
      </c>
      <c r="P55" s="914" t="s">
        <v>3688</v>
      </c>
      <c r="Q55" s="915">
        <f t="shared" si="0"/>
        <v>-2</v>
      </c>
      <c r="R55" s="950">
        <f t="shared" si="0"/>
        <v>-8.4</v>
      </c>
      <c r="S55" s="915">
        <f t="shared" si="1"/>
        <v>0</v>
      </c>
      <c r="T55" s="950">
        <f t="shared" si="2"/>
        <v>0</v>
      </c>
      <c r="U55" s="957" t="s">
        <v>329</v>
      </c>
      <c r="V55" s="906" t="s">
        <v>329</v>
      </c>
      <c r="W55" s="906" t="s">
        <v>329</v>
      </c>
      <c r="X55" s="955" t="s">
        <v>329</v>
      </c>
      <c r="Y55" s="953"/>
    </row>
    <row r="56" spans="1:25" ht="14.45" customHeight="1" x14ac:dyDescent="0.2">
      <c r="A56" s="919" t="s">
        <v>3689</v>
      </c>
      <c r="B56" s="895">
        <v>1</v>
      </c>
      <c r="C56" s="896">
        <v>1.78</v>
      </c>
      <c r="D56" s="897">
        <v>27</v>
      </c>
      <c r="E56" s="903"/>
      <c r="F56" s="883"/>
      <c r="G56" s="884"/>
      <c r="H56" s="889"/>
      <c r="I56" s="883"/>
      <c r="J56" s="884"/>
      <c r="K56" s="888">
        <v>0.96</v>
      </c>
      <c r="L56" s="889">
        <v>2</v>
      </c>
      <c r="M56" s="889">
        <v>18</v>
      </c>
      <c r="N56" s="890">
        <v>6</v>
      </c>
      <c r="O56" s="889" t="s">
        <v>3590</v>
      </c>
      <c r="P56" s="904" t="s">
        <v>3690</v>
      </c>
      <c r="Q56" s="891">
        <f t="shared" si="0"/>
        <v>-1</v>
      </c>
      <c r="R56" s="949">
        <f t="shared" si="0"/>
        <v>-1.78</v>
      </c>
      <c r="S56" s="891">
        <f t="shared" si="1"/>
        <v>0</v>
      </c>
      <c r="T56" s="949">
        <f t="shared" si="2"/>
        <v>0</v>
      </c>
      <c r="U56" s="956" t="s">
        <v>329</v>
      </c>
      <c r="V56" s="900" t="s">
        <v>329</v>
      </c>
      <c r="W56" s="900" t="s">
        <v>329</v>
      </c>
      <c r="X56" s="954" t="s">
        <v>329</v>
      </c>
      <c r="Y56" s="952"/>
    </row>
    <row r="57" spans="1:25" ht="14.45" customHeight="1" x14ac:dyDescent="0.2">
      <c r="A57" s="919" t="s">
        <v>3691</v>
      </c>
      <c r="B57" s="900"/>
      <c r="C57" s="901"/>
      <c r="D57" s="902"/>
      <c r="E57" s="885">
        <v>1</v>
      </c>
      <c r="F57" s="886">
        <v>2.21</v>
      </c>
      <c r="G57" s="892">
        <v>32</v>
      </c>
      <c r="H57" s="889"/>
      <c r="I57" s="883"/>
      <c r="J57" s="884"/>
      <c r="K57" s="888">
        <v>1.72</v>
      </c>
      <c r="L57" s="889">
        <v>3</v>
      </c>
      <c r="M57" s="889">
        <v>27</v>
      </c>
      <c r="N57" s="890">
        <v>9</v>
      </c>
      <c r="O57" s="889" t="s">
        <v>3590</v>
      </c>
      <c r="P57" s="904" t="s">
        <v>3692</v>
      </c>
      <c r="Q57" s="891">
        <f t="shared" si="0"/>
        <v>0</v>
      </c>
      <c r="R57" s="949">
        <f t="shared" si="0"/>
        <v>0</v>
      </c>
      <c r="S57" s="891">
        <f t="shared" si="1"/>
        <v>-1</v>
      </c>
      <c r="T57" s="949">
        <f t="shared" si="2"/>
        <v>-2.21</v>
      </c>
      <c r="U57" s="956" t="s">
        <v>329</v>
      </c>
      <c r="V57" s="900" t="s">
        <v>329</v>
      </c>
      <c r="W57" s="900" t="s">
        <v>329</v>
      </c>
      <c r="X57" s="954" t="s">
        <v>329</v>
      </c>
      <c r="Y57" s="952"/>
    </row>
    <row r="58" spans="1:25" ht="14.45" customHeight="1" x14ac:dyDescent="0.2">
      <c r="A58" s="919" t="s">
        <v>3693</v>
      </c>
      <c r="B58" s="900"/>
      <c r="C58" s="901"/>
      <c r="D58" s="902"/>
      <c r="E58" s="885">
        <v>1</v>
      </c>
      <c r="F58" s="886">
        <v>0.88</v>
      </c>
      <c r="G58" s="892">
        <v>27</v>
      </c>
      <c r="H58" s="889"/>
      <c r="I58" s="883"/>
      <c r="J58" s="884"/>
      <c r="K58" s="888">
        <v>0.59</v>
      </c>
      <c r="L58" s="889">
        <v>2</v>
      </c>
      <c r="M58" s="889">
        <v>21</v>
      </c>
      <c r="N58" s="890">
        <v>7</v>
      </c>
      <c r="O58" s="889" t="s">
        <v>3590</v>
      </c>
      <c r="P58" s="904" t="s">
        <v>3694</v>
      </c>
      <c r="Q58" s="891">
        <f t="shared" si="0"/>
        <v>0</v>
      </c>
      <c r="R58" s="949">
        <f t="shared" si="0"/>
        <v>0</v>
      </c>
      <c r="S58" s="891">
        <f t="shared" si="1"/>
        <v>-1</v>
      </c>
      <c r="T58" s="949">
        <f t="shared" si="2"/>
        <v>-0.88</v>
      </c>
      <c r="U58" s="956" t="s">
        <v>329</v>
      </c>
      <c r="V58" s="900" t="s">
        <v>329</v>
      </c>
      <c r="W58" s="900" t="s">
        <v>329</v>
      </c>
      <c r="X58" s="954" t="s">
        <v>329</v>
      </c>
      <c r="Y58" s="952"/>
    </row>
    <row r="59" spans="1:25" ht="14.45" customHeight="1" x14ac:dyDescent="0.2">
      <c r="A59" s="919" t="s">
        <v>3695</v>
      </c>
      <c r="B59" s="900"/>
      <c r="C59" s="901"/>
      <c r="D59" s="902"/>
      <c r="E59" s="903"/>
      <c r="F59" s="883"/>
      <c r="G59" s="884"/>
      <c r="H59" s="885">
        <v>1</v>
      </c>
      <c r="I59" s="886">
        <v>0.59</v>
      </c>
      <c r="J59" s="887">
        <v>11</v>
      </c>
      <c r="K59" s="888">
        <v>0.4</v>
      </c>
      <c r="L59" s="889">
        <v>1</v>
      </c>
      <c r="M59" s="889">
        <v>12</v>
      </c>
      <c r="N59" s="890">
        <v>4</v>
      </c>
      <c r="O59" s="889" t="s">
        <v>3590</v>
      </c>
      <c r="P59" s="904" t="s">
        <v>3696</v>
      </c>
      <c r="Q59" s="891">
        <f t="shared" si="0"/>
        <v>1</v>
      </c>
      <c r="R59" s="949">
        <f t="shared" si="0"/>
        <v>0.59</v>
      </c>
      <c r="S59" s="891">
        <f t="shared" si="1"/>
        <v>1</v>
      </c>
      <c r="T59" s="949">
        <f t="shared" si="2"/>
        <v>0.59</v>
      </c>
      <c r="U59" s="956">
        <v>4</v>
      </c>
      <c r="V59" s="900">
        <v>11</v>
      </c>
      <c r="W59" s="900">
        <v>7</v>
      </c>
      <c r="X59" s="954">
        <v>2.75</v>
      </c>
      <c r="Y59" s="952">
        <v>7</v>
      </c>
    </row>
    <row r="60" spans="1:25" ht="14.45" customHeight="1" x14ac:dyDescent="0.2">
      <c r="A60" s="919" t="s">
        <v>3697</v>
      </c>
      <c r="B60" s="900">
        <v>1</v>
      </c>
      <c r="C60" s="901">
        <v>1.56</v>
      </c>
      <c r="D60" s="902">
        <v>42</v>
      </c>
      <c r="E60" s="903"/>
      <c r="F60" s="883"/>
      <c r="G60" s="884"/>
      <c r="H60" s="885"/>
      <c r="I60" s="886"/>
      <c r="J60" s="892"/>
      <c r="K60" s="888">
        <v>0.57999999999999996</v>
      </c>
      <c r="L60" s="889">
        <v>2</v>
      </c>
      <c r="M60" s="889">
        <v>21</v>
      </c>
      <c r="N60" s="890">
        <v>7</v>
      </c>
      <c r="O60" s="889" t="s">
        <v>3590</v>
      </c>
      <c r="P60" s="904" t="s">
        <v>3698</v>
      </c>
      <c r="Q60" s="891">
        <f t="shared" si="0"/>
        <v>-1</v>
      </c>
      <c r="R60" s="949">
        <f t="shared" si="0"/>
        <v>-1.56</v>
      </c>
      <c r="S60" s="891">
        <f t="shared" si="1"/>
        <v>0</v>
      </c>
      <c r="T60" s="949">
        <f t="shared" si="2"/>
        <v>0</v>
      </c>
      <c r="U60" s="956" t="s">
        <v>329</v>
      </c>
      <c r="V60" s="900" t="s">
        <v>329</v>
      </c>
      <c r="W60" s="900" t="s">
        <v>329</v>
      </c>
      <c r="X60" s="954" t="s">
        <v>329</v>
      </c>
      <c r="Y60" s="952"/>
    </row>
    <row r="61" spans="1:25" ht="14.45" customHeight="1" x14ac:dyDescent="0.2">
      <c r="A61" s="920" t="s">
        <v>3699</v>
      </c>
      <c r="B61" s="906"/>
      <c r="C61" s="907"/>
      <c r="D61" s="905"/>
      <c r="E61" s="918"/>
      <c r="F61" s="911"/>
      <c r="G61" s="894"/>
      <c r="H61" s="908">
        <v>1</v>
      </c>
      <c r="I61" s="909">
        <v>0.8</v>
      </c>
      <c r="J61" s="893">
        <v>7</v>
      </c>
      <c r="K61" s="912">
        <v>0.8</v>
      </c>
      <c r="L61" s="910">
        <v>3</v>
      </c>
      <c r="M61" s="910">
        <v>24</v>
      </c>
      <c r="N61" s="913">
        <v>8</v>
      </c>
      <c r="O61" s="910" t="s">
        <v>3590</v>
      </c>
      <c r="P61" s="914" t="s">
        <v>3698</v>
      </c>
      <c r="Q61" s="915">
        <f t="shared" si="0"/>
        <v>1</v>
      </c>
      <c r="R61" s="950">
        <f t="shared" si="0"/>
        <v>0.8</v>
      </c>
      <c r="S61" s="915">
        <f t="shared" si="1"/>
        <v>1</v>
      </c>
      <c r="T61" s="950">
        <f t="shared" si="2"/>
        <v>0.8</v>
      </c>
      <c r="U61" s="957">
        <v>8</v>
      </c>
      <c r="V61" s="906">
        <v>7</v>
      </c>
      <c r="W61" s="906">
        <v>-1</v>
      </c>
      <c r="X61" s="955">
        <v>0.875</v>
      </c>
      <c r="Y61" s="953"/>
    </row>
    <row r="62" spans="1:25" ht="14.45" customHeight="1" x14ac:dyDescent="0.2">
      <c r="A62" s="919" t="s">
        <v>3700</v>
      </c>
      <c r="B62" s="900"/>
      <c r="C62" s="901"/>
      <c r="D62" s="902"/>
      <c r="E62" s="903"/>
      <c r="F62" s="883"/>
      <c r="G62" s="884"/>
      <c r="H62" s="885">
        <v>1</v>
      </c>
      <c r="I62" s="886">
        <v>0.91</v>
      </c>
      <c r="J62" s="887">
        <v>24</v>
      </c>
      <c r="K62" s="888">
        <v>0.86</v>
      </c>
      <c r="L62" s="889">
        <v>3</v>
      </c>
      <c r="M62" s="889">
        <v>27</v>
      </c>
      <c r="N62" s="890">
        <v>9</v>
      </c>
      <c r="O62" s="889" t="s">
        <v>3590</v>
      </c>
      <c r="P62" s="904" t="s">
        <v>3701</v>
      </c>
      <c r="Q62" s="891">
        <f t="shared" si="0"/>
        <v>1</v>
      </c>
      <c r="R62" s="949">
        <f t="shared" si="0"/>
        <v>0.91</v>
      </c>
      <c r="S62" s="891">
        <f t="shared" si="1"/>
        <v>1</v>
      </c>
      <c r="T62" s="949">
        <f t="shared" si="2"/>
        <v>0.91</v>
      </c>
      <c r="U62" s="956">
        <v>9</v>
      </c>
      <c r="V62" s="900">
        <v>24</v>
      </c>
      <c r="W62" s="900">
        <v>15</v>
      </c>
      <c r="X62" s="954">
        <v>2.6666666666666665</v>
      </c>
      <c r="Y62" s="952">
        <v>15</v>
      </c>
    </row>
    <row r="63" spans="1:25" ht="14.45" customHeight="1" x14ac:dyDescent="0.2">
      <c r="A63" s="919" t="s">
        <v>3702</v>
      </c>
      <c r="B63" s="895">
        <v>1</v>
      </c>
      <c r="C63" s="896">
        <v>0.71</v>
      </c>
      <c r="D63" s="897">
        <v>21</v>
      </c>
      <c r="E63" s="903"/>
      <c r="F63" s="883"/>
      <c r="G63" s="884"/>
      <c r="H63" s="889"/>
      <c r="I63" s="883"/>
      <c r="J63" s="884"/>
      <c r="K63" s="888">
        <v>0.61</v>
      </c>
      <c r="L63" s="889">
        <v>3</v>
      </c>
      <c r="M63" s="889">
        <v>24</v>
      </c>
      <c r="N63" s="890">
        <v>8</v>
      </c>
      <c r="O63" s="889" t="s">
        <v>3590</v>
      </c>
      <c r="P63" s="904" t="s">
        <v>3703</v>
      </c>
      <c r="Q63" s="891">
        <f t="shared" si="0"/>
        <v>-1</v>
      </c>
      <c r="R63" s="949">
        <f t="shared" si="0"/>
        <v>-0.71</v>
      </c>
      <c r="S63" s="891">
        <f t="shared" si="1"/>
        <v>0</v>
      </c>
      <c r="T63" s="949">
        <f t="shared" si="2"/>
        <v>0</v>
      </c>
      <c r="U63" s="956" t="s">
        <v>329</v>
      </c>
      <c r="V63" s="900" t="s">
        <v>329</v>
      </c>
      <c r="W63" s="900" t="s">
        <v>329</v>
      </c>
      <c r="X63" s="954" t="s">
        <v>329</v>
      </c>
      <c r="Y63" s="952"/>
    </row>
    <row r="64" spans="1:25" ht="14.45" customHeight="1" x14ac:dyDescent="0.2">
      <c r="A64" s="919" t="s">
        <v>3704</v>
      </c>
      <c r="B64" s="900"/>
      <c r="C64" s="901"/>
      <c r="D64" s="902"/>
      <c r="E64" s="885">
        <v>2</v>
      </c>
      <c r="F64" s="886">
        <v>1.74</v>
      </c>
      <c r="G64" s="892">
        <v>17</v>
      </c>
      <c r="H64" s="889"/>
      <c r="I64" s="883"/>
      <c r="J64" s="884"/>
      <c r="K64" s="888">
        <v>0.82</v>
      </c>
      <c r="L64" s="889">
        <v>3</v>
      </c>
      <c r="M64" s="889">
        <v>27</v>
      </c>
      <c r="N64" s="890">
        <v>9</v>
      </c>
      <c r="O64" s="889" t="s">
        <v>3590</v>
      </c>
      <c r="P64" s="904" t="s">
        <v>3705</v>
      </c>
      <c r="Q64" s="891">
        <f t="shared" si="0"/>
        <v>0</v>
      </c>
      <c r="R64" s="949">
        <f t="shared" si="0"/>
        <v>0</v>
      </c>
      <c r="S64" s="891">
        <f t="shared" si="1"/>
        <v>-2</v>
      </c>
      <c r="T64" s="949">
        <f t="shared" si="2"/>
        <v>-1.74</v>
      </c>
      <c r="U64" s="956" t="s">
        <v>329</v>
      </c>
      <c r="V64" s="900" t="s">
        <v>329</v>
      </c>
      <c r="W64" s="900" t="s">
        <v>329</v>
      </c>
      <c r="X64" s="954" t="s">
        <v>329</v>
      </c>
      <c r="Y64" s="952"/>
    </row>
    <row r="65" spans="1:25" ht="14.45" customHeight="1" x14ac:dyDescent="0.2">
      <c r="A65" s="919" t="s">
        <v>3706</v>
      </c>
      <c r="B65" s="900"/>
      <c r="C65" s="901"/>
      <c r="D65" s="902"/>
      <c r="E65" s="903">
        <v>1</v>
      </c>
      <c r="F65" s="883">
        <v>0.89</v>
      </c>
      <c r="G65" s="884">
        <v>26</v>
      </c>
      <c r="H65" s="885"/>
      <c r="I65" s="886"/>
      <c r="J65" s="892"/>
      <c r="K65" s="888">
        <v>0.89</v>
      </c>
      <c r="L65" s="889">
        <v>3</v>
      </c>
      <c r="M65" s="889">
        <v>27</v>
      </c>
      <c r="N65" s="890">
        <v>9</v>
      </c>
      <c r="O65" s="889" t="s">
        <v>3590</v>
      </c>
      <c r="P65" s="904" t="s">
        <v>3707</v>
      </c>
      <c r="Q65" s="891">
        <f t="shared" si="0"/>
        <v>0</v>
      </c>
      <c r="R65" s="949">
        <f t="shared" si="0"/>
        <v>0</v>
      </c>
      <c r="S65" s="891">
        <f t="shared" si="1"/>
        <v>-1</v>
      </c>
      <c r="T65" s="949">
        <f t="shared" si="2"/>
        <v>-0.89</v>
      </c>
      <c r="U65" s="956" t="s">
        <v>329</v>
      </c>
      <c r="V65" s="900" t="s">
        <v>329</v>
      </c>
      <c r="W65" s="900" t="s">
        <v>329</v>
      </c>
      <c r="X65" s="954" t="s">
        <v>329</v>
      </c>
      <c r="Y65" s="952"/>
    </row>
    <row r="66" spans="1:25" ht="14.45" customHeight="1" x14ac:dyDescent="0.2">
      <c r="A66" s="920" t="s">
        <v>3708</v>
      </c>
      <c r="B66" s="906"/>
      <c r="C66" s="907"/>
      <c r="D66" s="905"/>
      <c r="E66" s="918"/>
      <c r="F66" s="911"/>
      <c r="G66" s="894"/>
      <c r="H66" s="908">
        <v>3</v>
      </c>
      <c r="I66" s="909">
        <v>7.09</v>
      </c>
      <c r="J66" s="899">
        <v>14.3</v>
      </c>
      <c r="K66" s="912">
        <v>2.25</v>
      </c>
      <c r="L66" s="910">
        <v>5</v>
      </c>
      <c r="M66" s="910">
        <v>42</v>
      </c>
      <c r="N66" s="913">
        <v>14</v>
      </c>
      <c r="O66" s="910" t="s">
        <v>3590</v>
      </c>
      <c r="P66" s="914" t="s">
        <v>3709</v>
      </c>
      <c r="Q66" s="915">
        <f t="shared" si="0"/>
        <v>3</v>
      </c>
      <c r="R66" s="950">
        <f t="shared" si="0"/>
        <v>7.09</v>
      </c>
      <c r="S66" s="915">
        <f t="shared" si="1"/>
        <v>3</v>
      </c>
      <c r="T66" s="950">
        <f t="shared" si="2"/>
        <v>7.09</v>
      </c>
      <c r="U66" s="957">
        <v>42</v>
      </c>
      <c r="V66" s="906">
        <v>42.900000000000006</v>
      </c>
      <c r="W66" s="906">
        <v>0.90000000000000568</v>
      </c>
      <c r="X66" s="955">
        <v>1.0214285714285716</v>
      </c>
      <c r="Y66" s="953">
        <v>6</v>
      </c>
    </row>
    <row r="67" spans="1:25" ht="14.45" customHeight="1" x14ac:dyDescent="0.2">
      <c r="A67" s="919" t="s">
        <v>3710</v>
      </c>
      <c r="B67" s="900"/>
      <c r="C67" s="901"/>
      <c r="D67" s="902"/>
      <c r="E67" s="903"/>
      <c r="F67" s="883"/>
      <c r="G67" s="884"/>
      <c r="H67" s="885">
        <v>1</v>
      </c>
      <c r="I67" s="886">
        <v>1.19</v>
      </c>
      <c r="J67" s="887">
        <v>20</v>
      </c>
      <c r="K67" s="888">
        <v>1.06</v>
      </c>
      <c r="L67" s="889">
        <v>4</v>
      </c>
      <c r="M67" s="889">
        <v>33</v>
      </c>
      <c r="N67" s="890">
        <v>11</v>
      </c>
      <c r="O67" s="889" t="s">
        <v>3590</v>
      </c>
      <c r="P67" s="904" t="s">
        <v>3711</v>
      </c>
      <c r="Q67" s="891">
        <f t="shared" si="0"/>
        <v>1</v>
      </c>
      <c r="R67" s="949">
        <f t="shared" si="0"/>
        <v>1.19</v>
      </c>
      <c r="S67" s="891">
        <f t="shared" si="1"/>
        <v>1</v>
      </c>
      <c r="T67" s="949">
        <f t="shared" si="2"/>
        <v>1.19</v>
      </c>
      <c r="U67" s="956">
        <v>11</v>
      </c>
      <c r="V67" s="900">
        <v>20</v>
      </c>
      <c r="W67" s="900">
        <v>9</v>
      </c>
      <c r="X67" s="954">
        <v>1.8181818181818181</v>
      </c>
      <c r="Y67" s="952">
        <v>9</v>
      </c>
    </row>
    <row r="68" spans="1:25" ht="14.45" customHeight="1" x14ac:dyDescent="0.2">
      <c r="A68" s="919" t="s">
        <v>3712</v>
      </c>
      <c r="B68" s="900"/>
      <c r="C68" s="901"/>
      <c r="D68" s="902"/>
      <c r="E68" s="903">
        <v>1</v>
      </c>
      <c r="F68" s="883">
        <v>0.66</v>
      </c>
      <c r="G68" s="884">
        <v>16</v>
      </c>
      <c r="H68" s="885"/>
      <c r="I68" s="886"/>
      <c r="J68" s="892"/>
      <c r="K68" s="888">
        <v>0.66</v>
      </c>
      <c r="L68" s="889">
        <v>3</v>
      </c>
      <c r="M68" s="889">
        <v>24</v>
      </c>
      <c r="N68" s="890">
        <v>8</v>
      </c>
      <c r="O68" s="889" t="s">
        <v>3590</v>
      </c>
      <c r="P68" s="904" t="s">
        <v>3713</v>
      </c>
      <c r="Q68" s="891">
        <f t="shared" si="0"/>
        <v>0</v>
      </c>
      <c r="R68" s="949">
        <f t="shared" si="0"/>
        <v>0</v>
      </c>
      <c r="S68" s="891">
        <f t="shared" si="1"/>
        <v>-1</v>
      </c>
      <c r="T68" s="949">
        <f t="shared" si="2"/>
        <v>-0.66</v>
      </c>
      <c r="U68" s="956" t="s">
        <v>329</v>
      </c>
      <c r="V68" s="900" t="s">
        <v>329</v>
      </c>
      <c r="W68" s="900" t="s">
        <v>329</v>
      </c>
      <c r="X68" s="954" t="s">
        <v>329</v>
      </c>
      <c r="Y68" s="952"/>
    </row>
    <row r="69" spans="1:25" ht="14.45" customHeight="1" x14ac:dyDescent="0.2">
      <c r="A69" s="920" t="s">
        <v>3714</v>
      </c>
      <c r="B69" s="906"/>
      <c r="C69" s="907"/>
      <c r="D69" s="905"/>
      <c r="E69" s="918"/>
      <c r="F69" s="911"/>
      <c r="G69" s="894"/>
      <c r="H69" s="908">
        <v>2</v>
      </c>
      <c r="I69" s="909">
        <v>2.82</v>
      </c>
      <c r="J69" s="899">
        <v>12</v>
      </c>
      <c r="K69" s="912">
        <v>1.07</v>
      </c>
      <c r="L69" s="910">
        <v>3</v>
      </c>
      <c r="M69" s="910">
        <v>30</v>
      </c>
      <c r="N69" s="913">
        <v>10</v>
      </c>
      <c r="O69" s="910" t="s">
        <v>3590</v>
      </c>
      <c r="P69" s="914" t="s">
        <v>3715</v>
      </c>
      <c r="Q69" s="915">
        <f t="shared" si="0"/>
        <v>2</v>
      </c>
      <c r="R69" s="950">
        <f t="shared" si="0"/>
        <v>2.82</v>
      </c>
      <c r="S69" s="915">
        <f t="shared" si="1"/>
        <v>2</v>
      </c>
      <c r="T69" s="950">
        <f t="shared" si="2"/>
        <v>2.82</v>
      </c>
      <c r="U69" s="957">
        <v>20</v>
      </c>
      <c r="V69" s="906">
        <v>24</v>
      </c>
      <c r="W69" s="906">
        <v>4</v>
      </c>
      <c r="X69" s="955">
        <v>1.2</v>
      </c>
      <c r="Y69" s="953">
        <v>11</v>
      </c>
    </row>
    <row r="70" spans="1:25" ht="14.45" customHeight="1" x14ac:dyDescent="0.2">
      <c r="A70" s="919" t="s">
        <v>3716</v>
      </c>
      <c r="B70" s="900"/>
      <c r="C70" s="901"/>
      <c r="D70" s="902"/>
      <c r="E70" s="885">
        <v>1</v>
      </c>
      <c r="F70" s="886">
        <v>11.21</v>
      </c>
      <c r="G70" s="892">
        <v>64</v>
      </c>
      <c r="H70" s="889"/>
      <c r="I70" s="883"/>
      <c r="J70" s="884"/>
      <c r="K70" s="888">
        <v>7.41</v>
      </c>
      <c r="L70" s="889">
        <v>5</v>
      </c>
      <c r="M70" s="889">
        <v>45</v>
      </c>
      <c r="N70" s="890">
        <v>15</v>
      </c>
      <c r="O70" s="889" t="s">
        <v>3590</v>
      </c>
      <c r="P70" s="904" t="s">
        <v>3717</v>
      </c>
      <c r="Q70" s="891">
        <f t="shared" ref="Q70:R133" si="3">H70-B70</f>
        <v>0</v>
      </c>
      <c r="R70" s="949">
        <f t="shared" si="3"/>
        <v>0</v>
      </c>
      <c r="S70" s="891">
        <f t="shared" ref="S70:S133" si="4">H70-E70</f>
        <v>-1</v>
      </c>
      <c r="T70" s="949">
        <f t="shared" ref="T70:T133" si="5">I70-F70</f>
        <v>-11.21</v>
      </c>
      <c r="U70" s="956" t="s">
        <v>329</v>
      </c>
      <c r="V70" s="900" t="s">
        <v>329</v>
      </c>
      <c r="W70" s="900" t="s">
        <v>329</v>
      </c>
      <c r="X70" s="954" t="s">
        <v>329</v>
      </c>
      <c r="Y70" s="952"/>
    </row>
    <row r="71" spans="1:25" ht="14.45" customHeight="1" x14ac:dyDescent="0.2">
      <c r="A71" s="919" t="s">
        <v>3718</v>
      </c>
      <c r="B71" s="895">
        <v>3</v>
      </c>
      <c r="C71" s="896">
        <v>9.26</v>
      </c>
      <c r="D71" s="897">
        <v>28.3</v>
      </c>
      <c r="E71" s="903"/>
      <c r="F71" s="883"/>
      <c r="G71" s="884"/>
      <c r="H71" s="889"/>
      <c r="I71" s="883"/>
      <c r="J71" s="884"/>
      <c r="K71" s="888">
        <v>3.02</v>
      </c>
      <c r="L71" s="889">
        <v>4</v>
      </c>
      <c r="M71" s="889">
        <v>33</v>
      </c>
      <c r="N71" s="890">
        <v>11</v>
      </c>
      <c r="O71" s="889" t="s">
        <v>3590</v>
      </c>
      <c r="P71" s="904" t="s">
        <v>3719</v>
      </c>
      <c r="Q71" s="891">
        <f t="shared" si="3"/>
        <v>-3</v>
      </c>
      <c r="R71" s="949">
        <f t="shared" si="3"/>
        <v>-9.26</v>
      </c>
      <c r="S71" s="891">
        <f t="shared" si="4"/>
        <v>0</v>
      </c>
      <c r="T71" s="949">
        <f t="shared" si="5"/>
        <v>0</v>
      </c>
      <c r="U71" s="956" t="s">
        <v>329</v>
      </c>
      <c r="V71" s="900" t="s">
        <v>329</v>
      </c>
      <c r="W71" s="900" t="s">
        <v>329</v>
      </c>
      <c r="X71" s="954" t="s">
        <v>329</v>
      </c>
      <c r="Y71" s="952"/>
    </row>
    <row r="72" spans="1:25" ht="14.45" customHeight="1" x14ac:dyDescent="0.2">
      <c r="A72" s="920" t="s">
        <v>3720</v>
      </c>
      <c r="B72" s="916">
        <v>2</v>
      </c>
      <c r="C72" s="917">
        <v>6.22</v>
      </c>
      <c r="D72" s="898">
        <v>26</v>
      </c>
      <c r="E72" s="918">
        <v>1</v>
      </c>
      <c r="F72" s="911">
        <v>3.11</v>
      </c>
      <c r="G72" s="894">
        <v>25</v>
      </c>
      <c r="H72" s="910"/>
      <c r="I72" s="911"/>
      <c r="J72" s="894"/>
      <c r="K72" s="912">
        <v>3.11</v>
      </c>
      <c r="L72" s="910">
        <v>4</v>
      </c>
      <c r="M72" s="910">
        <v>39</v>
      </c>
      <c r="N72" s="913">
        <v>13</v>
      </c>
      <c r="O72" s="910" t="s">
        <v>3590</v>
      </c>
      <c r="P72" s="914" t="s">
        <v>3719</v>
      </c>
      <c r="Q72" s="915">
        <f t="shared" si="3"/>
        <v>-2</v>
      </c>
      <c r="R72" s="950">
        <f t="shared" si="3"/>
        <v>-6.22</v>
      </c>
      <c r="S72" s="915">
        <f t="shared" si="4"/>
        <v>-1</v>
      </c>
      <c r="T72" s="950">
        <f t="shared" si="5"/>
        <v>-3.11</v>
      </c>
      <c r="U72" s="957" t="s">
        <v>329</v>
      </c>
      <c r="V72" s="906" t="s">
        <v>329</v>
      </c>
      <c r="W72" s="906" t="s">
        <v>329</v>
      </c>
      <c r="X72" s="955" t="s">
        <v>329</v>
      </c>
      <c r="Y72" s="953"/>
    </row>
    <row r="73" spans="1:25" ht="14.45" customHeight="1" x14ac:dyDescent="0.2">
      <c r="A73" s="919" t="s">
        <v>3721</v>
      </c>
      <c r="B73" s="900">
        <v>2</v>
      </c>
      <c r="C73" s="901">
        <v>4.76</v>
      </c>
      <c r="D73" s="902">
        <v>26.5</v>
      </c>
      <c r="E73" s="885">
        <v>1</v>
      </c>
      <c r="F73" s="886">
        <v>2.38</v>
      </c>
      <c r="G73" s="892">
        <v>25</v>
      </c>
      <c r="H73" s="889"/>
      <c r="I73" s="883"/>
      <c r="J73" s="884"/>
      <c r="K73" s="888">
        <v>2.38</v>
      </c>
      <c r="L73" s="889">
        <v>4</v>
      </c>
      <c r="M73" s="889">
        <v>33</v>
      </c>
      <c r="N73" s="890">
        <v>11</v>
      </c>
      <c r="O73" s="889" t="s">
        <v>3590</v>
      </c>
      <c r="P73" s="904" t="s">
        <v>3722</v>
      </c>
      <c r="Q73" s="891">
        <f t="shared" si="3"/>
        <v>-2</v>
      </c>
      <c r="R73" s="949">
        <f t="shared" si="3"/>
        <v>-4.76</v>
      </c>
      <c r="S73" s="891">
        <f t="shared" si="4"/>
        <v>-1</v>
      </c>
      <c r="T73" s="949">
        <f t="shared" si="5"/>
        <v>-2.38</v>
      </c>
      <c r="U73" s="956" t="s">
        <v>329</v>
      </c>
      <c r="V73" s="900" t="s">
        <v>329</v>
      </c>
      <c r="W73" s="900" t="s">
        <v>329</v>
      </c>
      <c r="X73" s="954" t="s">
        <v>329</v>
      </c>
      <c r="Y73" s="952"/>
    </row>
    <row r="74" spans="1:25" ht="14.45" customHeight="1" x14ac:dyDescent="0.2">
      <c r="A74" s="920" t="s">
        <v>3723</v>
      </c>
      <c r="B74" s="906">
        <v>4</v>
      </c>
      <c r="C74" s="907">
        <v>11.04</v>
      </c>
      <c r="D74" s="905">
        <v>28</v>
      </c>
      <c r="E74" s="908">
        <v>5</v>
      </c>
      <c r="F74" s="909">
        <v>13.8</v>
      </c>
      <c r="G74" s="893">
        <v>29.6</v>
      </c>
      <c r="H74" s="910"/>
      <c r="I74" s="911"/>
      <c r="J74" s="894"/>
      <c r="K74" s="912">
        <v>2.76</v>
      </c>
      <c r="L74" s="910">
        <v>4</v>
      </c>
      <c r="M74" s="910">
        <v>39</v>
      </c>
      <c r="N74" s="913">
        <v>13</v>
      </c>
      <c r="O74" s="910" t="s">
        <v>3590</v>
      </c>
      <c r="P74" s="914" t="s">
        <v>3722</v>
      </c>
      <c r="Q74" s="915">
        <f t="shared" si="3"/>
        <v>-4</v>
      </c>
      <c r="R74" s="950">
        <f t="shared" si="3"/>
        <v>-11.04</v>
      </c>
      <c r="S74" s="915">
        <f t="shared" si="4"/>
        <v>-5</v>
      </c>
      <c r="T74" s="950">
        <f t="shared" si="5"/>
        <v>-13.8</v>
      </c>
      <c r="U74" s="957" t="s">
        <v>329</v>
      </c>
      <c r="V74" s="906" t="s">
        <v>329</v>
      </c>
      <c r="W74" s="906" t="s">
        <v>329</v>
      </c>
      <c r="X74" s="955" t="s">
        <v>329</v>
      </c>
      <c r="Y74" s="953"/>
    </row>
    <row r="75" spans="1:25" ht="14.45" customHeight="1" x14ac:dyDescent="0.2">
      <c r="A75" s="920" t="s">
        <v>3724</v>
      </c>
      <c r="B75" s="906">
        <v>3</v>
      </c>
      <c r="C75" s="907">
        <v>11.11</v>
      </c>
      <c r="D75" s="905">
        <v>29.3</v>
      </c>
      <c r="E75" s="908">
        <v>4</v>
      </c>
      <c r="F75" s="909">
        <v>14.82</v>
      </c>
      <c r="G75" s="893">
        <v>38.5</v>
      </c>
      <c r="H75" s="910"/>
      <c r="I75" s="911"/>
      <c r="J75" s="894"/>
      <c r="K75" s="912">
        <v>3.7</v>
      </c>
      <c r="L75" s="910">
        <v>6</v>
      </c>
      <c r="M75" s="910">
        <v>51</v>
      </c>
      <c r="N75" s="913">
        <v>17</v>
      </c>
      <c r="O75" s="910" t="s">
        <v>3590</v>
      </c>
      <c r="P75" s="914" t="s">
        <v>3722</v>
      </c>
      <c r="Q75" s="915">
        <f t="shared" si="3"/>
        <v>-3</v>
      </c>
      <c r="R75" s="950">
        <f t="shared" si="3"/>
        <v>-11.11</v>
      </c>
      <c r="S75" s="915">
        <f t="shared" si="4"/>
        <v>-4</v>
      </c>
      <c r="T75" s="950">
        <f t="shared" si="5"/>
        <v>-14.82</v>
      </c>
      <c r="U75" s="957" t="s">
        <v>329</v>
      </c>
      <c r="V75" s="906" t="s">
        <v>329</v>
      </c>
      <c r="W75" s="906" t="s">
        <v>329</v>
      </c>
      <c r="X75" s="955" t="s">
        <v>329</v>
      </c>
      <c r="Y75" s="953"/>
    </row>
    <row r="76" spans="1:25" ht="14.45" customHeight="1" x14ac:dyDescent="0.2">
      <c r="A76" s="919" t="s">
        <v>3725</v>
      </c>
      <c r="B76" s="900">
        <v>1</v>
      </c>
      <c r="C76" s="901">
        <v>1.61</v>
      </c>
      <c r="D76" s="902">
        <v>22</v>
      </c>
      <c r="E76" s="903"/>
      <c r="F76" s="883"/>
      <c r="G76" s="884"/>
      <c r="H76" s="885"/>
      <c r="I76" s="886"/>
      <c r="J76" s="892"/>
      <c r="K76" s="888">
        <v>1.22</v>
      </c>
      <c r="L76" s="889">
        <v>2</v>
      </c>
      <c r="M76" s="889">
        <v>18</v>
      </c>
      <c r="N76" s="890">
        <v>6</v>
      </c>
      <c r="O76" s="889" t="s">
        <v>3590</v>
      </c>
      <c r="P76" s="904" t="s">
        <v>3726</v>
      </c>
      <c r="Q76" s="891">
        <f t="shared" si="3"/>
        <v>-1</v>
      </c>
      <c r="R76" s="949">
        <f t="shared" si="3"/>
        <v>-1.61</v>
      </c>
      <c r="S76" s="891">
        <f t="shared" si="4"/>
        <v>0</v>
      </c>
      <c r="T76" s="949">
        <f t="shared" si="5"/>
        <v>0</v>
      </c>
      <c r="U76" s="956" t="s">
        <v>329</v>
      </c>
      <c r="V76" s="900" t="s">
        <v>329</v>
      </c>
      <c r="W76" s="900" t="s">
        <v>329</v>
      </c>
      <c r="X76" s="954" t="s">
        <v>329</v>
      </c>
      <c r="Y76" s="952"/>
    </row>
    <row r="77" spans="1:25" ht="14.45" customHeight="1" x14ac:dyDescent="0.2">
      <c r="A77" s="920" t="s">
        <v>3727</v>
      </c>
      <c r="B77" s="906"/>
      <c r="C77" s="907"/>
      <c r="D77" s="905"/>
      <c r="E77" s="918">
        <v>1</v>
      </c>
      <c r="F77" s="911">
        <v>2.08</v>
      </c>
      <c r="G77" s="894">
        <v>29</v>
      </c>
      <c r="H77" s="908"/>
      <c r="I77" s="909"/>
      <c r="J77" s="893"/>
      <c r="K77" s="912">
        <v>1.58</v>
      </c>
      <c r="L77" s="910">
        <v>3</v>
      </c>
      <c r="M77" s="910">
        <v>24</v>
      </c>
      <c r="N77" s="913">
        <v>8</v>
      </c>
      <c r="O77" s="910" t="s">
        <v>3590</v>
      </c>
      <c r="P77" s="914" t="s">
        <v>3726</v>
      </c>
      <c r="Q77" s="915">
        <f t="shared" si="3"/>
        <v>0</v>
      </c>
      <c r="R77" s="950">
        <f t="shared" si="3"/>
        <v>0</v>
      </c>
      <c r="S77" s="915">
        <f t="shared" si="4"/>
        <v>-1</v>
      </c>
      <c r="T77" s="950">
        <f t="shared" si="5"/>
        <v>-2.08</v>
      </c>
      <c r="U77" s="957" t="s">
        <v>329</v>
      </c>
      <c r="V77" s="906" t="s">
        <v>329</v>
      </c>
      <c r="W77" s="906" t="s">
        <v>329</v>
      </c>
      <c r="X77" s="955" t="s">
        <v>329</v>
      </c>
      <c r="Y77" s="953"/>
    </row>
    <row r="78" spans="1:25" ht="14.45" customHeight="1" x14ac:dyDescent="0.2">
      <c r="A78" s="920" t="s">
        <v>3728</v>
      </c>
      <c r="B78" s="906"/>
      <c r="C78" s="907"/>
      <c r="D78" s="905"/>
      <c r="E78" s="918"/>
      <c r="F78" s="911"/>
      <c r="G78" s="894"/>
      <c r="H78" s="908">
        <v>1</v>
      </c>
      <c r="I78" s="909">
        <v>2.37</v>
      </c>
      <c r="J78" s="899">
        <v>27</v>
      </c>
      <c r="K78" s="912">
        <v>2.37</v>
      </c>
      <c r="L78" s="910">
        <v>4</v>
      </c>
      <c r="M78" s="910">
        <v>39</v>
      </c>
      <c r="N78" s="913">
        <v>13</v>
      </c>
      <c r="O78" s="910" t="s">
        <v>3590</v>
      </c>
      <c r="P78" s="914" t="s">
        <v>3726</v>
      </c>
      <c r="Q78" s="915">
        <f t="shared" si="3"/>
        <v>1</v>
      </c>
      <c r="R78" s="950">
        <f t="shared" si="3"/>
        <v>2.37</v>
      </c>
      <c r="S78" s="915">
        <f t="shared" si="4"/>
        <v>1</v>
      </c>
      <c r="T78" s="950">
        <f t="shared" si="5"/>
        <v>2.37</v>
      </c>
      <c r="U78" s="957">
        <v>13</v>
      </c>
      <c r="V78" s="906">
        <v>27</v>
      </c>
      <c r="W78" s="906">
        <v>14</v>
      </c>
      <c r="X78" s="955">
        <v>2.0769230769230771</v>
      </c>
      <c r="Y78" s="953">
        <v>14</v>
      </c>
    </row>
    <row r="79" spans="1:25" ht="14.45" customHeight="1" x14ac:dyDescent="0.2">
      <c r="A79" s="919" t="s">
        <v>3729</v>
      </c>
      <c r="B79" s="895">
        <v>1</v>
      </c>
      <c r="C79" s="896">
        <v>2.44</v>
      </c>
      <c r="D79" s="897">
        <v>36</v>
      </c>
      <c r="E79" s="903"/>
      <c r="F79" s="883"/>
      <c r="G79" s="884"/>
      <c r="H79" s="889"/>
      <c r="I79" s="883"/>
      <c r="J79" s="884"/>
      <c r="K79" s="888">
        <v>0.47</v>
      </c>
      <c r="L79" s="889">
        <v>1</v>
      </c>
      <c r="M79" s="889">
        <v>12</v>
      </c>
      <c r="N79" s="890">
        <v>4</v>
      </c>
      <c r="O79" s="889" t="s">
        <v>3590</v>
      </c>
      <c r="P79" s="904" t="s">
        <v>3730</v>
      </c>
      <c r="Q79" s="891">
        <f t="shared" si="3"/>
        <v>-1</v>
      </c>
      <c r="R79" s="949">
        <f t="shared" si="3"/>
        <v>-2.44</v>
      </c>
      <c r="S79" s="891">
        <f t="shared" si="4"/>
        <v>0</v>
      </c>
      <c r="T79" s="949">
        <f t="shared" si="5"/>
        <v>0</v>
      </c>
      <c r="U79" s="956" t="s">
        <v>329</v>
      </c>
      <c r="V79" s="900" t="s">
        <v>329</v>
      </c>
      <c r="W79" s="900" t="s">
        <v>329</v>
      </c>
      <c r="X79" s="954" t="s">
        <v>329</v>
      </c>
      <c r="Y79" s="952"/>
    </row>
    <row r="80" spans="1:25" ht="14.45" customHeight="1" x14ac:dyDescent="0.2">
      <c r="A80" s="919" t="s">
        <v>3731</v>
      </c>
      <c r="B80" s="895">
        <v>1</v>
      </c>
      <c r="C80" s="896">
        <v>2.79</v>
      </c>
      <c r="D80" s="897">
        <v>24</v>
      </c>
      <c r="E80" s="903"/>
      <c r="F80" s="883"/>
      <c r="G80" s="884"/>
      <c r="H80" s="889"/>
      <c r="I80" s="883"/>
      <c r="J80" s="884"/>
      <c r="K80" s="888">
        <v>0.89</v>
      </c>
      <c r="L80" s="889">
        <v>1</v>
      </c>
      <c r="M80" s="889">
        <v>12</v>
      </c>
      <c r="N80" s="890">
        <v>4</v>
      </c>
      <c r="O80" s="889" t="s">
        <v>3590</v>
      </c>
      <c r="P80" s="904" t="s">
        <v>3732</v>
      </c>
      <c r="Q80" s="891">
        <f t="shared" si="3"/>
        <v>-1</v>
      </c>
      <c r="R80" s="949">
        <f t="shared" si="3"/>
        <v>-2.79</v>
      </c>
      <c r="S80" s="891">
        <f t="shared" si="4"/>
        <v>0</v>
      </c>
      <c r="T80" s="949">
        <f t="shared" si="5"/>
        <v>0</v>
      </c>
      <c r="U80" s="956" t="s">
        <v>329</v>
      </c>
      <c r="V80" s="900" t="s">
        <v>329</v>
      </c>
      <c r="W80" s="900" t="s">
        <v>329</v>
      </c>
      <c r="X80" s="954" t="s">
        <v>329</v>
      </c>
      <c r="Y80" s="952"/>
    </row>
    <row r="81" spans="1:25" ht="14.45" customHeight="1" x14ac:dyDescent="0.2">
      <c r="A81" s="919" t="s">
        <v>3733</v>
      </c>
      <c r="B81" s="895">
        <v>1</v>
      </c>
      <c r="C81" s="896">
        <v>0.99</v>
      </c>
      <c r="D81" s="897">
        <v>33</v>
      </c>
      <c r="E81" s="903"/>
      <c r="F81" s="883"/>
      <c r="G81" s="884"/>
      <c r="H81" s="889"/>
      <c r="I81" s="883"/>
      <c r="J81" s="884"/>
      <c r="K81" s="888">
        <v>0.49</v>
      </c>
      <c r="L81" s="889">
        <v>2</v>
      </c>
      <c r="M81" s="889">
        <v>21</v>
      </c>
      <c r="N81" s="890">
        <v>7</v>
      </c>
      <c r="O81" s="889" t="s">
        <v>3590</v>
      </c>
      <c r="P81" s="904" t="s">
        <v>3734</v>
      </c>
      <c r="Q81" s="891">
        <f t="shared" si="3"/>
        <v>-1</v>
      </c>
      <c r="R81" s="949">
        <f t="shared" si="3"/>
        <v>-0.99</v>
      </c>
      <c r="S81" s="891">
        <f t="shared" si="4"/>
        <v>0</v>
      </c>
      <c r="T81" s="949">
        <f t="shared" si="5"/>
        <v>0</v>
      </c>
      <c r="U81" s="956" t="s">
        <v>329</v>
      </c>
      <c r="V81" s="900" t="s">
        <v>329</v>
      </c>
      <c r="W81" s="900" t="s">
        <v>329</v>
      </c>
      <c r="X81" s="954" t="s">
        <v>329</v>
      </c>
      <c r="Y81" s="952"/>
    </row>
    <row r="82" spans="1:25" ht="14.45" customHeight="1" x14ac:dyDescent="0.2">
      <c r="A82" s="920" t="s">
        <v>3735</v>
      </c>
      <c r="B82" s="916">
        <v>4</v>
      </c>
      <c r="C82" s="917">
        <v>4.71</v>
      </c>
      <c r="D82" s="898">
        <v>37</v>
      </c>
      <c r="E82" s="918">
        <v>1</v>
      </c>
      <c r="F82" s="911">
        <v>0.92</v>
      </c>
      <c r="G82" s="894">
        <v>31</v>
      </c>
      <c r="H82" s="910"/>
      <c r="I82" s="911"/>
      <c r="J82" s="894"/>
      <c r="K82" s="912">
        <v>0.61</v>
      </c>
      <c r="L82" s="910">
        <v>3</v>
      </c>
      <c r="M82" s="910">
        <v>24</v>
      </c>
      <c r="N82" s="913">
        <v>8</v>
      </c>
      <c r="O82" s="910" t="s">
        <v>3590</v>
      </c>
      <c r="P82" s="914" t="s">
        <v>3736</v>
      </c>
      <c r="Q82" s="915">
        <f t="shared" si="3"/>
        <v>-4</v>
      </c>
      <c r="R82" s="950">
        <f t="shared" si="3"/>
        <v>-4.71</v>
      </c>
      <c r="S82" s="915">
        <f t="shared" si="4"/>
        <v>-1</v>
      </c>
      <c r="T82" s="950">
        <f t="shared" si="5"/>
        <v>-0.92</v>
      </c>
      <c r="U82" s="957" t="s">
        <v>329</v>
      </c>
      <c r="V82" s="906" t="s">
        <v>329</v>
      </c>
      <c r="W82" s="906" t="s">
        <v>329</v>
      </c>
      <c r="X82" s="955" t="s">
        <v>329</v>
      </c>
      <c r="Y82" s="953"/>
    </row>
    <row r="83" spans="1:25" ht="14.45" customHeight="1" x14ac:dyDescent="0.2">
      <c r="A83" s="920" t="s">
        <v>3737</v>
      </c>
      <c r="B83" s="916"/>
      <c r="C83" s="917"/>
      <c r="D83" s="898"/>
      <c r="E83" s="918">
        <v>3</v>
      </c>
      <c r="F83" s="911">
        <v>3.56</v>
      </c>
      <c r="G83" s="894">
        <v>30.7</v>
      </c>
      <c r="H83" s="910">
        <v>2</v>
      </c>
      <c r="I83" s="911">
        <v>2.46</v>
      </c>
      <c r="J83" s="899">
        <v>13</v>
      </c>
      <c r="K83" s="912">
        <v>1.19</v>
      </c>
      <c r="L83" s="910">
        <v>4</v>
      </c>
      <c r="M83" s="910">
        <v>33</v>
      </c>
      <c r="N83" s="913">
        <v>11</v>
      </c>
      <c r="O83" s="910" t="s">
        <v>3590</v>
      </c>
      <c r="P83" s="914" t="s">
        <v>3738</v>
      </c>
      <c r="Q83" s="915">
        <f t="shared" si="3"/>
        <v>2</v>
      </c>
      <c r="R83" s="950">
        <f t="shared" si="3"/>
        <v>2.46</v>
      </c>
      <c r="S83" s="915">
        <f t="shared" si="4"/>
        <v>-1</v>
      </c>
      <c r="T83" s="950">
        <f t="shared" si="5"/>
        <v>-1.1000000000000001</v>
      </c>
      <c r="U83" s="957">
        <v>22</v>
      </c>
      <c r="V83" s="906">
        <v>26</v>
      </c>
      <c r="W83" s="906">
        <v>4</v>
      </c>
      <c r="X83" s="955">
        <v>1.1818181818181819</v>
      </c>
      <c r="Y83" s="953">
        <v>10</v>
      </c>
    </row>
    <row r="84" spans="1:25" ht="14.45" customHeight="1" x14ac:dyDescent="0.2">
      <c r="A84" s="919" t="s">
        <v>3739</v>
      </c>
      <c r="B84" s="895">
        <v>3</v>
      </c>
      <c r="C84" s="896">
        <v>3.95</v>
      </c>
      <c r="D84" s="897">
        <v>42.7</v>
      </c>
      <c r="E84" s="903">
        <v>2</v>
      </c>
      <c r="F84" s="883">
        <v>1.56</v>
      </c>
      <c r="G84" s="884">
        <v>30</v>
      </c>
      <c r="H84" s="889"/>
      <c r="I84" s="883"/>
      <c r="J84" s="884"/>
      <c r="K84" s="888">
        <v>0.63</v>
      </c>
      <c r="L84" s="889">
        <v>3</v>
      </c>
      <c r="M84" s="889">
        <v>27</v>
      </c>
      <c r="N84" s="890">
        <v>9</v>
      </c>
      <c r="O84" s="889" t="s">
        <v>3590</v>
      </c>
      <c r="P84" s="904" t="s">
        <v>3740</v>
      </c>
      <c r="Q84" s="891">
        <f t="shared" si="3"/>
        <v>-3</v>
      </c>
      <c r="R84" s="949">
        <f t="shared" si="3"/>
        <v>-3.95</v>
      </c>
      <c r="S84" s="891">
        <f t="shared" si="4"/>
        <v>-2</v>
      </c>
      <c r="T84" s="949">
        <f t="shared" si="5"/>
        <v>-1.56</v>
      </c>
      <c r="U84" s="956" t="s">
        <v>329</v>
      </c>
      <c r="V84" s="900" t="s">
        <v>329</v>
      </c>
      <c r="W84" s="900" t="s">
        <v>329</v>
      </c>
      <c r="X84" s="954" t="s">
        <v>329</v>
      </c>
      <c r="Y84" s="952"/>
    </row>
    <row r="85" spans="1:25" ht="14.45" customHeight="1" x14ac:dyDescent="0.2">
      <c r="A85" s="920" t="s">
        <v>3741</v>
      </c>
      <c r="B85" s="916">
        <v>1</v>
      </c>
      <c r="C85" s="917">
        <v>1.23</v>
      </c>
      <c r="D85" s="898">
        <v>38</v>
      </c>
      <c r="E85" s="918">
        <v>1</v>
      </c>
      <c r="F85" s="911">
        <v>0.97</v>
      </c>
      <c r="G85" s="894">
        <v>21</v>
      </c>
      <c r="H85" s="910"/>
      <c r="I85" s="911"/>
      <c r="J85" s="894"/>
      <c r="K85" s="912">
        <v>0.97</v>
      </c>
      <c r="L85" s="910">
        <v>4</v>
      </c>
      <c r="M85" s="910">
        <v>33</v>
      </c>
      <c r="N85" s="913">
        <v>11</v>
      </c>
      <c r="O85" s="910" t="s">
        <v>3590</v>
      </c>
      <c r="P85" s="914" t="s">
        <v>3742</v>
      </c>
      <c r="Q85" s="915">
        <f t="shared" si="3"/>
        <v>-1</v>
      </c>
      <c r="R85" s="950">
        <f t="shared" si="3"/>
        <v>-1.23</v>
      </c>
      <c r="S85" s="915">
        <f t="shared" si="4"/>
        <v>-1</v>
      </c>
      <c r="T85" s="950">
        <f t="shared" si="5"/>
        <v>-0.97</v>
      </c>
      <c r="U85" s="957" t="s">
        <v>329</v>
      </c>
      <c r="V85" s="906" t="s">
        <v>329</v>
      </c>
      <c r="W85" s="906" t="s">
        <v>329</v>
      </c>
      <c r="X85" s="955" t="s">
        <v>329</v>
      </c>
      <c r="Y85" s="953"/>
    </row>
    <row r="86" spans="1:25" ht="14.45" customHeight="1" x14ac:dyDescent="0.2">
      <c r="A86" s="919" t="s">
        <v>3743</v>
      </c>
      <c r="B86" s="900"/>
      <c r="C86" s="901"/>
      <c r="D86" s="902"/>
      <c r="E86" s="885">
        <v>1</v>
      </c>
      <c r="F86" s="886">
        <v>0.83</v>
      </c>
      <c r="G86" s="892">
        <v>17</v>
      </c>
      <c r="H86" s="889"/>
      <c r="I86" s="883"/>
      <c r="J86" s="884"/>
      <c r="K86" s="888">
        <v>0.32</v>
      </c>
      <c r="L86" s="889">
        <v>1</v>
      </c>
      <c r="M86" s="889">
        <v>9</v>
      </c>
      <c r="N86" s="890">
        <v>3</v>
      </c>
      <c r="O86" s="889" t="s">
        <v>3590</v>
      </c>
      <c r="P86" s="904" t="s">
        <v>3744</v>
      </c>
      <c r="Q86" s="891">
        <f t="shared" si="3"/>
        <v>0</v>
      </c>
      <c r="R86" s="949">
        <f t="shared" si="3"/>
        <v>0</v>
      </c>
      <c r="S86" s="891">
        <f t="shared" si="4"/>
        <v>-1</v>
      </c>
      <c r="T86" s="949">
        <f t="shared" si="5"/>
        <v>-0.83</v>
      </c>
      <c r="U86" s="956" t="s">
        <v>329</v>
      </c>
      <c r="V86" s="900" t="s">
        <v>329</v>
      </c>
      <c r="W86" s="900" t="s">
        <v>329</v>
      </c>
      <c r="X86" s="954" t="s">
        <v>329</v>
      </c>
      <c r="Y86" s="952"/>
    </row>
    <row r="87" spans="1:25" ht="14.45" customHeight="1" x14ac:dyDescent="0.2">
      <c r="A87" s="920" t="s">
        <v>3745</v>
      </c>
      <c r="B87" s="906"/>
      <c r="C87" s="907"/>
      <c r="D87" s="905"/>
      <c r="E87" s="908">
        <v>3</v>
      </c>
      <c r="F87" s="909">
        <v>3.63</v>
      </c>
      <c r="G87" s="893">
        <v>30.7</v>
      </c>
      <c r="H87" s="910"/>
      <c r="I87" s="911"/>
      <c r="J87" s="894"/>
      <c r="K87" s="912">
        <v>0.42</v>
      </c>
      <c r="L87" s="910">
        <v>2</v>
      </c>
      <c r="M87" s="910">
        <v>15</v>
      </c>
      <c r="N87" s="913">
        <v>5</v>
      </c>
      <c r="O87" s="910" t="s">
        <v>3590</v>
      </c>
      <c r="P87" s="914" t="s">
        <v>3746</v>
      </c>
      <c r="Q87" s="915">
        <f t="shared" si="3"/>
        <v>0</v>
      </c>
      <c r="R87" s="950">
        <f t="shared" si="3"/>
        <v>0</v>
      </c>
      <c r="S87" s="915">
        <f t="shared" si="4"/>
        <v>-3</v>
      </c>
      <c r="T87" s="950">
        <f t="shared" si="5"/>
        <v>-3.63</v>
      </c>
      <c r="U87" s="957" t="s">
        <v>329</v>
      </c>
      <c r="V87" s="906" t="s">
        <v>329</v>
      </c>
      <c r="W87" s="906" t="s">
        <v>329</v>
      </c>
      <c r="X87" s="955" t="s">
        <v>329</v>
      </c>
      <c r="Y87" s="953"/>
    </row>
    <row r="88" spans="1:25" ht="14.45" customHeight="1" x14ac:dyDescent="0.2">
      <c r="A88" s="920" t="s">
        <v>3747</v>
      </c>
      <c r="B88" s="906"/>
      <c r="C88" s="907"/>
      <c r="D88" s="905"/>
      <c r="E88" s="908"/>
      <c r="F88" s="909"/>
      <c r="G88" s="893"/>
      <c r="H88" s="910">
        <v>1</v>
      </c>
      <c r="I88" s="911">
        <v>0.72</v>
      </c>
      <c r="J88" s="894">
        <v>3</v>
      </c>
      <c r="K88" s="912">
        <v>0.72</v>
      </c>
      <c r="L88" s="910">
        <v>3</v>
      </c>
      <c r="M88" s="910">
        <v>24</v>
      </c>
      <c r="N88" s="913">
        <v>8</v>
      </c>
      <c r="O88" s="910" t="s">
        <v>3590</v>
      </c>
      <c r="P88" s="914" t="s">
        <v>3748</v>
      </c>
      <c r="Q88" s="915">
        <f t="shared" si="3"/>
        <v>1</v>
      </c>
      <c r="R88" s="950">
        <f t="shared" si="3"/>
        <v>0.72</v>
      </c>
      <c r="S88" s="915">
        <f t="shared" si="4"/>
        <v>1</v>
      </c>
      <c r="T88" s="950">
        <f t="shared" si="5"/>
        <v>0.72</v>
      </c>
      <c r="U88" s="957">
        <v>8</v>
      </c>
      <c r="V88" s="906">
        <v>3</v>
      </c>
      <c r="W88" s="906">
        <v>-5</v>
      </c>
      <c r="X88" s="955">
        <v>0.375</v>
      </c>
      <c r="Y88" s="953"/>
    </row>
    <row r="89" spans="1:25" ht="14.45" customHeight="1" x14ac:dyDescent="0.2">
      <c r="A89" s="919" t="s">
        <v>3749</v>
      </c>
      <c r="B89" s="900">
        <v>1</v>
      </c>
      <c r="C89" s="901">
        <v>0.7</v>
      </c>
      <c r="D89" s="902">
        <v>24</v>
      </c>
      <c r="E89" s="885"/>
      <c r="F89" s="886"/>
      <c r="G89" s="892"/>
      <c r="H89" s="889"/>
      <c r="I89" s="883"/>
      <c r="J89" s="884"/>
      <c r="K89" s="888">
        <v>0.56999999999999995</v>
      </c>
      <c r="L89" s="889">
        <v>2</v>
      </c>
      <c r="M89" s="889">
        <v>21</v>
      </c>
      <c r="N89" s="890">
        <v>7</v>
      </c>
      <c r="O89" s="889" t="s">
        <v>3590</v>
      </c>
      <c r="P89" s="904" t="s">
        <v>3750</v>
      </c>
      <c r="Q89" s="891">
        <f t="shared" si="3"/>
        <v>-1</v>
      </c>
      <c r="R89" s="949">
        <f t="shared" si="3"/>
        <v>-0.7</v>
      </c>
      <c r="S89" s="891">
        <f t="shared" si="4"/>
        <v>0</v>
      </c>
      <c r="T89" s="949">
        <f t="shared" si="5"/>
        <v>0</v>
      </c>
      <c r="U89" s="956" t="s">
        <v>329</v>
      </c>
      <c r="V89" s="900" t="s">
        <v>329</v>
      </c>
      <c r="W89" s="900" t="s">
        <v>329</v>
      </c>
      <c r="X89" s="954" t="s">
        <v>329</v>
      </c>
      <c r="Y89" s="952"/>
    </row>
    <row r="90" spans="1:25" ht="14.45" customHeight="1" x14ac:dyDescent="0.2">
      <c r="A90" s="920" t="s">
        <v>3751</v>
      </c>
      <c r="B90" s="906"/>
      <c r="C90" s="907"/>
      <c r="D90" s="905"/>
      <c r="E90" s="908">
        <v>1</v>
      </c>
      <c r="F90" s="909">
        <v>0.67</v>
      </c>
      <c r="G90" s="893">
        <v>20</v>
      </c>
      <c r="H90" s="910"/>
      <c r="I90" s="911"/>
      <c r="J90" s="894"/>
      <c r="K90" s="912">
        <v>0.67</v>
      </c>
      <c r="L90" s="910">
        <v>3</v>
      </c>
      <c r="M90" s="910">
        <v>24</v>
      </c>
      <c r="N90" s="913">
        <v>8</v>
      </c>
      <c r="O90" s="910" t="s">
        <v>3590</v>
      </c>
      <c r="P90" s="914" t="s">
        <v>3750</v>
      </c>
      <c r="Q90" s="915">
        <f t="shared" si="3"/>
        <v>0</v>
      </c>
      <c r="R90" s="950">
        <f t="shared" si="3"/>
        <v>0</v>
      </c>
      <c r="S90" s="915">
        <f t="shared" si="4"/>
        <v>-1</v>
      </c>
      <c r="T90" s="950">
        <f t="shared" si="5"/>
        <v>-0.67</v>
      </c>
      <c r="U90" s="957" t="s">
        <v>329</v>
      </c>
      <c r="V90" s="906" t="s">
        <v>329</v>
      </c>
      <c r="W90" s="906" t="s">
        <v>329</v>
      </c>
      <c r="X90" s="955" t="s">
        <v>329</v>
      </c>
      <c r="Y90" s="953"/>
    </row>
    <row r="91" spans="1:25" ht="14.45" customHeight="1" x14ac:dyDescent="0.2">
      <c r="A91" s="919" t="s">
        <v>3752</v>
      </c>
      <c r="B91" s="895">
        <v>1</v>
      </c>
      <c r="C91" s="896">
        <v>2.2599999999999998</v>
      </c>
      <c r="D91" s="897">
        <v>54</v>
      </c>
      <c r="E91" s="903"/>
      <c r="F91" s="883"/>
      <c r="G91" s="884"/>
      <c r="H91" s="889"/>
      <c r="I91" s="883"/>
      <c r="J91" s="884"/>
      <c r="K91" s="888">
        <v>0.89</v>
      </c>
      <c r="L91" s="889">
        <v>4</v>
      </c>
      <c r="M91" s="889">
        <v>33</v>
      </c>
      <c r="N91" s="890">
        <v>11</v>
      </c>
      <c r="O91" s="889" t="s">
        <v>3590</v>
      </c>
      <c r="P91" s="904" t="s">
        <v>3753</v>
      </c>
      <c r="Q91" s="891">
        <f t="shared" si="3"/>
        <v>-1</v>
      </c>
      <c r="R91" s="949">
        <f t="shared" si="3"/>
        <v>-2.2599999999999998</v>
      </c>
      <c r="S91" s="891">
        <f t="shared" si="4"/>
        <v>0</v>
      </c>
      <c r="T91" s="949">
        <f t="shared" si="5"/>
        <v>0</v>
      </c>
      <c r="U91" s="956" t="s">
        <v>329</v>
      </c>
      <c r="V91" s="900" t="s">
        <v>329</v>
      </c>
      <c r="W91" s="900" t="s">
        <v>329</v>
      </c>
      <c r="X91" s="954" t="s">
        <v>329</v>
      </c>
      <c r="Y91" s="952"/>
    </row>
    <row r="92" spans="1:25" ht="14.45" customHeight="1" x14ac:dyDescent="0.2">
      <c r="A92" s="919" t="s">
        <v>3754</v>
      </c>
      <c r="B92" s="895">
        <v>1</v>
      </c>
      <c r="C92" s="896">
        <v>0.43</v>
      </c>
      <c r="D92" s="897">
        <v>10</v>
      </c>
      <c r="E92" s="903">
        <v>3</v>
      </c>
      <c r="F92" s="883">
        <v>2.77</v>
      </c>
      <c r="G92" s="884">
        <v>29.7</v>
      </c>
      <c r="H92" s="889"/>
      <c r="I92" s="883"/>
      <c r="J92" s="884"/>
      <c r="K92" s="888">
        <v>0.43</v>
      </c>
      <c r="L92" s="889">
        <v>2</v>
      </c>
      <c r="M92" s="889">
        <v>18</v>
      </c>
      <c r="N92" s="890">
        <v>6</v>
      </c>
      <c r="O92" s="889" t="s">
        <v>3590</v>
      </c>
      <c r="P92" s="904" t="s">
        <v>3755</v>
      </c>
      <c r="Q92" s="891">
        <f t="shared" si="3"/>
        <v>-1</v>
      </c>
      <c r="R92" s="949">
        <f t="shared" si="3"/>
        <v>-0.43</v>
      </c>
      <c r="S92" s="891">
        <f t="shared" si="4"/>
        <v>-3</v>
      </c>
      <c r="T92" s="949">
        <f t="shared" si="5"/>
        <v>-2.77</v>
      </c>
      <c r="U92" s="956" t="s">
        <v>329</v>
      </c>
      <c r="V92" s="900" t="s">
        <v>329</v>
      </c>
      <c r="W92" s="900" t="s">
        <v>329</v>
      </c>
      <c r="X92" s="954" t="s">
        <v>329</v>
      </c>
      <c r="Y92" s="952"/>
    </row>
    <row r="93" spans="1:25" ht="14.45" customHeight="1" x14ac:dyDescent="0.2">
      <c r="A93" s="920" t="s">
        <v>3756</v>
      </c>
      <c r="B93" s="916">
        <v>7</v>
      </c>
      <c r="C93" s="917">
        <v>5.51</v>
      </c>
      <c r="D93" s="898">
        <v>27.1</v>
      </c>
      <c r="E93" s="918">
        <v>2</v>
      </c>
      <c r="F93" s="911">
        <v>1.01</v>
      </c>
      <c r="G93" s="894">
        <v>15</v>
      </c>
      <c r="H93" s="910"/>
      <c r="I93" s="911"/>
      <c r="J93" s="894"/>
      <c r="K93" s="912">
        <v>0.5</v>
      </c>
      <c r="L93" s="910">
        <v>2</v>
      </c>
      <c r="M93" s="910">
        <v>21</v>
      </c>
      <c r="N93" s="913">
        <v>7</v>
      </c>
      <c r="O93" s="910" t="s">
        <v>3590</v>
      </c>
      <c r="P93" s="914" t="s">
        <v>3757</v>
      </c>
      <c r="Q93" s="915">
        <f t="shared" si="3"/>
        <v>-7</v>
      </c>
      <c r="R93" s="950">
        <f t="shared" si="3"/>
        <v>-5.51</v>
      </c>
      <c r="S93" s="915">
        <f t="shared" si="4"/>
        <v>-2</v>
      </c>
      <c r="T93" s="950">
        <f t="shared" si="5"/>
        <v>-1.01</v>
      </c>
      <c r="U93" s="957" t="s">
        <v>329</v>
      </c>
      <c r="V93" s="906" t="s">
        <v>329</v>
      </c>
      <c r="W93" s="906" t="s">
        <v>329</v>
      </c>
      <c r="X93" s="955" t="s">
        <v>329</v>
      </c>
      <c r="Y93" s="953"/>
    </row>
    <row r="94" spans="1:25" ht="14.45" customHeight="1" x14ac:dyDescent="0.2">
      <c r="A94" s="919" t="s">
        <v>3758</v>
      </c>
      <c r="B94" s="895">
        <v>1</v>
      </c>
      <c r="C94" s="896">
        <v>0.42</v>
      </c>
      <c r="D94" s="897">
        <v>16</v>
      </c>
      <c r="E94" s="903"/>
      <c r="F94" s="883"/>
      <c r="G94" s="884"/>
      <c r="H94" s="889"/>
      <c r="I94" s="883"/>
      <c r="J94" s="884"/>
      <c r="K94" s="888">
        <v>0.42</v>
      </c>
      <c r="L94" s="889">
        <v>2</v>
      </c>
      <c r="M94" s="889">
        <v>18</v>
      </c>
      <c r="N94" s="890">
        <v>6</v>
      </c>
      <c r="O94" s="889" t="s">
        <v>3590</v>
      </c>
      <c r="P94" s="904" t="s">
        <v>3759</v>
      </c>
      <c r="Q94" s="891">
        <f t="shared" si="3"/>
        <v>-1</v>
      </c>
      <c r="R94" s="949">
        <f t="shared" si="3"/>
        <v>-0.42</v>
      </c>
      <c r="S94" s="891">
        <f t="shared" si="4"/>
        <v>0</v>
      </c>
      <c r="T94" s="949">
        <f t="shared" si="5"/>
        <v>0</v>
      </c>
      <c r="U94" s="956" t="s">
        <v>329</v>
      </c>
      <c r="V94" s="900" t="s">
        <v>329</v>
      </c>
      <c r="W94" s="900" t="s">
        <v>329</v>
      </c>
      <c r="X94" s="954" t="s">
        <v>329</v>
      </c>
      <c r="Y94" s="952"/>
    </row>
    <row r="95" spans="1:25" ht="14.45" customHeight="1" x14ac:dyDescent="0.2">
      <c r="A95" s="920" t="s">
        <v>3760</v>
      </c>
      <c r="B95" s="916">
        <v>1</v>
      </c>
      <c r="C95" s="917">
        <v>0.52</v>
      </c>
      <c r="D95" s="898">
        <v>15</v>
      </c>
      <c r="E95" s="918">
        <v>1</v>
      </c>
      <c r="F95" s="911">
        <v>0.79</v>
      </c>
      <c r="G95" s="894">
        <v>31</v>
      </c>
      <c r="H95" s="910"/>
      <c r="I95" s="911"/>
      <c r="J95" s="894"/>
      <c r="K95" s="912">
        <v>0.52</v>
      </c>
      <c r="L95" s="910">
        <v>3</v>
      </c>
      <c r="M95" s="910">
        <v>24</v>
      </c>
      <c r="N95" s="913">
        <v>8</v>
      </c>
      <c r="O95" s="910" t="s">
        <v>3590</v>
      </c>
      <c r="P95" s="914" t="s">
        <v>3761</v>
      </c>
      <c r="Q95" s="915">
        <f t="shared" si="3"/>
        <v>-1</v>
      </c>
      <c r="R95" s="950">
        <f t="shared" si="3"/>
        <v>-0.52</v>
      </c>
      <c r="S95" s="915">
        <f t="shared" si="4"/>
        <v>-1</v>
      </c>
      <c r="T95" s="950">
        <f t="shared" si="5"/>
        <v>-0.79</v>
      </c>
      <c r="U95" s="957" t="s">
        <v>329</v>
      </c>
      <c r="V95" s="906" t="s">
        <v>329</v>
      </c>
      <c r="W95" s="906" t="s">
        <v>329</v>
      </c>
      <c r="X95" s="955" t="s">
        <v>329</v>
      </c>
      <c r="Y95" s="953"/>
    </row>
    <row r="96" spans="1:25" ht="14.45" customHeight="1" x14ac:dyDescent="0.2">
      <c r="A96" s="919" t="s">
        <v>3762</v>
      </c>
      <c r="B96" s="900"/>
      <c r="C96" s="901"/>
      <c r="D96" s="902"/>
      <c r="E96" s="885">
        <v>1</v>
      </c>
      <c r="F96" s="886">
        <v>1.4</v>
      </c>
      <c r="G96" s="892">
        <v>39</v>
      </c>
      <c r="H96" s="889"/>
      <c r="I96" s="883"/>
      <c r="J96" s="884"/>
      <c r="K96" s="888">
        <v>0.68</v>
      </c>
      <c r="L96" s="889">
        <v>3</v>
      </c>
      <c r="M96" s="889">
        <v>24</v>
      </c>
      <c r="N96" s="890">
        <v>8</v>
      </c>
      <c r="O96" s="889" t="s">
        <v>3590</v>
      </c>
      <c r="P96" s="904" t="s">
        <v>3763</v>
      </c>
      <c r="Q96" s="891">
        <f t="shared" si="3"/>
        <v>0</v>
      </c>
      <c r="R96" s="949">
        <f t="shared" si="3"/>
        <v>0</v>
      </c>
      <c r="S96" s="891">
        <f t="shared" si="4"/>
        <v>-1</v>
      </c>
      <c r="T96" s="949">
        <f t="shared" si="5"/>
        <v>-1.4</v>
      </c>
      <c r="U96" s="956" t="s">
        <v>329</v>
      </c>
      <c r="V96" s="900" t="s">
        <v>329</v>
      </c>
      <c r="W96" s="900" t="s">
        <v>329</v>
      </c>
      <c r="X96" s="954" t="s">
        <v>329</v>
      </c>
      <c r="Y96" s="952"/>
    </row>
    <row r="97" spans="1:25" ht="14.45" customHeight="1" x14ac:dyDescent="0.2">
      <c r="A97" s="919" t="s">
        <v>3764</v>
      </c>
      <c r="B97" s="895">
        <v>2</v>
      </c>
      <c r="C97" s="896">
        <v>5.07</v>
      </c>
      <c r="D97" s="897">
        <v>48</v>
      </c>
      <c r="E97" s="903"/>
      <c r="F97" s="883"/>
      <c r="G97" s="884"/>
      <c r="H97" s="889"/>
      <c r="I97" s="883"/>
      <c r="J97" s="884"/>
      <c r="K97" s="888">
        <v>1.24</v>
      </c>
      <c r="L97" s="889">
        <v>4</v>
      </c>
      <c r="M97" s="889">
        <v>33</v>
      </c>
      <c r="N97" s="890">
        <v>11</v>
      </c>
      <c r="O97" s="889" t="s">
        <v>3590</v>
      </c>
      <c r="P97" s="904" t="s">
        <v>3765</v>
      </c>
      <c r="Q97" s="891">
        <f t="shared" si="3"/>
        <v>-2</v>
      </c>
      <c r="R97" s="949">
        <f t="shared" si="3"/>
        <v>-5.07</v>
      </c>
      <c r="S97" s="891">
        <f t="shared" si="4"/>
        <v>0</v>
      </c>
      <c r="T97" s="949">
        <f t="shared" si="5"/>
        <v>0</v>
      </c>
      <c r="U97" s="956" t="s">
        <v>329</v>
      </c>
      <c r="V97" s="900" t="s">
        <v>329</v>
      </c>
      <c r="W97" s="900" t="s">
        <v>329</v>
      </c>
      <c r="X97" s="954" t="s">
        <v>329</v>
      </c>
      <c r="Y97" s="952"/>
    </row>
    <row r="98" spans="1:25" ht="14.45" customHeight="1" x14ac:dyDescent="0.2">
      <c r="A98" s="920" t="s">
        <v>3766</v>
      </c>
      <c r="B98" s="916"/>
      <c r="C98" s="917"/>
      <c r="D98" s="898"/>
      <c r="E98" s="918">
        <v>1</v>
      </c>
      <c r="F98" s="911">
        <v>4.12</v>
      </c>
      <c r="G98" s="894">
        <v>73</v>
      </c>
      <c r="H98" s="910">
        <v>1</v>
      </c>
      <c r="I98" s="911">
        <v>2.48</v>
      </c>
      <c r="J98" s="894">
        <v>15</v>
      </c>
      <c r="K98" s="912">
        <v>2.48</v>
      </c>
      <c r="L98" s="910">
        <v>6</v>
      </c>
      <c r="M98" s="910">
        <v>57</v>
      </c>
      <c r="N98" s="913">
        <v>19</v>
      </c>
      <c r="O98" s="910" t="s">
        <v>3590</v>
      </c>
      <c r="P98" s="914" t="s">
        <v>3767</v>
      </c>
      <c r="Q98" s="915">
        <f t="shared" si="3"/>
        <v>1</v>
      </c>
      <c r="R98" s="950">
        <f t="shared" si="3"/>
        <v>2.48</v>
      </c>
      <c r="S98" s="915">
        <f t="shared" si="4"/>
        <v>0</v>
      </c>
      <c r="T98" s="950">
        <f t="shared" si="5"/>
        <v>-1.6400000000000001</v>
      </c>
      <c r="U98" s="957">
        <v>19</v>
      </c>
      <c r="V98" s="906">
        <v>15</v>
      </c>
      <c r="W98" s="906">
        <v>-4</v>
      </c>
      <c r="X98" s="955">
        <v>0.78947368421052633</v>
      </c>
      <c r="Y98" s="953"/>
    </row>
    <row r="99" spans="1:25" ht="14.45" customHeight="1" x14ac:dyDescent="0.2">
      <c r="A99" s="919" t="s">
        <v>3768</v>
      </c>
      <c r="B99" s="900">
        <v>1</v>
      </c>
      <c r="C99" s="901">
        <v>0.98</v>
      </c>
      <c r="D99" s="902">
        <v>41</v>
      </c>
      <c r="E99" s="885">
        <v>1</v>
      </c>
      <c r="F99" s="886">
        <v>0.6</v>
      </c>
      <c r="G99" s="892">
        <v>21</v>
      </c>
      <c r="H99" s="889"/>
      <c r="I99" s="883"/>
      <c r="J99" s="884"/>
      <c r="K99" s="888">
        <v>0.6</v>
      </c>
      <c r="L99" s="889">
        <v>3</v>
      </c>
      <c r="M99" s="889">
        <v>30</v>
      </c>
      <c r="N99" s="890">
        <v>10</v>
      </c>
      <c r="O99" s="889" t="s">
        <v>3590</v>
      </c>
      <c r="P99" s="904" t="s">
        <v>3769</v>
      </c>
      <c r="Q99" s="891">
        <f t="shared" si="3"/>
        <v>-1</v>
      </c>
      <c r="R99" s="949">
        <f t="shared" si="3"/>
        <v>-0.98</v>
      </c>
      <c r="S99" s="891">
        <f t="shared" si="4"/>
        <v>-1</v>
      </c>
      <c r="T99" s="949">
        <f t="shared" si="5"/>
        <v>-0.6</v>
      </c>
      <c r="U99" s="956" t="s">
        <v>329</v>
      </c>
      <c r="V99" s="900" t="s">
        <v>329</v>
      </c>
      <c r="W99" s="900" t="s">
        <v>329</v>
      </c>
      <c r="X99" s="954" t="s">
        <v>329</v>
      </c>
      <c r="Y99" s="952"/>
    </row>
    <row r="100" spans="1:25" ht="14.45" customHeight="1" x14ac:dyDescent="0.2">
      <c r="A100" s="919" t="s">
        <v>3770</v>
      </c>
      <c r="B100" s="900"/>
      <c r="C100" s="901"/>
      <c r="D100" s="902"/>
      <c r="E100" s="885">
        <v>1</v>
      </c>
      <c r="F100" s="886">
        <v>1.1599999999999999</v>
      </c>
      <c r="G100" s="892">
        <v>38</v>
      </c>
      <c r="H100" s="889"/>
      <c r="I100" s="883"/>
      <c r="J100" s="884"/>
      <c r="K100" s="888">
        <v>0.49</v>
      </c>
      <c r="L100" s="889">
        <v>2</v>
      </c>
      <c r="M100" s="889">
        <v>21</v>
      </c>
      <c r="N100" s="890">
        <v>7</v>
      </c>
      <c r="O100" s="889" t="s">
        <v>3590</v>
      </c>
      <c r="P100" s="904" t="s">
        <v>3771</v>
      </c>
      <c r="Q100" s="891">
        <f t="shared" si="3"/>
        <v>0</v>
      </c>
      <c r="R100" s="949">
        <f t="shared" si="3"/>
        <v>0</v>
      </c>
      <c r="S100" s="891">
        <f t="shared" si="4"/>
        <v>-1</v>
      </c>
      <c r="T100" s="949">
        <f t="shared" si="5"/>
        <v>-1.1599999999999999</v>
      </c>
      <c r="U100" s="956" t="s">
        <v>329</v>
      </c>
      <c r="V100" s="900" t="s">
        <v>329</v>
      </c>
      <c r="W100" s="900" t="s">
        <v>329</v>
      </c>
      <c r="X100" s="954" t="s">
        <v>329</v>
      </c>
      <c r="Y100" s="952"/>
    </row>
    <row r="101" spans="1:25" ht="14.45" customHeight="1" x14ac:dyDescent="0.2">
      <c r="A101" s="920" t="s">
        <v>3772</v>
      </c>
      <c r="B101" s="906"/>
      <c r="C101" s="907"/>
      <c r="D101" s="905"/>
      <c r="E101" s="908">
        <v>1</v>
      </c>
      <c r="F101" s="909">
        <v>1.1599999999999999</v>
      </c>
      <c r="G101" s="893">
        <v>44</v>
      </c>
      <c r="H101" s="910"/>
      <c r="I101" s="911"/>
      <c r="J101" s="894"/>
      <c r="K101" s="912">
        <v>0.65</v>
      </c>
      <c r="L101" s="910">
        <v>3</v>
      </c>
      <c r="M101" s="910">
        <v>30</v>
      </c>
      <c r="N101" s="913">
        <v>10</v>
      </c>
      <c r="O101" s="910" t="s">
        <v>3590</v>
      </c>
      <c r="P101" s="914" t="s">
        <v>3773</v>
      </c>
      <c r="Q101" s="915">
        <f t="shared" si="3"/>
        <v>0</v>
      </c>
      <c r="R101" s="950">
        <f t="shared" si="3"/>
        <v>0</v>
      </c>
      <c r="S101" s="915">
        <f t="shared" si="4"/>
        <v>-1</v>
      </c>
      <c r="T101" s="950">
        <f t="shared" si="5"/>
        <v>-1.1599999999999999</v>
      </c>
      <c r="U101" s="957" t="s">
        <v>329</v>
      </c>
      <c r="V101" s="906" t="s">
        <v>329</v>
      </c>
      <c r="W101" s="906" t="s">
        <v>329</v>
      </c>
      <c r="X101" s="955" t="s">
        <v>329</v>
      </c>
      <c r="Y101" s="953"/>
    </row>
    <row r="102" spans="1:25" ht="14.45" customHeight="1" x14ac:dyDescent="0.2">
      <c r="A102" s="920" t="s">
        <v>3774</v>
      </c>
      <c r="B102" s="906">
        <v>1</v>
      </c>
      <c r="C102" s="907">
        <v>0.97</v>
      </c>
      <c r="D102" s="905">
        <v>30</v>
      </c>
      <c r="E102" s="908"/>
      <c r="F102" s="909"/>
      <c r="G102" s="893"/>
      <c r="H102" s="910">
        <v>1</v>
      </c>
      <c r="I102" s="911">
        <v>0.97</v>
      </c>
      <c r="J102" s="899">
        <v>20</v>
      </c>
      <c r="K102" s="912">
        <v>0.97</v>
      </c>
      <c r="L102" s="910">
        <v>4</v>
      </c>
      <c r="M102" s="910">
        <v>36</v>
      </c>
      <c r="N102" s="913">
        <v>12</v>
      </c>
      <c r="O102" s="910" t="s">
        <v>3590</v>
      </c>
      <c r="P102" s="914" t="s">
        <v>3775</v>
      </c>
      <c r="Q102" s="915">
        <f t="shared" si="3"/>
        <v>0</v>
      </c>
      <c r="R102" s="950">
        <f t="shared" si="3"/>
        <v>0</v>
      </c>
      <c r="S102" s="915">
        <f t="shared" si="4"/>
        <v>1</v>
      </c>
      <c r="T102" s="950">
        <f t="shared" si="5"/>
        <v>0.97</v>
      </c>
      <c r="U102" s="957">
        <v>12</v>
      </c>
      <c r="V102" s="906">
        <v>20</v>
      </c>
      <c r="W102" s="906">
        <v>8</v>
      </c>
      <c r="X102" s="955">
        <v>1.6666666666666667</v>
      </c>
      <c r="Y102" s="953">
        <v>8</v>
      </c>
    </row>
    <row r="103" spans="1:25" ht="14.45" customHeight="1" x14ac:dyDescent="0.2">
      <c r="A103" s="919" t="s">
        <v>3776</v>
      </c>
      <c r="B103" s="900">
        <v>1</v>
      </c>
      <c r="C103" s="901">
        <v>0.96</v>
      </c>
      <c r="D103" s="902">
        <v>26</v>
      </c>
      <c r="E103" s="903"/>
      <c r="F103" s="883"/>
      <c r="G103" s="884"/>
      <c r="H103" s="885"/>
      <c r="I103" s="886"/>
      <c r="J103" s="892"/>
      <c r="K103" s="888">
        <v>0.31</v>
      </c>
      <c r="L103" s="889">
        <v>1</v>
      </c>
      <c r="M103" s="889">
        <v>12</v>
      </c>
      <c r="N103" s="890">
        <v>4</v>
      </c>
      <c r="O103" s="889" t="s">
        <v>3590</v>
      </c>
      <c r="P103" s="904" t="s">
        <v>3777</v>
      </c>
      <c r="Q103" s="891">
        <f t="shared" si="3"/>
        <v>-1</v>
      </c>
      <c r="R103" s="949">
        <f t="shared" si="3"/>
        <v>-0.96</v>
      </c>
      <c r="S103" s="891">
        <f t="shared" si="4"/>
        <v>0</v>
      </c>
      <c r="T103" s="949">
        <f t="shared" si="5"/>
        <v>0</v>
      </c>
      <c r="U103" s="956" t="s">
        <v>329</v>
      </c>
      <c r="V103" s="900" t="s">
        <v>329</v>
      </c>
      <c r="W103" s="900" t="s">
        <v>329</v>
      </c>
      <c r="X103" s="954" t="s">
        <v>329</v>
      </c>
      <c r="Y103" s="952"/>
    </row>
    <row r="104" spans="1:25" ht="14.45" customHeight="1" x14ac:dyDescent="0.2">
      <c r="A104" s="920" t="s">
        <v>3778</v>
      </c>
      <c r="B104" s="906"/>
      <c r="C104" s="907"/>
      <c r="D104" s="905"/>
      <c r="E104" s="918"/>
      <c r="F104" s="911"/>
      <c r="G104" s="894"/>
      <c r="H104" s="908">
        <v>1</v>
      </c>
      <c r="I104" s="909">
        <v>0.62</v>
      </c>
      <c r="J104" s="899">
        <v>8</v>
      </c>
      <c r="K104" s="912">
        <v>0.62</v>
      </c>
      <c r="L104" s="910">
        <v>2</v>
      </c>
      <c r="M104" s="910">
        <v>21</v>
      </c>
      <c r="N104" s="913">
        <v>7</v>
      </c>
      <c r="O104" s="910" t="s">
        <v>3590</v>
      </c>
      <c r="P104" s="914" t="s">
        <v>3779</v>
      </c>
      <c r="Q104" s="915">
        <f t="shared" si="3"/>
        <v>1</v>
      </c>
      <c r="R104" s="950">
        <f t="shared" si="3"/>
        <v>0.62</v>
      </c>
      <c r="S104" s="915">
        <f t="shared" si="4"/>
        <v>1</v>
      </c>
      <c r="T104" s="950">
        <f t="shared" si="5"/>
        <v>0.62</v>
      </c>
      <c r="U104" s="957">
        <v>7</v>
      </c>
      <c r="V104" s="906">
        <v>8</v>
      </c>
      <c r="W104" s="906">
        <v>1</v>
      </c>
      <c r="X104" s="955">
        <v>1.1428571428571428</v>
      </c>
      <c r="Y104" s="953">
        <v>1</v>
      </c>
    </row>
    <row r="105" spans="1:25" ht="14.45" customHeight="1" x14ac:dyDescent="0.2">
      <c r="A105" s="919" t="s">
        <v>3780</v>
      </c>
      <c r="B105" s="900">
        <v>1</v>
      </c>
      <c r="C105" s="901">
        <v>0.53</v>
      </c>
      <c r="D105" s="902">
        <v>21</v>
      </c>
      <c r="E105" s="903"/>
      <c r="F105" s="883"/>
      <c r="G105" s="884"/>
      <c r="H105" s="885"/>
      <c r="I105" s="886"/>
      <c r="J105" s="892"/>
      <c r="K105" s="888">
        <v>0.53</v>
      </c>
      <c r="L105" s="889">
        <v>3</v>
      </c>
      <c r="M105" s="889">
        <v>24</v>
      </c>
      <c r="N105" s="890">
        <v>8</v>
      </c>
      <c r="O105" s="889" t="s">
        <v>3590</v>
      </c>
      <c r="P105" s="904" t="s">
        <v>3781</v>
      </c>
      <c r="Q105" s="891">
        <f t="shared" si="3"/>
        <v>-1</v>
      </c>
      <c r="R105" s="949">
        <f t="shared" si="3"/>
        <v>-0.53</v>
      </c>
      <c r="S105" s="891">
        <f t="shared" si="4"/>
        <v>0</v>
      </c>
      <c r="T105" s="949">
        <f t="shared" si="5"/>
        <v>0</v>
      </c>
      <c r="U105" s="956" t="s">
        <v>329</v>
      </c>
      <c r="V105" s="900" t="s">
        <v>329</v>
      </c>
      <c r="W105" s="900" t="s">
        <v>329</v>
      </c>
      <c r="X105" s="954" t="s">
        <v>329</v>
      </c>
      <c r="Y105" s="952"/>
    </row>
    <row r="106" spans="1:25" ht="14.45" customHeight="1" x14ac:dyDescent="0.2">
      <c r="A106" s="920" t="s">
        <v>3782</v>
      </c>
      <c r="B106" s="906"/>
      <c r="C106" s="907"/>
      <c r="D106" s="905"/>
      <c r="E106" s="918"/>
      <c r="F106" s="911"/>
      <c r="G106" s="894"/>
      <c r="H106" s="908">
        <v>2</v>
      </c>
      <c r="I106" s="909">
        <v>1.82</v>
      </c>
      <c r="J106" s="899">
        <v>14</v>
      </c>
      <c r="K106" s="912">
        <v>0.91</v>
      </c>
      <c r="L106" s="910">
        <v>3</v>
      </c>
      <c r="M106" s="910">
        <v>30</v>
      </c>
      <c r="N106" s="913">
        <v>10</v>
      </c>
      <c r="O106" s="910" t="s">
        <v>3590</v>
      </c>
      <c r="P106" s="914" t="s">
        <v>3783</v>
      </c>
      <c r="Q106" s="915">
        <f t="shared" si="3"/>
        <v>2</v>
      </c>
      <c r="R106" s="950">
        <f t="shared" si="3"/>
        <v>1.82</v>
      </c>
      <c r="S106" s="915">
        <f t="shared" si="4"/>
        <v>2</v>
      </c>
      <c r="T106" s="950">
        <f t="shared" si="5"/>
        <v>1.82</v>
      </c>
      <c r="U106" s="957">
        <v>20</v>
      </c>
      <c r="V106" s="906">
        <v>28</v>
      </c>
      <c r="W106" s="906">
        <v>8</v>
      </c>
      <c r="X106" s="955">
        <v>1.4</v>
      </c>
      <c r="Y106" s="953">
        <v>10</v>
      </c>
    </row>
    <row r="107" spans="1:25" ht="14.45" customHeight="1" x14ac:dyDescent="0.2">
      <c r="A107" s="919" t="s">
        <v>3784</v>
      </c>
      <c r="B107" s="900"/>
      <c r="C107" s="901"/>
      <c r="D107" s="902"/>
      <c r="E107" s="903">
        <v>1</v>
      </c>
      <c r="F107" s="883">
        <v>0.42</v>
      </c>
      <c r="G107" s="884">
        <v>16</v>
      </c>
      <c r="H107" s="885"/>
      <c r="I107" s="886"/>
      <c r="J107" s="892"/>
      <c r="K107" s="888">
        <v>0.38</v>
      </c>
      <c r="L107" s="889">
        <v>2</v>
      </c>
      <c r="M107" s="889">
        <v>15</v>
      </c>
      <c r="N107" s="890">
        <v>5</v>
      </c>
      <c r="O107" s="889" t="s">
        <v>3590</v>
      </c>
      <c r="P107" s="904" t="s">
        <v>3785</v>
      </c>
      <c r="Q107" s="891">
        <f t="shared" si="3"/>
        <v>0</v>
      </c>
      <c r="R107" s="949">
        <f t="shared" si="3"/>
        <v>0</v>
      </c>
      <c r="S107" s="891">
        <f t="shared" si="4"/>
        <v>-1</v>
      </c>
      <c r="T107" s="949">
        <f t="shared" si="5"/>
        <v>-0.42</v>
      </c>
      <c r="U107" s="956" t="s">
        <v>329</v>
      </c>
      <c r="V107" s="900" t="s">
        <v>329</v>
      </c>
      <c r="W107" s="900" t="s">
        <v>329</v>
      </c>
      <c r="X107" s="954" t="s">
        <v>329</v>
      </c>
      <c r="Y107" s="952"/>
    </row>
    <row r="108" spans="1:25" ht="14.45" customHeight="1" x14ac:dyDescent="0.2">
      <c r="A108" s="920" t="s">
        <v>3786</v>
      </c>
      <c r="B108" s="906">
        <v>2</v>
      </c>
      <c r="C108" s="907">
        <v>1.1399999999999999</v>
      </c>
      <c r="D108" s="905">
        <v>16</v>
      </c>
      <c r="E108" s="918">
        <v>1</v>
      </c>
      <c r="F108" s="911">
        <v>0.42</v>
      </c>
      <c r="G108" s="894">
        <v>15</v>
      </c>
      <c r="H108" s="908"/>
      <c r="I108" s="909"/>
      <c r="J108" s="893"/>
      <c r="K108" s="912">
        <v>0.42</v>
      </c>
      <c r="L108" s="910">
        <v>2</v>
      </c>
      <c r="M108" s="910">
        <v>15</v>
      </c>
      <c r="N108" s="913">
        <v>5</v>
      </c>
      <c r="O108" s="910" t="s">
        <v>3590</v>
      </c>
      <c r="P108" s="914" t="s">
        <v>3787</v>
      </c>
      <c r="Q108" s="915">
        <f t="shared" si="3"/>
        <v>-2</v>
      </c>
      <c r="R108" s="950">
        <f t="shared" si="3"/>
        <v>-1.1399999999999999</v>
      </c>
      <c r="S108" s="915">
        <f t="shared" si="4"/>
        <v>-1</v>
      </c>
      <c r="T108" s="950">
        <f t="shared" si="5"/>
        <v>-0.42</v>
      </c>
      <c r="U108" s="957" t="s">
        <v>329</v>
      </c>
      <c r="V108" s="906" t="s">
        <v>329</v>
      </c>
      <c r="W108" s="906" t="s">
        <v>329</v>
      </c>
      <c r="X108" s="955" t="s">
        <v>329</v>
      </c>
      <c r="Y108" s="953"/>
    </row>
    <row r="109" spans="1:25" ht="14.45" customHeight="1" x14ac:dyDescent="0.2">
      <c r="A109" s="920" t="s">
        <v>3788</v>
      </c>
      <c r="B109" s="906">
        <v>1</v>
      </c>
      <c r="C109" s="907">
        <v>0.64</v>
      </c>
      <c r="D109" s="905">
        <v>19</v>
      </c>
      <c r="E109" s="918">
        <v>1</v>
      </c>
      <c r="F109" s="911">
        <v>0.64</v>
      </c>
      <c r="G109" s="894">
        <v>18</v>
      </c>
      <c r="H109" s="908">
        <v>4</v>
      </c>
      <c r="I109" s="909">
        <v>2.62</v>
      </c>
      <c r="J109" s="893">
        <v>5.8</v>
      </c>
      <c r="K109" s="912">
        <v>0.64</v>
      </c>
      <c r="L109" s="910">
        <v>2</v>
      </c>
      <c r="M109" s="910">
        <v>21</v>
      </c>
      <c r="N109" s="913">
        <v>7</v>
      </c>
      <c r="O109" s="910" t="s">
        <v>3590</v>
      </c>
      <c r="P109" s="914" t="s">
        <v>3789</v>
      </c>
      <c r="Q109" s="915">
        <f t="shared" si="3"/>
        <v>3</v>
      </c>
      <c r="R109" s="950">
        <f t="shared" si="3"/>
        <v>1.98</v>
      </c>
      <c r="S109" s="915">
        <f t="shared" si="4"/>
        <v>3</v>
      </c>
      <c r="T109" s="950">
        <f t="shared" si="5"/>
        <v>1.98</v>
      </c>
      <c r="U109" s="957">
        <v>28</v>
      </c>
      <c r="V109" s="906">
        <v>23.2</v>
      </c>
      <c r="W109" s="906">
        <v>-4.8000000000000007</v>
      </c>
      <c r="X109" s="955">
        <v>0.82857142857142851</v>
      </c>
      <c r="Y109" s="953">
        <v>3</v>
      </c>
    </row>
    <row r="110" spans="1:25" ht="14.45" customHeight="1" x14ac:dyDescent="0.2">
      <c r="A110" s="919" t="s">
        <v>3790</v>
      </c>
      <c r="B110" s="900"/>
      <c r="C110" s="901"/>
      <c r="D110" s="902"/>
      <c r="E110" s="903">
        <v>1</v>
      </c>
      <c r="F110" s="883">
        <v>0.87</v>
      </c>
      <c r="G110" s="884">
        <v>27</v>
      </c>
      <c r="H110" s="885">
        <v>1</v>
      </c>
      <c r="I110" s="886">
        <v>0.87</v>
      </c>
      <c r="J110" s="892">
        <v>4</v>
      </c>
      <c r="K110" s="888">
        <v>0.87</v>
      </c>
      <c r="L110" s="889">
        <v>3</v>
      </c>
      <c r="M110" s="889">
        <v>30</v>
      </c>
      <c r="N110" s="890">
        <v>10</v>
      </c>
      <c r="O110" s="889" t="s">
        <v>3590</v>
      </c>
      <c r="P110" s="904" t="s">
        <v>3791</v>
      </c>
      <c r="Q110" s="891">
        <f t="shared" si="3"/>
        <v>1</v>
      </c>
      <c r="R110" s="949">
        <f t="shared" si="3"/>
        <v>0.87</v>
      </c>
      <c r="S110" s="891">
        <f t="shared" si="4"/>
        <v>0</v>
      </c>
      <c r="T110" s="949">
        <f t="shared" si="5"/>
        <v>0</v>
      </c>
      <c r="U110" s="956">
        <v>10</v>
      </c>
      <c r="V110" s="900">
        <v>4</v>
      </c>
      <c r="W110" s="900">
        <v>-6</v>
      </c>
      <c r="X110" s="954">
        <v>0.4</v>
      </c>
      <c r="Y110" s="952"/>
    </row>
    <row r="111" spans="1:25" ht="14.45" customHeight="1" x14ac:dyDescent="0.2">
      <c r="A111" s="919" t="s">
        <v>3792</v>
      </c>
      <c r="B111" s="900"/>
      <c r="C111" s="901"/>
      <c r="D111" s="902"/>
      <c r="E111" s="885">
        <v>1</v>
      </c>
      <c r="F111" s="886">
        <v>3.32</v>
      </c>
      <c r="G111" s="892">
        <v>37</v>
      </c>
      <c r="H111" s="889"/>
      <c r="I111" s="883"/>
      <c r="J111" s="884"/>
      <c r="K111" s="888">
        <v>3.32</v>
      </c>
      <c r="L111" s="889">
        <v>5</v>
      </c>
      <c r="M111" s="889">
        <v>45</v>
      </c>
      <c r="N111" s="890">
        <v>15</v>
      </c>
      <c r="O111" s="889" t="s">
        <v>3590</v>
      </c>
      <c r="P111" s="904" t="s">
        <v>3793</v>
      </c>
      <c r="Q111" s="891">
        <f t="shared" si="3"/>
        <v>0</v>
      </c>
      <c r="R111" s="949">
        <f t="shared" si="3"/>
        <v>0</v>
      </c>
      <c r="S111" s="891">
        <f t="shared" si="4"/>
        <v>-1</v>
      </c>
      <c r="T111" s="949">
        <f t="shared" si="5"/>
        <v>-3.32</v>
      </c>
      <c r="U111" s="956" t="s">
        <v>329</v>
      </c>
      <c r="V111" s="900" t="s">
        <v>329</v>
      </c>
      <c r="W111" s="900" t="s">
        <v>329</v>
      </c>
      <c r="X111" s="954" t="s">
        <v>329</v>
      </c>
      <c r="Y111" s="952"/>
    </row>
    <row r="112" spans="1:25" ht="14.45" customHeight="1" x14ac:dyDescent="0.2">
      <c r="A112" s="919" t="s">
        <v>3794</v>
      </c>
      <c r="B112" s="900">
        <v>1</v>
      </c>
      <c r="C112" s="901">
        <v>0.65</v>
      </c>
      <c r="D112" s="902">
        <v>17</v>
      </c>
      <c r="E112" s="903"/>
      <c r="F112" s="883"/>
      <c r="G112" s="884"/>
      <c r="H112" s="885"/>
      <c r="I112" s="886"/>
      <c r="J112" s="892"/>
      <c r="K112" s="888">
        <v>0.65</v>
      </c>
      <c r="L112" s="889">
        <v>3</v>
      </c>
      <c r="M112" s="889">
        <v>24</v>
      </c>
      <c r="N112" s="890">
        <v>8</v>
      </c>
      <c r="O112" s="889" t="s">
        <v>3590</v>
      </c>
      <c r="P112" s="904" t="s">
        <v>3795</v>
      </c>
      <c r="Q112" s="891">
        <f t="shared" si="3"/>
        <v>-1</v>
      </c>
      <c r="R112" s="949">
        <f t="shared" si="3"/>
        <v>-0.65</v>
      </c>
      <c r="S112" s="891">
        <f t="shared" si="4"/>
        <v>0</v>
      </c>
      <c r="T112" s="949">
        <f t="shared" si="5"/>
        <v>0</v>
      </c>
      <c r="U112" s="956" t="s">
        <v>329</v>
      </c>
      <c r="V112" s="900" t="s">
        <v>329</v>
      </c>
      <c r="W112" s="900" t="s">
        <v>329</v>
      </c>
      <c r="X112" s="954" t="s">
        <v>329</v>
      </c>
      <c r="Y112" s="952"/>
    </row>
    <row r="113" spans="1:25" ht="14.45" customHeight="1" x14ac:dyDescent="0.2">
      <c r="A113" s="920" t="s">
        <v>3796</v>
      </c>
      <c r="B113" s="906"/>
      <c r="C113" s="907"/>
      <c r="D113" s="905"/>
      <c r="E113" s="918"/>
      <c r="F113" s="911"/>
      <c r="G113" s="894"/>
      <c r="H113" s="908">
        <v>2</v>
      </c>
      <c r="I113" s="909">
        <v>2.0099999999999998</v>
      </c>
      <c r="J113" s="893">
        <v>6.5</v>
      </c>
      <c r="K113" s="912">
        <v>1</v>
      </c>
      <c r="L113" s="910">
        <v>3</v>
      </c>
      <c r="M113" s="910">
        <v>30</v>
      </c>
      <c r="N113" s="913">
        <v>10</v>
      </c>
      <c r="O113" s="910" t="s">
        <v>3590</v>
      </c>
      <c r="P113" s="914" t="s">
        <v>3795</v>
      </c>
      <c r="Q113" s="915">
        <f t="shared" si="3"/>
        <v>2</v>
      </c>
      <c r="R113" s="950">
        <f t="shared" si="3"/>
        <v>2.0099999999999998</v>
      </c>
      <c r="S113" s="915">
        <f t="shared" si="4"/>
        <v>2</v>
      </c>
      <c r="T113" s="950">
        <f t="shared" si="5"/>
        <v>2.0099999999999998</v>
      </c>
      <c r="U113" s="957">
        <v>20</v>
      </c>
      <c r="V113" s="906">
        <v>13</v>
      </c>
      <c r="W113" s="906">
        <v>-7</v>
      </c>
      <c r="X113" s="955">
        <v>0.65</v>
      </c>
      <c r="Y113" s="953"/>
    </row>
    <row r="114" spans="1:25" ht="14.45" customHeight="1" x14ac:dyDescent="0.2">
      <c r="A114" s="919" t="s">
        <v>3797</v>
      </c>
      <c r="B114" s="900">
        <v>2</v>
      </c>
      <c r="C114" s="901">
        <v>1.36</v>
      </c>
      <c r="D114" s="902">
        <v>24.5</v>
      </c>
      <c r="E114" s="885"/>
      <c r="F114" s="886"/>
      <c r="G114" s="892"/>
      <c r="H114" s="889">
        <v>3</v>
      </c>
      <c r="I114" s="883">
        <v>0.85</v>
      </c>
      <c r="J114" s="884">
        <v>1.3</v>
      </c>
      <c r="K114" s="888">
        <v>0.42</v>
      </c>
      <c r="L114" s="889">
        <v>2</v>
      </c>
      <c r="M114" s="889">
        <v>18</v>
      </c>
      <c r="N114" s="890">
        <v>6</v>
      </c>
      <c r="O114" s="889" t="s">
        <v>3590</v>
      </c>
      <c r="P114" s="904" t="s">
        <v>3798</v>
      </c>
      <c r="Q114" s="891">
        <f t="shared" si="3"/>
        <v>1</v>
      </c>
      <c r="R114" s="949">
        <f t="shared" si="3"/>
        <v>-0.51000000000000012</v>
      </c>
      <c r="S114" s="891">
        <f t="shared" si="4"/>
        <v>3</v>
      </c>
      <c r="T114" s="949">
        <f t="shared" si="5"/>
        <v>0.85</v>
      </c>
      <c r="U114" s="956">
        <v>18</v>
      </c>
      <c r="V114" s="900">
        <v>3.9000000000000004</v>
      </c>
      <c r="W114" s="900">
        <v>-14.1</v>
      </c>
      <c r="X114" s="954">
        <v>0.21666666666666667</v>
      </c>
      <c r="Y114" s="952"/>
    </row>
    <row r="115" spans="1:25" ht="14.45" customHeight="1" x14ac:dyDescent="0.2">
      <c r="A115" s="920" t="s">
        <v>3799</v>
      </c>
      <c r="B115" s="906">
        <v>2</v>
      </c>
      <c r="C115" s="907">
        <v>2.0099999999999998</v>
      </c>
      <c r="D115" s="905">
        <v>27</v>
      </c>
      <c r="E115" s="908">
        <v>6</v>
      </c>
      <c r="F115" s="909">
        <v>5.67</v>
      </c>
      <c r="G115" s="893">
        <v>28.8</v>
      </c>
      <c r="H115" s="910"/>
      <c r="I115" s="911"/>
      <c r="J115" s="894"/>
      <c r="K115" s="912">
        <v>0.55000000000000004</v>
      </c>
      <c r="L115" s="910">
        <v>2</v>
      </c>
      <c r="M115" s="910">
        <v>21</v>
      </c>
      <c r="N115" s="913">
        <v>7</v>
      </c>
      <c r="O115" s="910" t="s">
        <v>3590</v>
      </c>
      <c r="P115" s="914" t="s">
        <v>3800</v>
      </c>
      <c r="Q115" s="915">
        <f t="shared" si="3"/>
        <v>-2</v>
      </c>
      <c r="R115" s="950">
        <f t="shared" si="3"/>
        <v>-2.0099999999999998</v>
      </c>
      <c r="S115" s="915">
        <f t="shared" si="4"/>
        <v>-6</v>
      </c>
      <c r="T115" s="950">
        <f t="shared" si="5"/>
        <v>-5.67</v>
      </c>
      <c r="U115" s="957" t="s">
        <v>329</v>
      </c>
      <c r="V115" s="906" t="s">
        <v>329</v>
      </c>
      <c r="W115" s="906" t="s">
        <v>329</v>
      </c>
      <c r="X115" s="955" t="s">
        <v>329</v>
      </c>
      <c r="Y115" s="953"/>
    </row>
    <row r="116" spans="1:25" ht="14.45" customHeight="1" x14ac:dyDescent="0.2">
      <c r="A116" s="920" t="s">
        <v>3801</v>
      </c>
      <c r="B116" s="906">
        <v>2</v>
      </c>
      <c r="C116" s="907">
        <v>1.96</v>
      </c>
      <c r="D116" s="905">
        <v>33.5</v>
      </c>
      <c r="E116" s="908">
        <v>2</v>
      </c>
      <c r="F116" s="909">
        <v>2.27</v>
      </c>
      <c r="G116" s="893">
        <v>38.5</v>
      </c>
      <c r="H116" s="910">
        <v>3</v>
      </c>
      <c r="I116" s="911">
        <v>2.06</v>
      </c>
      <c r="J116" s="894">
        <v>4</v>
      </c>
      <c r="K116" s="912">
        <v>0.77</v>
      </c>
      <c r="L116" s="910">
        <v>3</v>
      </c>
      <c r="M116" s="910">
        <v>30</v>
      </c>
      <c r="N116" s="913">
        <v>10</v>
      </c>
      <c r="O116" s="910" t="s">
        <v>3590</v>
      </c>
      <c r="P116" s="914" t="s">
        <v>3802</v>
      </c>
      <c r="Q116" s="915">
        <f t="shared" si="3"/>
        <v>1</v>
      </c>
      <c r="R116" s="950">
        <f t="shared" si="3"/>
        <v>0.10000000000000009</v>
      </c>
      <c r="S116" s="915">
        <f t="shared" si="4"/>
        <v>1</v>
      </c>
      <c r="T116" s="950">
        <f t="shared" si="5"/>
        <v>-0.20999999999999996</v>
      </c>
      <c r="U116" s="957">
        <v>30</v>
      </c>
      <c r="V116" s="906">
        <v>12</v>
      </c>
      <c r="W116" s="906">
        <v>-18</v>
      </c>
      <c r="X116" s="955">
        <v>0.4</v>
      </c>
      <c r="Y116" s="953"/>
    </row>
    <row r="117" spans="1:25" ht="14.45" customHeight="1" x14ac:dyDescent="0.2">
      <c r="A117" s="919" t="s">
        <v>3803</v>
      </c>
      <c r="B117" s="900"/>
      <c r="C117" s="901"/>
      <c r="D117" s="902"/>
      <c r="E117" s="903"/>
      <c r="F117" s="883"/>
      <c r="G117" s="884"/>
      <c r="H117" s="885">
        <v>1</v>
      </c>
      <c r="I117" s="886">
        <v>0.81</v>
      </c>
      <c r="J117" s="887">
        <v>17</v>
      </c>
      <c r="K117" s="888">
        <v>0.69</v>
      </c>
      <c r="L117" s="889">
        <v>3</v>
      </c>
      <c r="M117" s="889">
        <v>24</v>
      </c>
      <c r="N117" s="890">
        <v>8</v>
      </c>
      <c r="O117" s="889" t="s">
        <v>3590</v>
      </c>
      <c r="P117" s="904" t="s">
        <v>3804</v>
      </c>
      <c r="Q117" s="891">
        <f t="shared" si="3"/>
        <v>1</v>
      </c>
      <c r="R117" s="949">
        <f t="shared" si="3"/>
        <v>0.81</v>
      </c>
      <c r="S117" s="891">
        <f t="shared" si="4"/>
        <v>1</v>
      </c>
      <c r="T117" s="949">
        <f t="shared" si="5"/>
        <v>0.81</v>
      </c>
      <c r="U117" s="956">
        <v>8</v>
      </c>
      <c r="V117" s="900">
        <v>17</v>
      </c>
      <c r="W117" s="900">
        <v>9</v>
      </c>
      <c r="X117" s="954">
        <v>2.125</v>
      </c>
      <c r="Y117" s="952">
        <v>9</v>
      </c>
    </row>
    <row r="118" spans="1:25" ht="14.45" customHeight="1" x14ac:dyDescent="0.2">
      <c r="A118" s="919" t="s">
        <v>3805</v>
      </c>
      <c r="B118" s="900"/>
      <c r="C118" s="901"/>
      <c r="D118" s="902"/>
      <c r="E118" s="885">
        <v>1</v>
      </c>
      <c r="F118" s="886">
        <v>0.62</v>
      </c>
      <c r="G118" s="892">
        <v>17</v>
      </c>
      <c r="H118" s="889"/>
      <c r="I118" s="883"/>
      <c r="J118" s="884"/>
      <c r="K118" s="888">
        <v>0.36</v>
      </c>
      <c r="L118" s="889">
        <v>1</v>
      </c>
      <c r="M118" s="889">
        <v>12</v>
      </c>
      <c r="N118" s="890">
        <v>4</v>
      </c>
      <c r="O118" s="889" t="s">
        <v>3590</v>
      </c>
      <c r="P118" s="904" t="s">
        <v>3806</v>
      </c>
      <c r="Q118" s="891">
        <f t="shared" si="3"/>
        <v>0</v>
      </c>
      <c r="R118" s="949">
        <f t="shared" si="3"/>
        <v>0</v>
      </c>
      <c r="S118" s="891">
        <f t="shared" si="4"/>
        <v>-1</v>
      </c>
      <c r="T118" s="949">
        <f t="shared" si="5"/>
        <v>-0.62</v>
      </c>
      <c r="U118" s="956" t="s">
        <v>329</v>
      </c>
      <c r="V118" s="900" t="s">
        <v>329</v>
      </c>
      <c r="W118" s="900" t="s">
        <v>329</v>
      </c>
      <c r="X118" s="954" t="s">
        <v>329</v>
      </c>
      <c r="Y118" s="952"/>
    </row>
    <row r="119" spans="1:25" ht="14.45" customHeight="1" x14ac:dyDescent="0.2">
      <c r="A119" s="919" t="s">
        <v>3807</v>
      </c>
      <c r="B119" s="900"/>
      <c r="C119" s="901"/>
      <c r="D119" s="902"/>
      <c r="E119" s="885">
        <v>1</v>
      </c>
      <c r="F119" s="886">
        <v>0.72</v>
      </c>
      <c r="G119" s="892">
        <v>19</v>
      </c>
      <c r="H119" s="889"/>
      <c r="I119" s="883"/>
      <c r="J119" s="884"/>
      <c r="K119" s="888">
        <v>0.72</v>
      </c>
      <c r="L119" s="889">
        <v>3</v>
      </c>
      <c r="M119" s="889">
        <v>24</v>
      </c>
      <c r="N119" s="890">
        <v>8</v>
      </c>
      <c r="O119" s="889" t="s">
        <v>3590</v>
      </c>
      <c r="P119" s="904" t="s">
        <v>3808</v>
      </c>
      <c r="Q119" s="891">
        <f t="shared" si="3"/>
        <v>0</v>
      </c>
      <c r="R119" s="949">
        <f t="shared" si="3"/>
        <v>0</v>
      </c>
      <c r="S119" s="891">
        <f t="shared" si="4"/>
        <v>-1</v>
      </c>
      <c r="T119" s="949">
        <f t="shared" si="5"/>
        <v>-0.72</v>
      </c>
      <c r="U119" s="956" t="s">
        <v>329</v>
      </c>
      <c r="V119" s="900" t="s">
        <v>329</v>
      </c>
      <c r="W119" s="900" t="s">
        <v>329</v>
      </c>
      <c r="X119" s="954" t="s">
        <v>329</v>
      </c>
      <c r="Y119" s="952"/>
    </row>
    <row r="120" spans="1:25" ht="14.45" customHeight="1" x14ac:dyDescent="0.2">
      <c r="A120" s="919" t="s">
        <v>3809</v>
      </c>
      <c r="B120" s="900"/>
      <c r="C120" s="901"/>
      <c r="D120" s="902"/>
      <c r="E120" s="903"/>
      <c r="F120" s="883"/>
      <c r="G120" s="884"/>
      <c r="H120" s="885">
        <v>1</v>
      </c>
      <c r="I120" s="886">
        <v>0.62</v>
      </c>
      <c r="J120" s="887">
        <v>6</v>
      </c>
      <c r="K120" s="888">
        <v>0.56000000000000005</v>
      </c>
      <c r="L120" s="889">
        <v>2</v>
      </c>
      <c r="M120" s="889">
        <v>15</v>
      </c>
      <c r="N120" s="890">
        <v>5</v>
      </c>
      <c r="O120" s="889" t="s">
        <v>3590</v>
      </c>
      <c r="P120" s="904" t="s">
        <v>3810</v>
      </c>
      <c r="Q120" s="891">
        <f t="shared" si="3"/>
        <v>1</v>
      </c>
      <c r="R120" s="949">
        <f t="shared" si="3"/>
        <v>0.62</v>
      </c>
      <c r="S120" s="891">
        <f t="shared" si="4"/>
        <v>1</v>
      </c>
      <c r="T120" s="949">
        <f t="shared" si="5"/>
        <v>0.62</v>
      </c>
      <c r="U120" s="956">
        <v>5</v>
      </c>
      <c r="V120" s="900">
        <v>6</v>
      </c>
      <c r="W120" s="900">
        <v>1</v>
      </c>
      <c r="X120" s="954">
        <v>1.2</v>
      </c>
      <c r="Y120" s="952">
        <v>1</v>
      </c>
    </row>
    <row r="121" spans="1:25" ht="14.45" customHeight="1" x14ac:dyDescent="0.2">
      <c r="A121" s="920" t="s">
        <v>3811</v>
      </c>
      <c r="B121" s="906"/>
      <c r="C121" s="907"/>
      <c r="D121" s="905"/>
      <c r="E121" s="918">
        <v>3</v>
      </c>
      <c r="F121" s="911">
        <v>3.13</v>
      </c>
      <c r="G121" s="894">
        <v>18.3</v>
      </c>
      <c r="H121" s="908">
        <v>4</v>
      </c>
      <c r="I121" s="909">
        <v>3.89</v>
      </c>
      <c r="J121" s="893">
        <v>5.3</v>
      </c>
      <c r="K121" s="912">
        <v>1.04</v>
      </c>
      <c r="L121" s="910">
        <v>3</v>
      </c>
      <c r="M121" s="910">
        <v>27</v>
      </c>
      <c r="N121" s="913">
        <v>9</v>
      </c>
      <c r="O121" s="910" t="s">
        <v>3590</v>
      </c>
      <c r="P121" s="914" t="s">
        <v>3812</v>
      </c>
      <c r="Q121" s="915">
        <f t="shared" si="3"/>
        <v>4</v>
      </c>
      <c r="R121" s="950">
        <f t="shared" si="3"/>
        <v>3.89</v>
      </c>
      <c r="S121" s="915">
        <f t="shared" si="4"/>
        <v>1</v>
      </c>
      <c r="T121" s="950">
        <f t="shared" si="5"/>
        <v>0.76000000000000023</v>
      </c>
      <c r="U121" s="957">
        <v>36</v>
      </c>
      <c r="V121" s="906">
        <v>21.2</v>
      </c>
      <c r="W121" s="906">
        <v>-14.8</v>
      </c>
      <c r="X121" s="955">
        <v>0.58888888888888891</v>
      </c>
      <c r="Y121" s="953"/>
    </row>
    <row r="122" spans="1:25" ht="14.45" customHeight="1" x14ac:dyDescent="0.2">
      <c r="A122" s="919" t="s">
        <v>3813</v>
      </c>
      <c r="B122" s="900">
        <v>1</v>
      </c>
      <c r="C122" s="901">
        <v>1.83</v>
      </c>
      <c r="D122" s="902">
        <v>24</v>
      </c>
      <c r="E122" s="903"/>
      <c r="F122" s="883"/>
      <c r="G122" s="884"/>
      <c r="H122" s="885">
        <v>1</v>
      </c>
      <c r="I122" s="886">
        <v>1.83</v>
      </c>
      <c r="J122" s="892">
        <v>10</v>
      </c>
      <c r="K122" s="888">
        <v>1.83</v>
      </c>
      <c r="L122" s="889">
        <v>3</v>
      </c>
      <c r="M122" s="889">
        <v>30</v>
      </c>
      <c r="N122" s="890">
        <v>10</v>
      </c>
      <c r="O122" s="889" t="s">
        <v>3590</v>
      </c>
      <c r="P122" s="904" t="s">
        <v>3814</v>
      </c>
      <c r="Q122" s="891">
        <f t="shared" si="3"/>
        <v>0</v>
      </c>
      <c r="R122" s="949">
        <f t="shared" si="3"/>
        <v>0</v>
      </c>
      <c r="S122" s="891">
        <f t="shared" si="4"/>
        <v>1</v>
      </c>
      <c r="T122" s="949">
        <f t="shared" si="5"/>
        <v>1.83</v>
      </c>
      <c r="U122" s="956">
        <v>10</v>
      </c>
      <c r="V122" s="900">
        <v>10</v>
      </c>
      <c r="W122" s="900">
        <v>0</v>
      </c>
      <c r="X122" s="954">
        <v>1</v>
      </c>
      <c r="Y122" s="952"/>
    </row>
    <row r="123" spans="1:25" ht="14.45" customHeight="1" x14ac:dyDescent="0.2">
      <c r="A123" s="919" t="s">
        <v>3815</v>
      </c>
      <c r="B123" s="895">
        <v>2</v>
      </c>
      <c r="C123" s="896">
        <v>2.21</v>
      </c>
      <c r="D123" s="897">
        <v>30.5</v>
      </c>
      <c r="E123" s="903"/>
      <c r="F123" s="883"/>
      <c r="G123" s="884"/>
      <c r="H123" s="889"/>
      <c r="I123" s="883"/>
      <c r="J123" s="884"/>
      <c r="K123" s="888">
        <v>1.1100000000000001</v>
      </c>
      <c r="L123" s="889">
        <v>4</v>
      </c>
      <c r="M123" s="889">
        <v>33</v>
      </c>
      <c r="N123" s="890">
        <v>11</v>
      </c>
      <c r="O123" s="889" t="s">
        <v>3590</v>
      </c>
      <c r="P123" s="904" t="s">
        <v>3816</v>
      </c>
      <c r="Q123" s="891">
        <f t="shared" si="3"/>
        <v>-2</v>
      </c>
      <c r="R123" s="949">
        <f t="shared" si="3"/>
        <v>-2.21</v>
      </c>
      <c r="S123" s="891">
        <f t="shared" si="4"/>
        <v>0</v>
      </c>
      <c r="T123" s="949">
        <f t="shared" si="5"/>
        <v>0</v>
      </c>
      <c r="U123" s="956" t="s">
        <v>329</v>
      </c>
      <c r="V123" s="900" t="s">
        <v>329</v>
      </c>
      <c r="W123" s="900" t="s">
        <v>329</v>
      </c>
      <c r="X123" s="954" t="s">
        <v>329</v>
      </c>
      <c r="Y123" s="952"/>
    </row>
    <row r="124" spans="1:25" ht="14.45" customHeight="1" x14ac:dyDescent="0.2">
      <c r="A124" s="920" t="s">
        <v>3817</v>
      </c>
      <c r="B124" s="916">
        <v>1</v>
      </c>
      <c r="C124" s="917">
        <v>3.04</v>
      </c>
      <c r="D124" s="898">
        <v>51</v>
      </c>
      <c r="E124" s="918">
        <v>1</v>
      </c>
      <c r="F124" s="911">
        <v>3.72</v>
      </c>
      <c r="G124" s="894">
        <v>59</v>
      </c>
      <c r="H124" s="910">
        <v>1</v>
      </c>
      <c r="I124" s="911">
        <v>2.02</v>
      </c>
      <c r="J124" s="894">
        <v>4</v>
      </c>
      <c r="K124" s="912">
        <v>2.02</v>
      </c>
      <c r="L124" s="910">
        <v>4</v>
      </c>
      <c r="M124" s="910">
        <v>39</v>
      </c>
      <c r="N124" s="913">
        <v>13</v>
      </c>
      <c r="O124" s="910" t="s">
        <v>3590</v>
      </c>
      <c r="P124" s="914" t="s">
        <v>3818</v>
      </c>
      <c r="Q124" s="915">
        <f t="shared" si="3"/>
        <v>0</v>
      </c>
      <c r="R124" s="950">
        <f t="shared" si="3"/>
        <v>-1.02</v>
      </c>
      <c r="S124" s="915">
        <f t="shared" si="4"/>
        <v>0</v>
      </c>
      <c r="T124" s="950">
        <f t="shared" si="5"/>
        <v>-1.7000000000000002</v>
      </c>
      <c r="U124" s="957">
        <v>13</v>
      </c>
      <c r="V124" s="906">
        <v>4</v>
      </c>
      <c r="W124" s="906">
        <v>-9</v>
      </c>
      <c r="X124" s="955">
        <v>0.30769230769230771</v>
      </c>
      <c r="Y124" s="953"/>
    </row>
    <row r="125" spans="1:25" ht="14.45" customHeight="1" x14ac:dyDescent="0.2">
      <c r="A125" s="919" t="s">
        <v>3819</v>
      </c>
      <c r="B125" s="900"/>
      <c r="C125" s="901"/>
      <c r="D125" s="902"/>
      <c r="E125" s="885">
        <v>1</v>
      </c>
      <c r="F125" s="886">
        <v>1.26</v>
      </c>
      <c r="G125" s="892">
        <v>29</v>
      </c>
      <c r="H125" s="889"/>
      <c r="I125" s="883"/>
      <c r="J125" s="884"/>
      <c r="K125" s="888">
        <v>1.26</v>
      </c>
      <c r="L125" s="889">
        <v>4</v>
      </c>
      <c r="M125" s="889">
        <v>39</v>
      </c>
      <c r="N125" s="890">
        <v>13</v>
      </c>
      <c r="O125" s="889" t="s">
        <v>3590</v>
      </c>
      <c r="P125" s="904" t="s">
        <v>3820</v>
      </c>
      <c r="Q125" s="891">
        <f t="shared" si="3"/>
        <v>0</v>
      </c>
      <c r="R125" s="949">
        <f t="shared" si="3"/>
        <v>0</v>
      </c>
      <c r="S125" s="891">
        <f t="shared" si="4"/>
        <v>-1</v>
      </c>
      <c r="T125" s="949">
        <f t="shared" si="5"/>
        <v>-1.26</v>
      </c>
      <c r="U125" s="956" t="s">
        <v>329</v>
      </c>
      <c r="V125" s="900" t="s">
        <v>329</v>
      </c>
      <c r="W125" s="900" t="s">
        <v>329</v>
      </c>
      <c r="X125" s="954" t="s">
        <v>329</v>
      </c>
      <c r="Y125" s="952"/>
    </row>
    <row r="126" spans="1:25" ht="14.45" customHeight="1" x14ac:dyDescent="0.2">
      <c r="A126" s="919" t="s">
        <v>3821</v>
      </c>
      <c r="B126" s="900">
        <v>1</v>
      </c>
      <c r="C126" s="901">
        <v>1.18</v>
      </c>
      <c r="D126" s="902">
        <v>35</v>
      </c>
      <c r="E126" s="903"/>
      <c r="F126" s="883"/>
      <c r="G126" s="884"/>
      <c r="H126" s="885"/>
      <c r="I126" s="886"/>
      <c r="J126" s="892"/>
      <c r="K126" s="888">
        <v>1.18</v>
      </c>
      <c r="L126" s="889">
        <v>5</v>
      </c>
      <c r="M126" s="889">
        <v>48</v>
      </c>
      <c r="N126" s="890">
        <v>16</v>
      </c>
      <c r="O126" s="889" t="s">
        <v>3590</v>
      </c>
      <c r="P126" s="904" t="s">
        <v>3822</v>
      </c>
      <c r="Q126" s="891">
        <f t="shared" si="3"/>
        <v>-1</v>
      </c>
      <c r="R126" s="949">
        <f t="shared" si="3"/>
        <v>-1.18</v>
      </c>
      <c r="S126" s="891">
        <f t="shared" si="4"/>
        <v>0</v>
      </c>
      <c r="T126" s="949">
        <f t="shared" si="5"/>
        <v>0</v>
      </c>
      <c r="U126" s="956" t="s">
        <v>329</v>
      </c>
      <c r="V126" s="900" t="s">
        <v>329</v>
      </c>
      <c r="W126" s="900" t="s">
        <v>329</v>
      </c>
      <c r="X126" s="954" t="s">
        <v>329</v>
      </c>
      <c r="Y126" s="952"/>
    </row>
    <row r="127" spans="1:25" ht="14.45" customHeight="1" x14ac:dyDescent="0.2">
      <c r="A127" s="920" t="s">
        <v>3823</v>
      </c>
      <c r="B127" s="906"/>
      <c r="C127" s="907"/>
      <c r="D127" s="905"/>
      <c r="E127" s="918"/>
      <c r="F127" s="911"/>
      <c r="G127" s="894"/>
      <c r="H127" s="908">
        <v>1</v>
      </c>
      <c r="I127" s="909">
        <v>1.27</v>
      </c>
      <c r="J127" s="893">
        <v>5</v>
      </c>
      <c r="K127" s="912">
        <v>1.27</v>
      </c>
      <c r="L127" s="910">
        <v>5</v>
      </c>
      <c r="M127" s="910">
        <v>42</v>
      </c>
      <c r="N127" s="913">
        <v>14</v>
      </c>
      <c r="O127" s="910" t="s">
        <v>3590</v>
      </c>
      <c r="P127" s="914" t="s">
        <v>3824</v>
      </c>
      <c r="Q127" s="915">
        <f t="shared" si="3"/>
        <v>1</v>
      </c>
      <c r="R127" s="950">
        <f t="shared" si="3"/>
        <v>1.27</v>
      </c>
      <c r="S127" s="915">
        <f t="shared" si="4"/>
        <v>1</v>
      </c>
      <c r="T127" s="950">
        <f t="shared" si="5"/>
        <v>1.27</v>
      </c>
      <c r="U127" s="957">
        <v>14</v>
      </c>
      <c r="V127" s="906">
        <v>5</v>
      </c>
      <c r="W127" s="906">
        <v>-9</v>
      </c>
      <c r="X127" s="955">
        <v>0.35714285714285715</v>
      </c>
      <c r="Y127" s="953"/>
    </row>
    <row r="128" spans="1:25" ht="14.45" customHeight="1" x14ac:dyDescent="0.2">
      <c r="A128" s="919" t="s">
        <v>3825</v>
      </c>
      <c r="B128" s="900">
        <v>1</v>
      </c>
      <c r="C128" s="901">
        <v>0.75</v>
      </c>
      <c r="D128" s="902">
        <v>22</v>
      </c>
      <c r="E128" s="885">
        <v>3</v>
      </c>
      <c r="F128" s="886">
        <v>1.75</v>
      </c>
      <c r="G128" s="892">
        <v>19.7</v>
      </c>
      <c r="H128" s="889"/>
      <c r="I128" s="883"/>
      <c r="J128" s="884"/>
      <c r="K128" s="888">
        <v>0.75</v>
      </c>
      <c r="L128" s="889">
        <v>3</v>
      </c>
      <c r="M128" s="889">
        <v>30</v>
      </c>
      <c r="N128" s="890">
        <v>10</v>
      </c>
      <c r="O128" s="889" t="s">
        <v>3590</v>
      </c>
      <c r="P128" s="904" t="s">
        <v>3826</v>
      </c>
      <c r="Q128" s="891">
        <f t="shared" si="3"/>
        <v>-1</v>
      </c>
      <c r="R128" s="949">
        <f t="shared" si="3"/>
        <v>-0.75</v>
      </c>
      <c r="S128" s="891">
        <f t="shared" si="4"/>
        <v>-3</v>
      </c>
      <c r="T128" s="949">
        <f t="shared" si="5"/>
        <v>-1.75</v>
      </c>
      <c r="U128" s="956" t="s">
        <v>329</v>
      </c>
      <c r="V128" s="900" t="s">
        <v>329</v>
      </c>
      <c r="W128" s="900" t="s">
        <v>329</v>
      </c>
      <c r="X128" s="954" t="s">
        <v>329</v>
      </c>
      <c r="Y128" s="952"/>
    </row>
    <row r="129" spans="1:25" ht="14.45" customHeight="1" x14ac:dyDescent="0.2">
      <c r="A129" s="920" t="s">
        <v>3827</v>
      </c>
      <c r="B129" s="906">
        <v>1</v>
      </c>
      <c r="C129" s="907">
        <v>0.75</v>
      </c>
      <c r="D129" s="905">
        <v>26</v>
      </c>
      <c r="E129" s="908"/>
      <c r="F129" s="909"/>
      <c r="G129" s="893"/>
      <c r="H129" s="910"/>
      <c r="I129" s="911"/>
      <c r="J129" s="894"/>
      <c r="K129" s="912">
        <v>0.75</v>
      </c>
      <c r="L129" s="910">
        <v>3</v>
      </c>
      <c r="M129" s="910">
        <v>30</v>
      </c>
      <c r="N129" s="913">
        <v>10</v>
      </c>
      <c r="O129" s="910" t="s">
        <v>3590</v>
      </c>
      <c r="P129" s="914" t="s">
        <v>3828</v>
      </c>
      <c r="Q129" s="915">
        <f t="shared" si="3"/>
        <v>-1</v>
      </c>
      <c r="R129" s="950">
        <f t="shared" si="3"/>
        <v>-0.75</v>
      </c>
      <c r="S129" s="915">
        <f t="shared" si="4"/>
        <v>0</v>
      </c>
      <c r="T129" s="950">
        <f t="shared" si="5"/>
        <v>0</v>
      </c>
      <c r="U129" s="957" t="s">
        <v>329</v>
      </c>
      <c r="V129" s="906" t="s">
        <v>329</v>
      </c>
      <c r="W129" s="906" t="s">
        <v>329</v>
      </c>
      <c r="X129" s="955" t="s">
        <v>329</v>
      </c>
      <c r="Y129" s="953"/>
    </row>
    <row r="130" spans="1:25" ht="14.45" customHeight="1" x14ac:dyDescent="0.2">
      <c r="A130" s="920" t="s">
        <v>3829</v>
      </c>
      <c r="B130" s="906">
        <v>1</v>
      </c>
      <c r="C130" s="907">
        <v>0.97</v>
      </c>
      <c r="D130" s="905">
        <v>39</v>
      </c>
      <c r="E130" s="908"/>
      <c r="F130" s="909"/>
      <c r="G130" s="893"/>
      <c r="H130" s="910"/>
      <c r="I130" s="911"/>
      <c r="J130" s="894"/>
      <c r="K130" s="912">
        <v>0.84</v>
      </c>
      <c r="L130" s="910">
        <v>4</v>
      </c>
      <c r="M130" s="910">
        <v>36</v>
      </c>
      <c r="N130" s="913">
        <v>12</v>
      </c>
      <c r="O130" s="910" t="s">
        <v>3590</v>
      </c>
      <c r="P130" s="914" t="s">
        <v>3830</v>
      </c>
      <c r="Q130" s="915">
        <f t="shared" si="3"/>
        <v>-1</v>
      </c>
      <c r="R130" s="950">
        <f t="shared" si="3"/>
        <v>-0.97</v>
      </c>
      <c r="S130" s="915">
        <f t="shared" si="4"/>
        <v>0</v>
      </c>
      <c r="T130" s="950">
        <f t="shared" si="5"/>
        <v>0</v>
      </c>
      <c r="U130" s="957" t="s">
        <v>329</v>
      </c>
      <c r="V130" s="906" t="s">
        <v>329</v>
      </c>
      <c r="W130" s="906" t="s">
        <v>329</v>
      </c>
      <c r="X130" s="955" t="s">
        <v>329</v>
      </c>
      <c r="Y130" s="953"/>
    </row>
    <row r="131" spans="1:25" ht="14.45" customHeight="1" x14ac:dyDescent="0.2">
      <c r="A131" s="919" t="s">
        <v>3831</v>
      </c>
      <c r="B131" s="895">
        <v>1</v>
      </c>
      <c r="C131" s="896">
        <v>2.11</v>
      </c>
      <c r="D131" s="897">
        <v>40</v>
      </c>
      <c r="E131" s="903"/>
      <c r="F131" s="883"/>
      <c r="G131" s="884"/>
      <c r="H131" s="889"/>
      <c r="I131" s="883"/>
      <c r="J131" s="884"/>
      <c r="K131" s="888">
        <v>2.09</v>
      </c>
      <c r="L131" s="889">
        <v>8</v>
      </c>
      <c r="M131" s="889">
        <v>69</v>
      </c>
      <c r="N131" s="890">
        <v>23</v>
      </c>
      <c r="O131" s="889" t="s">
        <v>3590</v>
      </c>
      <c r="P131" s="904" t="s">
        <v>3832</v>
      </c>
      <c r="Q131" s="891">
        <f t="shared" si="3"/>
        <v>-1</v>
      </c>
      <c r="R131" s="949">
        <f t="shared" si="3"/>
        <v>-2.11</v>
      </c>
      <c r="S131" s="891">
        <f t="shared" si="4"/>
        <v>0</v>
      </c>
      <c r="T131" s="949">
        <f t="shared" si="5"/>
        <v>0</v>
      </c>
      <c r="U131" s="956" t="s">
        <v>329</v>
      </c>
      <c r="V131" s="900" t="s">
        <v>329</v>
      </c>
      <c r="W131" s="900" t="s">
        <v>329</v>
      </c>
      <c r="X131" s="954" t="s">
        <v>329</v>
      </c>
      <c r="Y131" s="952"/>
    </row>
    <row r="132" spans="1:25" ht="14.45" customHeight="1" x14ac:dyDescent="0.2">
      <c r="A132" s="919" t="s">
        <v>3833</v>
      </c>
      <c r="B132" s="900"/>
      <c r="C132" s="901"/>
      <c r="D132" s="902"/>
      <c r="E132" s="903"/>
      <c r="F132" s="883"/>
      <c r="G132" s="884"/>
      <c r="H132" s="885">
        <v>1</v>
      </c>
      <c r="I132" s="886">
        <v>3.04</v>
      </c>
      <c r="J132" s="892">
        <v>33</v>
      </c>
      <c r="K132" s="888">
        <v>3.02</v>
      </c>
      <c r="L132" s="889">
        <v>13</v>
      </c>
      <c r="M132" s="889">
        <v>114</v>
      </c>
      <c r="N132" s="890">
        <v>38</v>
      </c>
      <c r="O132" s="889" t="s">
        <v>3590</v>
      </c>
      <c r="P132" s="904" t="s">
        <v>3834</v>
      </c>
      <c r="Q132" s="891">
        <f t="shared" si="3"/>
        <v>1</v>
      </c>
      <c r="R132" s="949">
        <f t="shared" si="3"/>
        <v>3.04</v>
      </c>
      <c r="S132" s="891">
        <f t="shared" si="4"/>
        <v>1</v>
      </c>
      <c r="T132" s="949">
        <f t="shared" si="5"/>
        <v>3.04</v>
      </c>
      <c r="U132" s="956">
        <v>38</v>
      </c>
      <c r="V132" s="900">
        <v>33</v>
      </c>
      <c r="W132" s="900">
        <v>-5</v>
      </c>
      <c r="X132" s="954">
        <v>0.86842105263157898</v>
      </c>
      <c r="Y132" s="952"/>
    </row>
    <row r="133" spans="1:25" ht="14.45" customHeight="1" x14ac:dyDescent="0.2">
      <c r="A133" s="919" t="s">
        <v>3835</v>
      </c>
      <c r="B133" s="900"/>
      <c r="C133" s="901"/>
      <c r="D133" s="902"/>
      <c r="E133" s="903"/>
      <c r="F133" s="883"/>
      <c r="G133" s="884"/>
      <c r="H133" s="885">
        <v>1</v>
      </c>
      <c r="I133" s="886">
        <v>0.64</v>
      </c>
      <c r="J133" s="892">
        <v>3</v>
      </c>
      <c r="K133" s="888">
        <v>0.64</v>
      </c>
      <c r="L133" s="889">
        <v>1</v>
      </c>
      <c r="M133" s="889">
        <v>12</v>
      </c>
      <c r="N133" s="890">
        <v>4</v>
      </c>
      <c r="O133" s="889" t="s">
        <v>3590</v>
      </c>
      <c r="P133" s="904" t="s">
        <v>3836</v>
      </c>
      <c r="Q133" s="891">
        <f t="shared" si="3"/>
        <v>1</v>
      </c>
      <c r="R133" s="949">
        <f t="shared" si="3"/>
        <v>0.64</v>
      </c>
      <c r="S133" s="891">
        <f t="shared" si="4"/>
        <v>1</v>
      </c>
      <c r="T133" s="949">
        <f t="shared" si="5"/>
        <v>0.64</v>
      </c>
      <c r="U133" s="956">
        <v>4</v>
      </c>
      <c r="V133" s="900">
        <v>3</v>
      </c>
      <c r="W133" s="900">
        <v>-1</v>
      </c>
      <c r="X133" s="954">
        <v>0.75</v>
      </c>
      <c r="Y133" s="952"/>
    </row>
    <row r="134" spans="1:25" ht="14.45" customHeight="1" x14ac:dyDescent="0.2">
      <c r="A134" s="919" t="s">
        <v>3837</v>
      </c>
      <c r="B134" s="895">
        <v>1</v>
      </c>
      <c r="C134" s="896">
        <v>1.32</v>
      </c>
      <c r="D134" s="897">
        <v>28</v>
      </c>
      <c r="E134" s="903"/>
      <c r="F134" s="883"/>
      <c r="G134" s="884"/>
      <c r="H134" s="889"/>
      <c r="I134" s="883"/>
      <c r="J134" s="884"/>
      <c r="K134" s="888">
        <v>1.32</v>
      </c>
      <c r="L134" s="889">
        <v>4</v>
      </c>
      <c r="M134" s="889">
        <v>33</v>
      </c>
      <c r="N134" s="890">
        <v>11</v>
      </c>
      <c r="O134" s="889" t="s">
        <v>3590</v>
      </c>
      <c r="P134" s="904" t="s">
        <v>3838</v>
      </c>
      <c r="Q134" s="891">
        <f t="shared" ref="Q134:R136" si="6">H134-B134</f>
        <v>-1</v>
      </c>
      <c r="R134" s="949">
        <f t="shared" si="6"/>
        <v>-1.32</v>
      </c>
      <c r="S134" s="891">
        <f t="shared" ref="S134:S136" si="7">H134-E134</f>
        <v>0</v>
      </c>
      <c r="T134" s="949">
        <f t="shared" ref="T134:T136" si="8">I134-F134</f>
        <v>0</v>
      </c>
      <c r="U134" s="956" t="s">
        <v>329</v>
      </c>
      <c r="V134" s="900" t="s">
        <v>329</v>
      </c>
      <c r="W134" s="900" t="s">
        <v>329</v>
      </c>
      <c r="X134" s="954" t="s">
        <v>329</v>
      </c>
      <c r="Y134" s="952"/>
    </row>
    <row r="135" spans="1:25" ht="14.45" customHeight="1" x14ac:dyDescent="0.2">
      <c r="A135" s="919" t="s">
        <v>3839</v>
      </c>
      <c r="B135" s="900"/>
      <c r="C135" s="901"/>
      <c r="D135" s="902"/>
      <c r="E135" s="885">
        <v>2</v>
      </c>
      <c r="F135" s="886">
        <v>10.17</v>
      </c>
      <c r="G135" s="892">
        <v>51.5</v>
      </c>
      <c r="H135" s="889"/>
      <c r="I135" s="883"/>
      <c r="J135" s="884"/>
      <c r="K135" s="888">
        <v>4.42</v>
      </c>
      <c r="L135" s="889">
        <v>6</v>
      </c>
      <c r="M135" s="889">
        <v>57</v>
      </c>
      <c r="N135" s="890">
        <v>19</v>
      </c>
      <c r="O135" s="889" t="s">
        <v>3590</v>
      </c>
      <c r="P135" s="904" t="s">
        <v>3840</v>
      </c>
      <c r="Q135" s="891">
        <f t="shared" si="6"/>
        <v>0</v>
      </c>
      <c r="R135" s="949">
        <f t="shared" si="6"/>
        <v>0</v>
      </c>
      <c r="S135" s="891">
        <f t="shared" si="7"/>
        <v>-2</v>
      </c>
      <c r="T135" s="949">
        <f t="shared" si="8"/>
        <v>-10.17</v>
      </c>
      <c r="U135" s="956" t="s">
        <v>329</v>
      </c>
      <c r="V135" s="900" t="s">
        <v>329</v>
      </c>
      <c r="W135" s="900" t="s">
        <v>329</v>
      </c>
      <c r="X135" s="954" t="s">
        <v>329</v>
      </c>
      <c r="Y135" s="952"/>
    </row>
    <row r="136" spans="1:25" ht="14.45" customHeight="1" thickBot="1" x14ac:dyDescent="0.25">
      <c r="A136" s="936" t="s">
        <v>3841</v>
      </c>
      <c r="B136" s="937">
        <v>1</v>
      </c>
      <c r="C136" s="938">
        <v>2.44</v>
      </c>
      <c r="D136" s="939">
        <v>24</v>
      </c>
      <c r="E136" s="940"/>
      <c r="F136" s="941"/>
      <c r="G136" s="942"/>
      <c r="H136" s="943"/>
      <c r="I136" s="941"/>
      <c r="J136" s="942"/>
      <c r="K136" s="944">
        <v>2.44</v>
      </c>
      <c r="L136" s="943">
        <v>5</v>
      </c>
      <c r="M136" s="943">
        <v>45</v>
      </c>
      <c r="N136" s="945">
        <v>15</v>
      </c>
      <c r="O136" s="943" t="s">
        <v>3590</v>
      </c>
      <c r="P136" s="946" t="s">
        <v>3842</v>
      </c>
      <c r="Q136" s="947">
        <f t="shared" si="6"/>
        <v>-1</v>
      </c>
      <c r="R136" s="951">
        <f t="shared" si="6"/>
        <v>-2.44</v>
      </c>
      <c r="S136" s="947">
        <f t="shared" si="7"/>
        <v>0</v>
      </c>
      <c r="T136" s="951">
        <f t="shared" si="8"/>
        <v>0</v>
      </c>
      <c r="U136" s="961" t="s">
        <v>329</v>
      </c>
      <c r="V136" s="962" t="s">
        <v>329</v>
      </c>
      <c r="W136" s="962" t="s">
        <v>329</v>
      </c>
      <c r="X136" s="963" t="s">
        <v>329</v>
      </c>
      <c r="Y136" s="964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37:Q1048576">
    <cfRule type="cellIs" dxfId="14" priority="11" stopIfTrue="1" operator="lessThan">
      <formula>0</formula>
    </cfRule>
  </conditionalFormatting>
  <conditionalFormatting sqref="W137:W1048576">
    <cfRule type="cellIs" dxfId="13" priority="10" stopIfTrue="1" operator="greaterThan">
      <formula>0</formula>
    </cfRule>
  </conditionalFormatting>
  <conditionalFormatting sqref="X137:X1048576">
    <cfRule type="cellIs" dxfId="12" priority="9" stopIfTrue="1" operator="greaterThan">
      <formula>1</formula>
    </cfRule>
  </conditionalFormatting>
  <conditionalFormatting sqref="X137:X1048576">
    <cfRule type="cellIs" dxfId="11" priority="6" stopIfTrue="1" operator="greaterThan">
      <formula>1</formula>
    </cfRule>
  </conditionalFormatting>
  <conditionalFormatting sqref="W137:W1048576">
    <cfRule type="cellIs" dxfId="10" priority="7" stopIfTrue="1" operator="greaterThan">
      <formula>0</formula>
    </cfRule>
  </conditionalFormatting>
  <conditionalFormatting sqref="Q13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6">
    <cfRule type="cellIs" dxfId="7" priority="4" stopIfTrue="1" operator="lessThan">
      <formula>0</formula>
    </cfRule>
  </conditionalFormatting>
  <conditionalFormatting sqref="X5:X136">
    <cfRule type="cellIs" dxfId="6" priority="2" stopIfTrue="1" operator="greaterThan">
      <formula>1</formula>
    </cfRule>
  </conditionalFormatting>
  <conditionalFormatting sqref="W5:W136">
    <cfRule type="cellIs" dxfId="5" priority="3" stopIfTrue="1" operator="greaterThan">
      <formula>0</formula>
    </cfRule>
  </conditionalFormatting>
  <conditionalFormatting sqref="S5:S136">
    <cfRule type="cellIs" dxfId="4" priority="1" stopIfTrue="1" operator="lessThan">
      <formula>0</formula>
    </cfRule>
  </conditionalFormatting>
  <hyperlinks>
    <hyperlink ref="A2" location="Obsah!A1" display="Zpět na Obsah  KL 01  1.-4.měsíc" xr:uid="{AF046866-202E-4167-810D-A7675B438B7B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666.40838999999983</v>
      </c>
      <c r="C5" s="33">
        <v>1774.1099999999997</v>
      </c>
      <c r="D5" s="12"/>
      <c r="E5" s="226">
        <v>726.4502500000001</v>
      </c>
      <c r="F5" s="32">
        <v>0</v>
      </c>
      <c r="G5" s="225">
        <f>E5-F5</f>
        <v>726.4502500000001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266.97543999999994</v>
      </c>
      <c r="C6" s="35">
        <v>723.73641000000009</v>
      </c>
      <c r="D6" s="12"/>
      <c r="E6" s="227">
        <v>318.67367000000002</v>
      </c>
      <c r="F6" s="34">
        <v>0</v>
      </c>
      <c r="G6" s="228">
        <f>E6-F6</f>
        <v>318.67367000000002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8851.7205199999989</v>
      </c>
      <c r="C7" s="35">
        <v>14323.79765</v>
      </c>
      <c r="D7" s="12"/>
      <c r="E7" s="227">
        <v>8032.2292600000001</v>
      </c>
      <c r="F7" s="34">
        <v>0</v>
      </c>
      <c r="G7" s="228">
        <f>E7-F7</f>
        <v>8032.2292600000001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2280.7402200000006</v>
      </c>
      <c r="C8" s="37">
        <v>3364.3222300000039</v>
      </c>
      <c r="D8" s="12"/>
      <c r="E8" s="229">
        <v>2864.2386799999967</v>
      </c>
      <c r="F8" s="36">
        <v>0</v>
      </c>
      <c r="G8" s="230">
        <f>E8-F8</f>
        <v>2864.2386799999967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12065.844569999997</v>
      </c>
      <c r="C9" s="39">
        <v>20185.966290000004</v>
      </c>
      <c r="D9" s="12"/>
      <c r="E9" s="3">
        <v>11941.591859999997</v>
      </c>
      <c r="F9" s="38">
        <v>0</v>
      </c>
      <c r="G9" s="38">
        <f>E9-F9</f>
        <v>11941.591859999997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389.11899000000005</v>
      </c>
      <c r="C11" s="33">
        <f>IF(ISERROR(VLOOKUP("Celkem:",'ZV Vykáz.-A'!A:H,5,0)),0,VLOOKUP("Celkem:",'ZV Vykáz.-A'!A:H,5,0)/1000)</f>
        <v>253.03911999999997</v>
      </c>
      <c r="D11" s="12"/>
      <c r="E11" s="226">
        <f>IF(ISERROR(VLOOKUP("Celkem:",'ZV Vykáz.-A'!A:H,8,0)),0,VLOOKUP("Celkem:",'ZV Vykáz.-A'!A:H,8,0)/1000)</f>
        <v>43.806019999999997</v>
      </c>
      <c r="F11" s="32">
        <f>C11</f>
        <v>253.03911999999997</v>
      </c>
      <c r="G11" s="225">
        <f>E11-F11</f>
        <v>-209.23309999999998</v>
      </c>
      <c r="H11" s="231">
        <f>IF(F11&lt;0.00000001,"",E11/F11)</f>
        <v>0.17311955558492301</v>
      </c>
      <c r="I11" s="225">
        <f>E11-B11</f>
        <v>-345.31297000000006</v>
      </c>
      <c r="J11" s="231">
        <f>IF(B11&lt;0.00000001,"",E11/B11)</f>
        <v>0.11257744064354194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5188.2299999999996</v>
      </c>
      <c r="C12" s="37">
        <f>IF(ISERROR(VLOOKUP("Celkem",CaseMix!A:D,3,0)),0,VLOOKUP("Celkem",CaseMix!A:D,3,0)*30)</f>
        <v>6759.75</v>
      </c>
      <c r="D12" s="12"/>
      <c r="E12" s="229">
        <f>IF(ISERROR(VLOOKUP("Celkem",CaseMix!A:D,4,0)),0,VLOOKUP("Celkem",CaseMix!A:D,4,0)*30)</f>
        <v>6119.1900000000005</v>
      </c>
      <c r="F12" s="36">
        <f>C12</f>
        <v>6759.75</v>
      </c>
      <c r="G12" s="230">
        <f>E12-F12</f>
        <v>-640.55999999999949</v>
      </c>
      <c r="H12" s="233">
        <f>IF(F12&lt;0.00000001,"",E12/F12)</f>
        <v>0.90523909907910804</v>
      </c>
      <c r="I12" s="230">
        <f>E12-B12</f>
        <v>930.96000000000095</v>
      </c>
      <c r="J12" s="233">
        <f>IF(B12&lt;0.00000001,"",E12/B12)</f>
        <v>1.1794369177927735</v>
      </c>
    </row>
    <row r="13" spans="1:10" ht="14.45" customHeight="1" thickBot="1" x14ac:dyDescent="0.25">
      <c r="A13" s="4" t="s">
        <v>100</v>
      </c>
      <c r="B13" s="9">
        <f>SUM(B11:B12)</f>
        <v>5577.3489899999995</v>
      </c>
      <c r="C13" s="41">
        <f>SUM(C11:C12)</f>
        <v>7012.7891200000004</v>
      </c>
      <c r="D13" s="12"/>
      <c r="E13" s="9">
        <f>SUM(E11:E12)</f>
        <v>6162.9960200000005</v>
      </c>
      <c r="F13" s="40">
        <f>SUM(F11:F12)</f>
        <v>7012.7891200000004</v>
      </c>
      <c r="G13" s="40">
        <f>E13-F13</f>
        <v>-849.79309999999987</v>
      </c>
      <c r="H13" s="235">
        <f>IF(F13&lt;0.00000001,"",E13/F13)</f>
        <v>0.87882237930462681</v>
      </c>
      <c r="I13" s="40">
        <f>SUM(I11:I12)</f>
        <v>585.64703000000088</v>
      </c>
      <c r="J13" s="235">
        <f>IF(B13&lt;0.00000001,"",E13/B13)</f>
        <v>1.1050045516337683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0.46224273465839955</v>
      </c>
      <c r="C15" s="43">
        <f>IF(C9=0,"",C13/C9)</f>
        <v>0.34740913658783285</v>
      </c>
      <c r="D15" s="12"/>
      <c r="E15" s="10">
        <f>IF(E9=0,"",E13/E9)</f>
        <v>0.51609501415333103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3AD021FE-41A7-4B0C-96E5-1F3103CC92E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2366753</v>
      </c>
      <c r="C3" s="343">
        <f t="shared" ref="C3:L3" si="0">SUBTOTAL(9,C6:C1048576)</f>
        <v>0</v>
      </c>
      <c r="D3" s="343">
        <f t="shared" si="0"/>
        <v>3620831</v>
      </c>
      <c r="E3" s="343">
        <f t="shared" si="0"/>
        <v>0</v>
      </c>
      <c r="F3" s="343">
        <f t="shared" si="0"/>
        <v>3118005</v>
      </c>
      <c r="G3" s="346">
        <f>IF(D3&lt;&gt;0,F3/D3,"")</f>
        <v>0.86112966885226072</v>
      </c>
      <c r="H3" s="342">
        <f t="shared" si="0"/>
        <v>155893.18</v>
      </c>
      <c r="I3" s="343">
        <f t="shared" si="0"/>
        <v>0</v>
      </c>
      <c r="J3" s="343">
        <f t="shared" si="0"/>
        <v>26113.639999999996</v>
      </c>
      <c r="K3" s="343">
        <f t="shared" si="0"/>
        <v>0</v>
      </c>
      <c r="L3" s="343">
        <f t="shared" si="0"/>
        <v>32562.489999999998</v>
      </c>
      <c r="M3" s="344">
        <f>IF(J3&lt;&gt;0,L3/J3,"")</f>
        <v>1.2469533163511484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5"/>
      <c r="B5" s="966">
        <v>2019</v>
      </c>
      <c r="C5" s="967"/>
      <c r="D5" s="967">
        <v>2020</v>
      </c>
      <c r="E5" s="967"/>
      <c r="F5" s="967">
        <v>2021</v>
      </c>
      <c r="G5" s="877" t="s">
        <v>2</v>
      </c>
      <c r="H5" s="966">
        <v>2019</v>
      </c>
      <c r="I5" s="967"/>
      <c r="J5" s="967">
        <v>2020</v>
      </c>
      <c r="K5" s="967"/>
      <c r="L5" s="967">
        <v>2021</v>
      </c>
      <c r="M5" s="877" t="s">
        <v>2</v>
      </c>
    </row>
    <row r="6" spans="1:13" ht="14.45" customHeight="1" x14ac:dyDescent="0.2">
      <c r="A6" s="835" t="s">
        <v>3417</v>
      </c>
      <c r="B6" s="859">
        <v>1779</v>
      </c>
      <c r="C6" s="807"/>
      <c r="D6" s="859">
        <v>1146</v>
      </c>
      <c r="E6" s="807"/>
      <c r="F6" s="859"/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3419</v>
      </c>
      <c r="B7" s="861">
        <v>18708</v>
      </c>
      <c r="C7" s="822"/>
      <c r="D7" s="861">
        <v>4095</v>
      </c>
      <c r="E7" s="822"/>
      <c r="F7" s="861"/>
      <c r="G7" s="827"/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3844</v>
      </c>
      <c r="B8" s="861">
        <v>80686</v>
      </c>
      <c r="C8" s="822"/>
      <c r="D8" s="861">
        <v>15144</v>
      </c>
      <c r="E8" s="822"/>
      <c r="F8" s="861">
        <v>26940</v>
      </c>
      <c r="G8" s="827"/>
      <c r="H8" s="861">
        <v>64502.71</v>
      </c>
      <c r="I8" s="822"/>
      <c r="J8" s="861">
        <v>11019.189999999999</v>
      </c>
      <c r="K8" s="822"/>
      <c r="L8" s="861">
        <v>15500.469999999998</v>
      </c>
      <c r="M8" s="828"/>
    </row>
    <row r="9" spans="1:13" ht="14.45" customHeight="1" x14ac:dyDescent="0.2">
      <c r="A9" s="836" t="s">
        <v>3845</v>
      </c>
      <c r="B9" s="861">
        <v>156507</v>
      </c>
      <c r="C9" s="822"/>
      <c r="D9" s="861">
        <v>217072</v>
      </c>
      <c r="E9" s="822"/>
      <c r="F9" s="861">
        <v>174238</v>
      </c>
      <c r="G9" s="827"/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3846</v>
      </c>
      <c r="B10" s="861">
        <v>877668</v>
      </c>
      <c r="C10" s="822"/>
      <c r="D10" s="861">
        <v>1402766</v>
      </c>
      <c r="E10" s="822"/>
      <c r="F10" s="861">
        <v>842237</v>
      </c>
      <c r="G10" s="827"/>
      <c r="H10" s="861"/>
      <c r="I10" s="822"/>
      <c r="J10" s="861"/>
      <c r="K10" s="822"/>
      <c r="L10" s="861"/>
      <c r="M10" s="828"/>
    </row>
    <row r="11" spans="1:13" ht="14.45" customHeight="1" x14ac:dyDescent="0.2">
      <c r="A11" s="836" t="s">
        <v>3847</v>
      </c>
      <c r="B11" s="861">
        <v>544278</v>
      </c>
      <c r="C11" s="822"/>
      <c r="D11" s="861">
        <v>414187</v>
      </c>
      <c r="E11" s="822"/>
      <c r="F11" s="861">
        <v>395629</v>
      </c>
      <c r="G11" s="827"/>
      <c r="H11" s="861">
        <v>91390.469999999987</v>
      </c>
      <c r="I11" s="822"/>
      <c r="J11" s="861">
        <v>15094.449999999997</v>
      </c>
      <c r="K11" s="822"/>
      <c r="L11" s="861">
        <v>17062.02</v>
      </c>
      <c r="M11" s="828"/>
    </row>
    <row r="12" spans="1:13" ht="14.45" customHeight="1" x14ac:dyDescent="0.2">
      <c r="A12" s="836" t="s">
        <v>3848</v>
      </c>
      <c r="B12" s="861">
        <v>70353</v>
      </c>
      <c r="C12" s="822"/>
      <c r="D12" s="861">
        <v>78098</v>
      </c>
      <c r="E12" s="822"/>
      <c r="F12" s="861">
        <v>32907</v>
      </c>
      <c r="G12" s="827"/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3849</v>
      </c>
      <c r="B13" s="861">
        <v>47058</v>
      </c>
      <c r="C13" s="822"/>
      <c r="D13" s="861">
        <v>53036</v>
      </c>
      <c r="E13" s="822"/>
      <c r="F13" s="861"/>
      <c r="G13" s="827"/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3850</v>
      </c>
      <c r="B14" s="861">
        <v>562286</v>
      </c>
      <c r="C14" s="822"/>
      <c r="D14" s="861">
        <v>1260964</v>
      </c>
      <c r="E14" s="822"/>
      <c r="F14" s="861">
        <v>1584337</v>
      </c>
      <c r="G14" s="827"/>
      <c r="H14" s="861"/>
      <c r="I14" s="822"/>
      <c r="J14" s="861"/>
      <c r="K14" s="822"/>
      <c r="L14" s="861"/>
      <c r="M14" s="828"/>
    </row>
    <row r="15" spans="1:13" ht="14.45" customHeight="1" x14ac:dyDescent="0.2">
      <c r="A15" s="836" t="s">
        <v>3851</v>
      </c>
      <c r="B15" s="861">
        <v>7430</v>
      </c>
      <c r="C15" s="822"/>
      <c r="D15" s="861">
        <v>50338</v>
      </c>
      <c r="E15" s="822"/>
      <c r="F15" s="861">
        <v>8692</v>
      </c>
      <c r="G15" s="827"/>
      <c r="H15" s="861"/>
      <c r="I15" s="822"/>
      <c r="J15" s="861"/>
      <c r="K15" s="822"/>
      <c r="L15" s="861"/>
      <c r="M15" s="828"/>
    </row>
    <row r="16" spans="1:13" ht="14.45" customHeight="1" thickBot="1" x14ac:dyDescent="0.25">
      <c r="A16" s="865" t="s">
        <v>3852</v>
      </c>
      <c r="B16" s="863"/>
      <c r="C16" s="814"/>
      <c r="D16" s="863">
        <v>123985</v>
      </c>
      <c r="E16" s="814"/>
      <c r="F16" s="863">
        <v>53025</v>
      </c>
      <c r="G16" s="819"/>
      <c r="H16" s="863"/>
      <c r="I16" s="814"/>
      <c r="J16" s="863"/>
      <c r="K16" s="814"/>
      <c r="L16" s="863"/>
      <c r="M16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AFC56BE-0B69-4C05-ADB2-3456F476BF2C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6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4517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16978.45</v>
      </c>
      <c r="G3" s="211">
        <f t="shared" si="0"/>
        <v>2522646.1799999997</v>
      </c>
      <c r="H3" s="212"/>
      <c r="I3" s="212"/>
      <c r="J3" s="207">
        <f t="shared" si="0"/>
        <v>18864.54</v>
      </c>
      <c r="K3" s="211">
        <f t="shared" si="0"/>
        <v>3646944.64</v>
      </c>
      <c r="L3" s="212"/>
      <c r="M3" s="212"/>
      <c r="N3" s="207">
        <f t="shared" si="0"/>
        <v>12768.83</v>
      </c>
      <c r="O3" s="211">
        <f t="shared" si="0"/>
        <v>3150567.4899999998</v>
      </c>
      <c r="P3" s="177">
        <f>IF(K3=0,"",O3/K3)</f>
        <v>0.86389232659149984</v>
      </c>
      <c r="Q3" s="209">
        <f>IF(N3=0,"",O3/N3)</f>
        <v>246.73893301109027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3433</v>
      </c>
      <c r="B6" s="807" t="s">
        <v>3853</v>
      </c>
      <c r="C6" s="807" t="s">
        <v>3344</v>
      </c>
      <c r="D6" s="807" t="s">
        <v>3854</v>
      </c>
      <c r="E6" s="807" t="s">
        <v>3855</v>
      </c>
      <c r="F6" s="225">
        <v>1</v>
      </c>
      <c r="G6" s="225">
        <v>1141</v>
      </c>
      <c r="H6" s="225"/>
      <c r="I6" s="225">
        <v>1141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3433</v>
      </c>
      <c r="B7" s="822" t="s">
        <v>3853</v>
      </c>
      <c r="C7" s="822" t="s">
        <v>3344</v>
      </c>
      <c r="D7" s="822" t="s">
        <v>3856</v>
      </c>
      <c r="E7" s="822" t="s">
        <v>3857</v>
      </c>
      <c r="F7" s="831">
        <v>1</v>
      </c>
      <c r="G7" s="831">
        <v>354</v>
      </c>
      <c r="H7" s="831"/>
      <c r="I7" s="831">
        <v>354</v>
      </c>
      <c r="J7" s="831"/>
      <c r="K7" s="831"/>
      <c r="L7" s="831"/>
      <c r="M7" s="831"/>
      <c r="N7" s="831"/>
      <c r="O7" s="831"/>
      <c r="P7" s="827"/>
      <c r="Q7" s="832"/>
    </row>
    <row r="8" spans="1:17" ht="14.45" customHeight="1" x14ac:dyDescent="0.2">
      <c r="A8" s="821" t="s">
        <v>3433</v>
      </c>
      <c r="B8" s="822" t="s">
        <v>3853</v>
      </c>
      <c r="C8" s="822" t="s">
        <v>3344</v>
      </c>
      <c r="D8" s="822" t="s">
        <v>3858</v>
      </c>
      <c r="E8" s="822" t="s">
        <v>3859</v>
      </c>
      <c r="F8" s="831">
        <v>1</v>
      </c>
      <c r="G8" s="831">
        <v>284</v>
      </c>
      <c r="H8" s="831"/>
      <c r="I8" s="831">
        <v>284</v>
      </c>
      <c r="J8" s="831"/>
      <c r="K8" s="831"/>
      <c r="L8" s="831"/>
      <c r="M8" s="831"/>
      <c r="N8" s="831"/>
      <c r="O8" s="831"/>
      <c r="P8" s="827"/>
      <c r="Q8" s="832"/>
    </row>
    <row r="9" spans="1:17" ht="14.45" customHeight="1" x14ac:dyDescent="0.2">
      <c r="A9" s="821" t="s">
        <v>3433</v>
      </c>
      <c r="B9" s="822" t="s">
        <v>3853</v>
      </c>
      <c r="C9" s="822" t="s">
        <v>3344</v>
      </c>
      <c r="D9" s="822" t="s">
        <v>3860</v>
      </c>
      <c r="E9" s="822" t="s">
        <v>3861</v>
      </c>
      <c r="F9" s="831"/>
      <c r="G9" s="831"/>
      <c r="H9" s="831"/>
      <c r="I9" s="831"/>
      <c r="J9" s="831">
        <v>2</v>
      </c>
      <c r="K9" s="831">
        <v>1146</v>
      </c>
      <c r="L9" s="831"/>
      <c r="M9" s="831">
        <v>573</v>
      </c>
      <c r="N9" s="831"/>
      <c r="O9" s="831"/>
      <c r="P9" s="827"/>
      <c r="Q9" s="832"/>
    </row>
    <row r="10" spans="1:17" ht="14.45" customHeight="1" x14ac:dyDescent="0.2">
      <c r="A10" s="821" t="s">
        <v>3435</v>
      </c>
      <c r="B10" s="822" t="s">
        <v>3862</v>
      </c>
      <c r="C10" s="822" t="s">
        <v>3344</v>
      </c>
      <c r="D10" s="822" t="s">
        <v>3863</v>
      </c>
      <c r="E10" s="822" t="s">
        <v>3864</v>
      </c>
      <c r="F10" s="831">
        <v>8</v>
      </c>
      <c r="G10" s="831">
        <v>1112</v>
      </c>
      <c r="H10" s="831"/>
      <c r="I10" s="831">
        <v>139</v>
      </c>
      <c r="J10" s="831">
        <v>2</v>
      </c>
      <c r="K10" s="831">
        <v>280</v>
      </c>
      <c r="L10" s="831"/>
      <c r="M10" s="831">
        <v>140</v>
      </c>
      <c r="N10" s="831"/>
      <c r="O10" s="831"/>
      <c r="P10" s="827"/>
      <c r="Q10" s="832"/>
    </row>
    <row r="11" spans="1:17" ht="14.45" customHeight="1" x14ac:dyDescent="0.2">
      <c r="A11" s="821" t="s">
        <v>3435</v>
      </c>
      <c r="B11" s="822" t="s">
        <v>3862</v>
      </c>
      <c r="C11" s="822" t="s">
        <v>3344</v>
      </c>
      <c r="D11" s="822" t="s">
        <v>3865</v>
      </c>
      <c r="E11" s="822" t="s">
        <v>3866</v>
      </c>
      <c r="F11" s="831">
        <v>8</v>
      </c>
      <c r="G11" s="831">
        <v>5704</v>
      </c>
      <c r="H11" s="831"/>
      <c r="I11" s="831">
        <v>713</v>
      </c>
      <c r="J11" s="831">
        <v>2</v>
      </c>
      <c r="K11" s="831">
        <v>1438</v>
      </c>
      <c r="L11" s="831"/>
      <c r="M11" s="831">
        <v>719</v>
      </c>
      <c r="N11" s="831"/>
      <c r="O11" s="831"/>
      <c r="P11" s="827"/>
      <c r="Q11" s="832"/>
    </row>
    <row r="12" spans="1:17" ht="14.45" customHeight="1" x14ac:dyDescent="0.2">
      <c r="A12" s="821" t="s">
        <v>3435</v>
      </c>
      <c r="B12" s="822" t="s">
        <v>3862</v>
      </c>
      <c r="C12" s="822" t="s">
        <v>3344</v>
      </c>
      <c r="D12" s="822" t="s">
        <v>3867</v>
      </c>
      <c r="E12" s="822" t="s">
        <v>3868</v>
      </c>
      <c r="F12" s="831">
        <v>16</v>
      </c>
      <c r="G12" s="831">
        <v>8000</v>
      </c>
      <c r="H12" s="831"/>
      <c r="I12" s="831">
        <v>500</v>
      </c>
      <c r="J12" s="831">
        <v>4</v>
      </c>
      <c r="K12" s="831">
        <v>2016</v>
      </c>
      <c r="L12" s="831"/>
      <c r="M12" s="831">
        <v>504</v>
      </c>
      <c r="N12" s="831"/>
      <c r="O12" s="831"/>
      <c r="P12" s="827"/>
      <c r="Q12" s="832"/>
    </row>
    <row r="13" spans="1:17" ht="14.45" customHeight="1" x14ac:dyDescent="0.2">
      <c r="A13" s="821" t="s">
        <v>3435</v>
      </c>
      <c r="B13" s="822" t="s">
        <v>3862</v>
      </c>
      <c r="C13" s="822" t="s">
        <v>3344</v>
      </c>
      <c r="D13" s="822" t="s">
        <v>3869</v>
      </c>
      <c r="E13" s="822" t="s">
        <v>3870</v>
      </c>
      <c r="F13" s="831">
        <v>16</v>
      </c>
      <c r="G13" s="831">
        <v>1392</v>
      </c>
      <c r="H13" s="831"/>
      <c r="I13" s="831">
        <v>87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3435</v>
      </c>
      <c r="B14" s="822" t="s">
        <v>3862</v>
      </c>
      <c r="C14" s="822" t="s">
        <v>3344</v>
      </c>
      <c r="D14" s="822" t="s">
        <v>3871</v>
      </c>
      <c r="E14" s="822" t="s">
        <v>3872</v>
      </c>
      <c r="F14" s="831">
        <v>4</v>
      </c>
      <c r="G14" s="831">
        <v>720</v>
      </c>
      <c r="H14" s="831"/>
      <c r="I14" s="831">
        <v>180</v>
      </c>
      <c r="J14" s="831">
        <v>1</v>
      </c>
      <c r="K14" s="831">
        <v>181</v>
      </c>
      <c r="L14" s="831"/>
      <c r="M14" s="831">
        <v>181</v>
      </c>
      <c r="N14" s="831"/>
      <c r="O14" s="831"/>
      <c r="P14" s="827"/>
      <c r="Q14" s="832"/>
    </row>
    <row r="15" spans="1:17" ht="14.45" customHeight="1" x14ac:dyDescent="0.2">
      <c r="A15" s="821" t="s">
        <v>3435</v>
      </c>
      <c r="B15" s="822" t="s">
        <v>3862</v>
      </c>
      <c r="C15" s="822" t="s">
        <v>3344</v>
      </c>
      <c r="D15" s="822" t="s">
        <v>3873</v>
      </c>
      <c r="E15" s="822" t="s">
        <v>3874</v>
      </c>
      <c r="F15" s="831">
        <v>10</v>
      </c>
      <c r="G15" s="831">
        <v>1780</v>
      </c>
      <c r="H15" s="831"/>
      <c r="I15" s="831">
        <v>178</v>
      </c>
      <c r="J15" s="831">
        <v>1</v>
      </c>
      <c r="K15" s="831">
        <v>180</v>
      </c>
      <c r="L15" s="831"/>
      <c r="M15" s="831">
        <v>180</v>
      </c>
      <c r="N15" s="831"/>
      <c r="O15" s="831"/>
      <c r="P15" s="827"/>
      <c r="Q15" s="832"/>
    </row>
    <row r="16" spans="1:17" ht="14.45" customHeight="1" x14ac:dyDescent="0.2">
      <c r="A16" s="821" t="s">
        <v>3875</v>
      </c>
      <c r="B16" s="822" t="s">
        <v>3876</v>
      </c>
      <c r="C16" s="822" t="s">
        <v>3517</v>
      </c>
      <c r="D16" s="822" t="s">
        <v>3877</v>
      </c>
      <c r="E16" s="822" t="s">
        <v>3878</v>
      </c>
      <c r="F16" s="831"/>
      <c r="G16" s="831"/>
      <c r="H16" s="831"/>
      <c r="I16" s="831"/>
      <c r="J16" s="831">
        <v>179</v>
      </c>
      <c r="K16" s="831">
        <v>445.71000000000004</v>
      </c>
      <c r="L16" s="831"/>
      <c r="M16" s="831">
        <v>2.4900000000000002</v>
      </c>
      <c r="N16" s="831"/>
      <c r="O16" s="831"/>
      <c r="P16" s="827"/>
      <c r="Q16" s="832"/>
    </row>
    <row r="17" spans="1:17" ht="14.45" customHeight="1" x14ac:dyDescent="0.2">
      <c r="A17" s="821" t="s">
        <v>3875</v>
      </c>
      <c r="B17" s="822" t="s">
        <v>3876</v>
      </c>
      <c r="C17" s="822" t="s">
        <v>3517</v>
      </c>
      <c r="D17" s="822" t="s">
        <v>3879</v>
      </c>
      <c r="E17" s="822" t="s">
        <v>3880</v>
      </c>
      <c r="F17" s="831">
        <v>464</v>
      </c>
      <c r="G17" s="831">
        <v>3370.65</v>
      </c>
      <c r="H17" s="831"/>
      <c r="I17" s="831">
        <v>7.2643318965517247</v>
      </c>
      <c r="J17" s="831">
        <v>150</v>
      </c>
      <c r="K17" s="831">
        <v>1072.5</v>
      </c>
      <c r="L17" s="831"/>
      <c r="M17" s="831">
        <v>7.15</v>
      </c>
      <c r="N17" s="831">
        <v>811</v>
      </c>
      <c r="O17" s="831">
        <v>5894.5</v>
      </c>
      <c r="P17" s="827"/>
      <c r="Q17" s="832">
        <v>7.2681874229346484</v>
      </c>
    </row>
    <row r="18" spans="1:17" ht="14.45" customHeight="1" x14ac:dyDescent="0.2">
      <c r="A18" s="821" t="s">
        <v>3875</v>
      </c>
      <c r="B18" s="822" t="s">
        <v>3876</v>
      </c>
      <c r="C18" s="822" t="s">
        <v>3517</v>
      </c>
      <c r="D18" s="822" t="s">
        <v>3881</v>
      </c>
      <c r="E18" s="822" t="s">
        <v>3882</v>
      </c>
      <c r="F18" s="831">
        <v>341</v>
      </c>
      <c r="G18" s="831">
        <v>1831.17</v>
      </c>
      <c r="H18" s="831"/>
      <c r="I18" s="831">
        <v>5.37</v>
      </c>
      <c r="J18" s="831">
        <v>1418</v>
      </c>
      <c r="K18" s="831">
        <v>7345.24</v>
      </c>
      <c r="L18" s="831"/>
      <c r="M18" s="831">
        <v>5.18</v>
      </c>
      <c r="N18" s="831"/>
      <c r="O18" s="831"/>
      <c r="P18" s="827"/>
      <c r="Q18" s="832"/>
    </row>
    <row r="19" spans="1:17" ht="14.45" customHeight="1" x14ac:dyDescent="0.2">
      <c r="A19" s="821" t="s">
        <v>3875</v>
      </c>
      <c r="B19" s="822" t="s">
        <v>3876</v>
      </c>
      <c r="C19" s="822" t="s">
        <v>3517</v>
      </c>
      <c r="D19" s="822" t="s">
        <v>3883</v>
      </c>
      <c r="E19" s="822" t="s">
        <v>3884</v>
      </c>
      <c r="F19" s="831">
        <v>1670</v>
      </c>
      <c r="G19" s="831">
        <v>33740</v>
      </c>
      <c r="H19" s="831"/>
      <c r="I19" s="831">
        <v>20.203592814371259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3875</v>
      </c>
      <c r="B20" s="822" t="s">
        <v>3876</v>
      </c>
      <c r="C20" s="822" t="s">
        <v>3517</v>
      </c>
      <c r="D20" s="822" t="s">
        <v>3885</v>
      </c>
      <c r="E20" s="822" t="s">
        <v>3886</v>
      </c>
      <c r="F20" s="831">
        <v>2</v>
      </c>
      <c r="G20" s="831">
        <v>3663.0699999999997</v>
      </c>
      <c r="H20" s="831"/>
      <c r="I20" s="831">
        <v>1831.5349999999999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3875</v>
      </c>
      <c r="B21" s="822" t="s">
        <v>3876</v>
      </c>
      <c r="C21" s="822" t="s">
        <v>3517</v>
      </c>
      <c r="D21" s="822" t="s">
        <v>3887</v>
      </c>
      <c r="E21" s="822" t="s">
        <v>3888</v>
      </c>
      <c r="F21" s="831">
        <v>715</v>
      </c>
      <c r="G21" s="831">
        <v>2759.9</v>
      </c>
      <c r="H21" s="831"/>
      <c r="I21" s="831">
        <v>3.8600000000000003</v>
      </c>
      <c r="J21" s="831">
        <v>589</v>
      </c>
      <c r="K21" s="831">
        <v>2155.7399999999998</v>
      </c>
      <c r="L21" s="831"/>
      <c r="M21" s="831">
        <v>3.6599999999999997</v>
      </c>
      <c r="N21" s="831"/>
      <c r="O21" s="831"/>
      <c r="P21" s="827"/>
      <c r="Q21" s="832"/>
    </row>
    <row r="22" spans="1:17" ht="14.45" customHeight="1" x14ac:dyDescent="0.2">
      <c r="A22" s="821" t="s">
        <v>3875</v>
      </c>
      <c r="B22" s="822" t="s">
        <v>3876</v>
      </c>
      <c r="C22" s="822" t="s">
        <v>3517</v>
      </c>
      <c r="D22" s="822" t="s">
        <v>3889</v>
      </c>
      <c r="E22" s="822" t="s">
        <v>3890</v>
      </c>
      <c r="F22" s="831">
        <v>562</v>
      </c>
      <c r="G22" s="831">
        <v>19137.919999999998</v>
      </c>
      <c r="H22" s="831"/>
      <c r="I22" s="831">
        <v>34.053238434163696</v>
      </c>
      <c r="J22" s="831"/>
      <c r="K22" s="831"/>
      <c r="L22" s="831"/>
      <c r="M22" s="831"/>
      <c r="N22" s="831">
        <v>279</v>
      </c>
      <c r="O22" s="831">
        <v>9605.9699999999993</v>
      </c>
      <c r="P22" s="827"/>
      <c r="Q22" s="832">
        <v>34.43</v>
      </c>
    </row>
    <row r="23" spans="1:17" ht="14.45" customHeight="1" x14ac:dyDescent="0.2">
      <c r="A23" s="821" t="s">
        <v>3875</v>
      </c>
      <c r="B23" s="822" t="s">
        <v>3876</v>
      </c>
      <c r="C23" s="822" t="s">
        <v>3344</v>
      </c>
      <c r="D23" s="822" t="s">
        <v>3891</v>
      </c>
      <c r="E23" s="822" t="s">
        <v>3892</v>
      </c>
      <c r="F23" s="831"/>
      <c r="G23" s="831"/>
      <c r="H23" s="831"/>
      <c r="I23" s="831"/>
      <c r="J23" s="831">
        <v>2</v>
      </c>
      <c r="K23" s="831">
        <v>4104</v>
      </c>
      <c r="L23" s="831"/>
      <c r="M23" s="831">
        <v>2052</v>
      </c>
      <c r="N23" s="831"/>
      <c r="O23" s="831"/>
      <c r="P23" s="827"/>
      <c r="Q23" s="832"/>
    </row>
    <row r="24" spans="1:17" ht="14.45" customHeight="1" x14ac:dyDescent="0.2">
      <c r="A24" s="821" t="s">
        <v>3875</v>
      </c>
      <c r="B24" s="822" t="s">
        <v>3876</v>
      </c>
      <c r="C24" s="822" t="s">
        <v>3344</v>
      </c>
      <c r="D24" s="822" t="s">
        <v>3893</v>
      </c>
      <c r="E24" s="822" t="s">
        <v>3894</v>
      </c>
      <c r="F24" s="831">
        <v>2</v>
      </c>
      <c r="G24" s="831">
        <v>1370</v>
      </c>
      <c r="H24" s="831"/>
      <c r="I24" s="831">
        <v>685</v>
      </c>
      <c r="J24" s="831"/>
      <c r="K24" s="831"/>
      <c r="L24" s="831"/>
      <c r="M24" s="831"/>
      <c r="N24" s="831"/>
      <c r="O24" s="831"/>
      <c r="P24" s="827"/>
      <c r="Q24" s="832"/>
    </row>
    <row r="25" spans="1:17" ht="14.45" customHeight="1" x14ac:dyDescent="0.2">
      <c r="A25" s="821" t="s">
        <v>3875</v>
      </c>
      <c r="B25" s="822" t="s">
        <v>3876</v>
      </c>
      <c r="C25" s="822" t="s">
        <v>3344</v>
      </c>
      <c r="D25" s="822" t="s">
        <v>3895</v>
      </c>
      <c r="E25" s="822" t="s">
        <v>3896</v>
      </c>
      <c r="F25" s="831">
        <v>12</v>
      </c>
      <c r="G25" s="831">
        <v>21972</v>
      </c>
      <c r="H25" s="831"/>
      <c r="I25" s="831">
        <v>1831</v>
      </c>
      <c r="J25" s="831">
        <v>5</v>
      </c>
      <c r="K25" s="831">
        <v>9175</v>
      </c>
      <c r="L25" s="831"/>
      <c r="M25" s="831">
        <v>1835</v>
      </c>
      <c r="N25" s="831">
        <v>5</v>
      </c>
      <c r="O25" s="831">
        <v>9545</v>
      </c>
      <c r="P25" s="827"/>
      <c r="Q25" s="832">
        <v>1909</v>
      </c>
    </row>
    <row r="26" spans="1:17" ht="14.45" customHeight="1" x14ac:dyDescent="0.2">
      <c r="A26" s="821" t="s">
        <v>3875</v>
      </c>
      <c r="B26" s="822" t="s">
        <v>3876</v>
      </c>
      <c r="C26" s="822" t="s">
        <v>3344</v>
      </c>
      <c r="D26" s="822" t="s">
        <v>3897</v>
      </c>
      <c r="E26" s="822" t="s">
        <v>3898</v>
      </c>
      <c r="F26" s="831">
        <v>4</v>
      </c>
      <c r="G26" s="831">
        <v>1724</v>
      </c>
      <c r="H26" s="831"/>
      <c r="I26" s="831">
        <v>431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3875</v>
      </c>
      <c r="B27" s="822" t="s">
        <v>3876</v>
      </c>
      <c r="C27" s="822" t="s">
        <v>3344</v>
      </c>
      <c r="D27" s="822" t="s">
        <v>3899</v>
      </c>
      <c r="E27" s="822" t="s">
        <v>3900</v>
      </c>
      <c r="F27" s="831">
        <v>3</v>
      </c>
      <c r="G27" s="831">
        <v>43545</v>
      </c>
      <c r="H27" s="831"/>
      <c r="I27" s="831">
        <v>14515</v>
      </c>
      <c r="J27" s="831"/>
      <c r="K27" s="831"/>
      <c r="L27" s="831"/>
      <c r="M27" s="831"/>
      <c r="N27" s="831">
        <v>1</v>
      </c>
      <c r="O27" s="831">
        <v>14710</v>
      </c>
      <c r="P27" s="827"/>
      <c r="Q27" s="832">
        <v>14710</v>
      </c>
    </row>
    <row r="28" spans="1:17" ht="14.45" customHeight="1" x14ac:dyDescent="0.2">
      <c r="A28" s="821" t="s">
        <v>3875</v>
      </c>
      <c r="B28" s="822" t="s">
        <v>3876</v>
      </c>
      <c r="C28" s="822" t="s">
        <v>3344</v>
      </c>
      <c r="D28" s="822" t="s">
        <v>3901</v>
      </c>
      <c r="E28" s="822" t="s">
        <v>3902</v>
      </c>
      <c r="F28" s="831">
        <v>1</v>
      </c>
      <c r="G28" s="831">
        <v>1347</v>
      </c>
      <c r="H28" s="831"/>
      <c r="I28" s="831">
        <v>1347</v>
      </c>
      <c r="J28" s="831">
        <v>1</v>
      </c>
      <c r="K28" s="831">
        <v>1351</v>
      </c>
      <c r="L28" s="831"/>
      <c r="M28" s="831">
        <v>1351</v>
      </c>
      <c r="N28" s="831"/>
      <c r="O28" s="831"/>
      <c r="P28" s="827"/>
      <c r="Q28" s="832"/>
    </row>
    <row r="29" spans="1:17" ht="14.45" customHeight="1" x14ac:dyDescent="0.2">
      <c r="A29" s="821" t="s">
        <v>3875</v>
      </c>
      <c r="B29" s="822" t="s">
        <v>3876</v>
      </c>
      <c r="C29" s="822" t="s">
        <v>3344</v>
      </c>
      <c r="D29" s="822" t="s">
        <v>3903</v>
      </c>
      <c r="E29" s="822" t="s">
        <v>3904</v>
      </c>
      <c r="F29" s="831">
        <v>3</v>
      </c>
      <c r="G29" s="831">
        <v>1536</v>
      </c>
      <c r="H29" s="831"/>
      <c r="I29" s="831">
        <v>512</v>
      </c>
      <c r="J29" s="831">
        <v>1</v>
      </c>
      <c r="K29" s="831">
        <v>514</v>
      </c>
      <c r="L29" s="831"/>
      <c r="M29" s="831">
        <v>514</v>
      </c>
      <c r="N29" s="831">
        <v>5</v>
      </c>
      <c r="O29" s="831">
        <v>2685</v>
      </c>
      <c r="P29" s="827"/>
      <c r="Q29" s="832">
        <v>537</v>
      </c>
    </row>
    <row r="30" spans="1:17" ht="14.45" customHeight="1" x14ac:dyDescent="0.2">
      <c r="A30" s="821" t="s">
        <v>3875</v>
      </c>
      <c r="B30" s="822" t="s">
        <v>3876</v>
      </c>
      <c r="C30" s="822" t="s">
        <v>3344</v>
      </c>
      <c r="D30" s="822" t="s">
        <v>3905</v>
      </c>
      <c r="E30" s="822" t="s">
        <v>3906</v>
      </c>
      <c r="F30" s="831">
        <v>3</v>
      </c>
      <c r="G30" s="831">
        <v>7026</v>
      </c>
      <c r="H30" s="831"/>
      <c r="I30" s="831">
        <v>2342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3875</v>
      </c>
      <c r="B31" s="822" t="s">
        <v>3876</v>
      </c>
      <c r="C31" s="822" t="s">
        <v>3344</v>
      </c>
      <c r="D31" s="822" t="s">
        <v>3907</v>
      </c>
      <c r="E31" s="822" t="s">
        <v>3908</v>
      </c>
      <c r="F31" s="831">
        <v>3</v>
      </c>
      <c r="G31" s="831">
        <v>2166</v>
      </c>
      <c r="H31" s="831"/>
      <c r="I31" s="831">
        <v>722</v>
      </c>
      <c r="J31" s="831"/>
      <c r="K31" s="831"/>
      <c r="L31" s="831"/>
      <c r="M31" s="831"/>
      <c r="N31" s="831"/>
      <c r="O31" s="831"/>
      <c r="P31" s="827"/>
      <c r="Q31" s="832"/>
    </row>
    <row r="32" spans="1:17" ht="14.45" customHeight="1" x14ac:dyDescent="0.2">
      <c r="A32" s="821" t="s">
        <v>3909</v>
      </c>
      <c r="B32" s="822" t="s">
        <v>3910</v>
      </c>
      <c r="C32" s="822" t="s">
        <v>3344</v>
      </c>
      <c r="D32" s="822" t="s">
        <v>3911</v>
      </c>
      <c r="E32" s="822" t="s">
        <v>3912</v>
      </c>
      <c r="F32" s="831"/>
      <c r="G32" s="831"/>
      <c r="H32" s="831"/>
      <c r="I32" s="831"/>
      <c r="J32" s="831">
        <v>4</v>
      </c>
      <c r="K32" s="831">
        <v>4456</v>
      </c>
      <c r="L32" s="831"/>
      <c r="M32" s="831">
        <v>1114</v>
      </c>
      <c r="N32" s="831"/>
      <c r="O32" s="831"/>
      <c r="P32" s="827"/>
      <c r="Q32" s="832"/>
    </row>
    <row r="33" spans="1:17" ht="14.45" customHeight="1" x14ac:dyDescent="0.2">
      <c r="A33" s="821" t="s">
        <v>3909</v>
      </c>
      <c r="B33" s="822" t="s">
        <v>3910</v>
      </c>
      <c r="C33" s="822" t="s">
        <v>3344</v>
      </c>
      <c r="D33" s="822" t="s">
        <v>3913</v>
      </c>
      <c r="E33" s="822" t="s">
        <v>3914</v>
      </c>
      <c r="F33" s="831"/>
      <c r="G33" s="831"/>
      <c r="H33" s="831"/>
      <c r="I33" s="831"/>
      <c r="J33" s="831">
        <v>2</v>
      </c>
      <c r="K33" s="831">
        <v>3272</v>
      </c>
      <c r="L33" s="831"/>
      <c r="M33" s="831">
        <v>1636</v>
      </c>
      <c r="N33" s="831"/>
      <c r="O33" s="831"/>
      <c r="P33" s="827"/>
      <c r="Q33" s="832"/>
    </row>
    <row r="34" spans="1:17" ht="14.45" customHeight="1" x14ac:dyDescent="0.2">
      <c r="A34" s="821" t="s">
        <v>3909</v>
      </c>
      <c r="B34" s="822" t="s">
        <v>3910</v>
      </c>
      <c r="C34" s="822" t="s">
        <v>3344</v>
      </c>
      <c r="D34" s="822" t="s">
        <v>3915</v>
      </c>
      <c r="E34" s="822" t="s">
        <v>3916</v>
      </c>
      <c r="F34" s="831"/>
      <c r="G34" s="831"/>
      <c r="H34" s="831"/>
      <c r="I34" s="831"/>
      <c r="J34" s="831">
        <v>4</v>
      </c>
      <c r="K34" s="831">
        <v>15372</v>
      </c>
      <c r="L34" s="831"/>
      <c r="M34" s="831">
        <v>3843</v>
      </c>
      <c r="N34" s="831"/>
      <c r="O34" s="831"/>
      <c r="P34" s="827"/>
      <c r="Q34" s="832"/>
    </row>
    <row r="35" spans="1:17" ht="14.45" customHeight="1" x14ac:dyDescent="0.2">
      <c r="A35" s="821" t="s">
        <v>3909</v>
      </c>
      <c r="B35" s="822" t="s">
        <v>3917</v>
      </c>
      <c r="C35" s="822" t="s">
        <v>3344</v>
      </c>
      <c r="D35" s="822" t="s">
        <v>3918</v>
      </c>
      <c r="E35" s="822" t="s">
        <v>3919</v>
      </c>
      <c r="F35" s="831">
        <v>144</v>
      </c>
      <c r="G35" s="831">
        <v>51120</v>
      </c>
      <c r="H35" s="831"/>
      <c r="I35" s="831">
        <v>355</v>
      </c>
      <c r="J35" s="831">
        <v>106</v>
      </c>
      <c r="K35" s="831">
        <v>37630</v>
      </c>
      <c r="L35" s="831"/>
      <c r="M35" s="831">
        <v>355</v>
      </c>
      <c r="N35" s="831">
        <v>62</v>
      </c>
      <c r="O35" s="831">
        <v>22196</v>
      </c>
      <c r="P35" s="827"/>
      <c r="Q35" s="832">
        <v>358</v>
      </c>
    </row>
    <row r="36" spans="1:17" ht="14.45" customHeight="1" x14ac:dyDescent="0.2">
      <c r="A36" s="821" t="s">
        <v>3909</v>
      </c>
      <c r="B36" s="822" t="s">
        <v>3917</v>
      </c>
      <c r="C36" s="822" t="s">
        <v>3344</v>
      </c>
      <c r="D36" s="822" t="s">
        <v>3920</v>
      </c>
      <c r="E36" s="822" t="s">
        <v>3921</v>
      </c>
      <c r="F36" s="831">
        <v>1077</v>
      </c>
      <c r="G36" s="831">
        <v>70005</v>
      </c>
      <c r="H36" s="831"/>
      <c r="I36" s="831">
        <v>65</v>
      </c>
      <c r="J36" s="831">
        <v>1114</v>
      </c>
      <c r="K36" s="831">
        <v>73524</v>
      </c>
      <c r="L36" s="831"/>
      <c r="M36" s="831">
        <v>66</v>
      </c>
      <c r="N36" s="831">
        <v>607</v>
      </c>
      <c r="O36" s="831">
        <v>40062</v>
      </c>
      <c r="P36" s="827"/>
      <c r="Q36" s="832">
        <v>66</v>
      </c>
    </row>
    <row r="37" spans="1:17" ht="14.45" customHeight="1" x14ac:dyDescent="0.2">
      <c r="A37" s="821" t="s">
        <v>3909</v>
      </c>
      <c r="B37" s="822" t="s">
        <v>3917</v>
      </c>
      <c r="C37" s="822" t="s">
        <v>3344</v>
      </c>
      <c r="D37" s="822" t="s">
        <v>3922</v>
      </c>
      <c r="E37" s="822" t="s">
        <v>3923</v>
      </c>
      <c r="F37" s="831">
        <v>1</v>
      </c>
      <c r="G37" s="831">
        <v>594</v>
      </c>
      <c r="H37" s="831"/>
      <c r="I37" s="831">
        <v>594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3909</v>
      </c>
      <c r="B38" s="822" t="s">
        <v>3917</v>
      </c>
      <c r="C38" s="822" t="s">
        <v>3344</v>
      </c>
      <c r="D38" s="822" t="s">
        <v>3924</v>
      </c>
      <c r="E38" s="822" t="s">
        <v>3925</v>
      </c>
      <c r="F38" s="831">
        <v>1</v>
      </c>
      <c r="G38" s="831">
        <v>618</v>
      </c>
      <c r="H38" s="831"/>
      <c r="I38" s="831">
        <v>618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3909</v>
      </c>
      <c r="B39" s="822" t="s">
        <v>3917</v>
      </c>
      <c r="C39" s="822" t="s">
        <v>3344</v>
      </c>
      <c r="D39" s="822" t="s">
        <v>3926</v>
      </c>
      <c r="E39" s="822" t="s">
        <v>3927</v>
      </c>
      <c r="F39" s="831">
        <v>2</v>
      </c>
      <c r="G39" s="831">
        <v>308</v>
      </c>
      <c r="H39" s="831"/>
      <c r="I39" s="831">
        <v>154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3909</v>
      </c>
      <c r="B40" s="822" t="s">
        <v>3917</v>
      </c>
      <c r="C40" s="822" t="s">
        <v>3344</v>
      </c>
      <c r="D40" s="822" t="s">
        <v>3928</v>
      </c>
      <c r="E40" s="822" t="s">
        <v>3929</v>
      </c>
      <c r="F40" s="831">
        <v>19</v>
      </c>
      <c r="G40" s="831">
        <v>494</v>
      </c>
      <c r="H40" s="831"/>
      <c r="I40" s="831">
        <v>26</v>
      </c>
      <c r="J40" s="831">
        <v>15</v>
      </c>
      <c r="K40" s="831">
        <v>390</v>
      </c>
      <c r="L40" s="831"/>
      <c r="M40" s="831">
        <v>26</v>
      </c>
      <c r="N40" s="831">
        <v>15</v>
      </c>
      <c r="O40" s="831">
        <v>390</v>
      </c>
      <c r="P40" s="827"/>
      <c r="Q40" s="832">
        <v>26</v>
      </c>
    </row>
    <row r="41" spans="1:17" ht="14.45" customHeight="1" x14ac:dyDescent="0.2">
      <c r="A41" s="821" t="s">
        <v>3909</v>
      </c>
      <c r="B41" s="822" t="s">
        <v>3917</v>
      </c>
      <c r="C41" s="822" t="s">
        <v>3344</v>
      </c>
      <c r="D41" s="822" t="s">
        <v>3930</v>
      </c>
      <c r="E41" s="822" t="s">
        <v>3931</v>
      </c>
      <c r="F41" s="831">
        <v>3</v>
      </c>
      <c r="G41" s="831">
        <v>165</v>
      </c>
      <c r="H41" s="831"/>
      <c r="I41" s="831">
        <v>55</v>
      </c>
      <c r="J41" s="831">
        <v>4</v>
      </c>
      <c r="K41" s="831">
        <v>220</v>
      </c>
      <c r="L41" s="831"/>
      <c r="M41" s="831">
        <v>55</v>
      </c>
      <c r="N41" s="831">
        <v>9</v>
      </c>
      <c r="O41" s="831">
        <v>504</v>
      </c>
      <c r="P41" s="827"/>
      <c r="Q41" s="832">
        <v>56</v>
      </c>
    </row>
    <row r="42" spans="1:17" ht="14.45" customHeight="1" x14ac:dyDescent="0.2">
      <c r="A42" s="821" t="s">
        <v>3909</v>
      </c>
      <c r="B42" s="822" t="s">
        <v>3917</v>
      </c>
      <c r="C42" s="822" t="s">
        <v>3344</v>
      </c>
      <c r="D42" s="822" t="s">
        <v>3932</v>
      </c>
      <c r="E42" s="822" t="s">
        <v>3933</v>
      </c>
      <c r="F42" s="831">
        <v>249</v>
      </c>
      <c r="G42" s="831">
        <v>19422</v>
      </c>
      <c r="H42" s="831"/>
      <c r="I42" s="831">
        <v>78</v>
      </c>
      <c r="J42" s="831">
        <v>349</v>
      </c>
      <c r="K42" s="831">
        <v>27222</v>
      </c>
      <c r="L42" s="831"/>
      <c r="M42" s="831">
        <v>78</v>
      </c>
      <c r="N42" s="831">
        <v>292</v>
      </c>
      <c r="O42" s="831">
        <v>22776</v>
      </c>
      <c r="P42" s="827"/>
      <c r="Q42" s="832">
        <v>78</v>
      </c>
    </row>
    <row r="43" spans="1:17" ht="14.45" customHeight="1" x14ac:dyDescent="0.2">
      <c r="A43" s="821" t="s">
        <v>3909</v>
      </c>
      <c r="B43" s="822" t="s">
        <v>3917</v>
      </c>
      <c r="C43" s="822" t="s">
        <v>3344</v>
      </c>
      <c r="D43" s="822" t="s">
        <v>3934</v>
      </c>
      <c r="E43" s="822" t="s">
        <v>3935</v>
      </c>
      <c r="F43" s="831">
        <v>73</v>
      </c>
      <c r="G43" s="831">
        <v>1752</v>
      </c>
      <c r="H43" s="831"/>
      <c r="I43" s="831">
        <v>24</v>
      </c>
      <c r="J43" s="831">
        <v>90</v>
      </c>
      <c r="K43" s="831">
        <v>2250</v>
      </c>
      <c r="L43" s="831"/>
      <c r="M43" s="831">
        <v>25</v>
      </c>
      <c r="N43" s="831">
        <v>52</v>
      </c>
      <c r="O43" s="831">
        <v>1352</v>
      </c>
      <c r="P43" s="827"/>
      <c r="Q43" s="832">
        <v>26</v>
      </c>
    </row>
    <row r="44" spans="1:17" ht="14.45" customHeight="1" x14ac:dyDescent="0.2">
      <c r="A44" s="821" t="s">
        <v>3909</v>
      </c>
      <c r="B44" s="822" t="s">
        <v>3917</v>
      </c>
      <c r="C44" s="822" t="s">
        <v>3344</v>
      </c>
      <c r="D44" s="822" t="s">
        <v>3936</v>
      </c>
      <c r="E44" s="822" t="s">
        <v>3937</v>
      </c>
      <c r="F44" s="831"/>
      <c r="G44" s="831"/>
      <c r="H44" s="831"/>
      <c r="I44" s="831"/>
      <c r="J44" s="831">
        <v>2</v>
      </c>
      <c r="K44" s="831">
        <v>1264</v>
      </c>
      <c r="L44" s="831"/>
      <c r="M44" s="831">
        <v>632</v>
      </c>
      <c r="N44" s="831"/>
      <c r="O44" s="831"/>
      <c r="P44" s="827"/>
      <c r="Q44" s="832"/>
    </row>
    <row r="45" spans="1:17" ht="14.45" customHeight="1" x14ac:dyDescent="0.2">
      <c r="A45" s="821" t="s">
        <v>3909</v>
      </c>
      <c r="B45" s="822" t="s">
        <v>3917</v>
      </c>
      <c r="C45" s="822" t="s">
        <v>3344</v>
      </c>
      <c r="D45" s="822" t="s">
        <v>3938</v>
      </c>
      <c r="E45" s="822" t="s">
        <v>3939</v>
      </c>
      <c r="F45" s="831">
        <v>5</v>
      </c>
      <c r="G45" s="831">
        <v>330</v>
      </c>
      <c r="H45" s="831"/>
      <c r="I45" s="831">
        <v>66</v>
      </c>
      <c r="J45" s="831">
        <v>10</v>
      </c>
      <c r="K45" s="831">
        <v>660</v>
      </c>
      <c r="L45" s="831"/>
      <c r="M45" s="831">
        <v>66</v>
      </c>
      <c r="N45" s="831">
        <v>7</v>
      </c>
      <c r="O45" s="831">
        <v>469</v>
      </c>
      <c r="P45" s="827"/>
      <c r="Q45" s="832">
        <v>67</v>
      </c>
    </row>
    <row r="46" spans="1:17" ht="14.45" customHeight="1" x14ac:dyDescent="0.2">
      <c r="A46" s="821" t="s">
        <v>3909</v>
      </c>
      <c r="B46" s="822" t="s">
        <v>3917</v>
      </c>
      <c r="C46" s="822" t="s">
        <v>3344</v>
      </c>
      <c r="D46" s="822" t="s">
        <v>3940</v>
      </c>
      <c r="E46" s="822" t="s">
        <v>3941</v>
      </c>
      <c r="F46" s="831">
        <v>3</v>
      </c>
      <c r="G46" s="831">
        <v>1053</v>
      </c>
      <c r="H46" s="831"/>
      <c r="I46" s="831">
        <v>351</v>
      </c>
      <c r="J46" s="831">
        <v>32</v>
      </c>
      <c r="K46" s="831">
        <v>11264</v>
      </c>
      <c r="L46" s="831"/>
      <c r="M46" s="831">
        <v>352</v>
      </c>
      <c r="N46" s="831">
        <v>74</v>
      </c>
      <c r="O46" s="831">
        <v>26196</v>
      </c>
      <c r="P46" s="827"/>
      <c r="Q46" s="832">
        <v>354</v>
      </c>
    </row>
    <row r="47" spans="1:17" ht="14.45" customHeight="1" x14ac:dyDescent="0.2">
      <c r="A47" s="821" t="s">
        <v>3909</v>
      </c>
      <c r="B47" s="822" t="s">
        <v>3917</v>
      </c>
      <c r="C47" s="822" t="s">
        <v>3344</v>
      </c>
      <c r="D47" s="822" t="s">
        <v>3942</v>
      </c>
      <c r="E47" s="822" t="s">
        <v>3943</v>
      </c>
      <c r="F47" s="831">
        <v>53</v>
      </c>
      <c r="G47" s="831">
        <v>1325</v>
      </c>
      <c r="H47" s="831"/>
      <c r="I47" s="831">
        <v>25</v>
      </c>
      <c r="J47" s="831">
        <v>71</v>
      </c>
      <c r="K47" s="831">
        <v>1846</v>
      </c>
      <c r="L47" s="831"/>
      <c r="M47" s="831">
        <v>26</v>
      </c>
      <c r="N47" s="831">
        <v>36</v>
      </c>
      <c r="O47" s="831">
        <v>972</v>
      </c>
      <c r="P47" s="827"/>
      <c r="Q47" s="832">
        <v>27</v>
      </c>
    </row>
    <row r="48" spans="1:17" ht="14.45" customHeight="1" x14ac:dyDescent="0.2">
      <c r="A48" s="821" t="s">
        <v>3909</v>
      </c>
      <c r="B48" s="822" t="s">
        <v>3917</v>
      </c>
      <c r="C48" s="822" t="s">
        <v>3344</v>
      </c>
      <c r="D48" s="822" t="s">
        <v>3944</v>
      </c>
      <c r="E48" s="822" t="s">
        <v>3945</v>
      </c>
      <c r="F48" s="831">
        <v>1</v>
      </c>
      <c r="G48" s="831">
        <v>742</v>
      </c>
      <c r="H48" s="831"/>
      <c r="I48" s="831">
        <v>742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3909</v>
      </c>
      <c r="B49" s="822" t="s">
        <v>3917</v>
      </c>
      <c r="C49" s="822" t="s">
        <v>3344</v>
      </c>
      <c r="D49" s="822" t="s">
        <v>3946</v>
      </c>
      <c r="E49" s="822" t="s">
        <v>3947</v>
      </c>
      <c r="F49" s="831">
        <v>3</v>
      </c>
      <c r="G49" s="831">
        <v>543</v>
      </c>
      <c r="H49" s="831"/>
      <c r="I49" s="831">
        <v>181</v>
      </c>
      <c r="J49" s="831">
        <v>5</v>
      </c>
      <c r="K49" s="831">
        <v>905</v>
      </c>
      <c r="L49" s="831"/>
      <c r="M49" s="831">
        <v>181</v>
      </c>
      <c r="N49" s="831">
        <v>7</v>
      </c>
      <c r="O49" s="831">
        <v>1281</v>
      </c>
      <c r="P49" s="827"/>
      <c r="Q49" s="832">
        <v>183</v>
      </c>
    </row>
    <row r="50" spans="1:17" ht="14.45" customHeight="1" x14ac:dyDescent="0.2">
      <c r="A50" s="821" t="s">
        <v>3909</v>
      </c>
      <c r="B50" s="822" t="s">
        <v>3917</v>
      </c>
      <c r="C50" s="822" t="s">
        <v>3344</v>
      </c>
      <c r="D50" s="822" t="s">
        <v>3948</v>
      </c>
      <c r="E50" s="822" t="s">
        <v>3949</v>
      </c>
      <c r="F50" s="831">
        <v>11</v>
      </c>
      <c r="G50" s="831">
        <v>2794</v>
      </c>
      <c r="H50" s="831"/>
      <c r="I50" s="831">
        <v>254</v>
      </c>
      <c r="J50" s="831">
        <v>131</v>
      </c>
      <c r="K50" s="831">
        <v>33274</v>
      </c>
      <c r="L50" s="831"/>
      <c r="M50" s="831">
        <v>254</v>
      </c>
      <c r="N50" s="831">
        <v>224</v>
      </c>
      <c r="O50" s="831">
        <v>57344</v>
      </c>
      <c r="P50" s="827"/>
      <c r="Q50" s="832">
        <v>256</v>
      </c>
    </row>
    <row r="51" spans="1:17" ht="14.45" customHeight="1" x14ac:dyDescent="0.2">
      <c r="A51" s="821" t="s">
        <v>3909</v>
      </c>
      <c r="B51" s="822" t="s">
        <v>3917</v>
      </c>
      <c r="C51" s="822" t="s">
        <v>3344</v>
      </c>
      <c r="D51" s="822" t="s">
        <v>3950</v>
      </c>
      <c r="E51" s="822" t="s">
        <v>3951</v>
      </c>
      <c r="F51" s="831">
        <v>1</v>
      </c>
      <c r="G51" s="831">
        <v>269</v>
      </c>
      <c r="H51" s="831"/>
      <c r="I51" s="831">
        <v>269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3909</v>
      </c>
      <c r="B52" s="822" t="s">
        <v>3917</v>
      </c>
      <c r="C52" s="822" t="s">
        <v>3344</v>
      </c>
      <c r="D52" s="822" t="s">
        <v>3952</v>
      </c>
      <c r="E52" s="822" t="s">
        <v>3953</v>
      </c>
      <c r="F52" s="831">
        <v>3</v>
      </c>
      <c r="G52" s="831">
        <v>651</v>
      </c>
      <c r="H52" s="831"/>
      <c r="I52" s="831">
        <v>217</v>
      </c>
      <c r="J52" s="831">
        <v>10</v>
      </c>
      <c r="K52" s="831">
        <v>2170</v>
      </c>
      <c r="L52" s="831"/>
      <c r="M52" s="831">
        <v>217</v>
      </c>
      <c r="N52" s="831">
        <v>3</v>
      </c>
      <c r="O52" s="831">
        <v>657</v>
      </c>
      <c r="P52" s="827"/>
      <c r="Q52" s="832">
        <v>219</v>
      </c>
    </row>
    <row r="53" spans="1:17" ht="14.45" customHeight="1" x14ac:dyDescent="0.2">
      <c r="A53" s="821" t="s">
        <v>3909</v>
      </c>
      <c r="B53" s="822" t="s">
        <v>3917</v>
      </c>
      <c r="C53" s="822" t="s">
        <v>3344</v>
      </c>
      <c r="D53" s="822" t="s">
        <v>3954</v>
      </c>
      <c r="E53" s="822" t="s">
        <v>3955</v>
      </c>
      <c r="F53" s="831">
        <v>1</v>
      </c>
      <c r="G53" s="831">
        <v>37</v>
      </c>
      <c r="H53" s="831"/>
      <c r="I53" s="831">
        <v>37</v>
      </c>
      <c r="J53" s="831">
        <v>2</v>
      </c>
      <c r="K53" s="831">
        <v>74</v>
      </c>
      <c r="L53" s="831"/>
      <c r="M53" s="831">
        <v>37</v>
      </c>
      <c r="N53" s="831">
        <v>1</v>
      </c>
      <c r="O53" s="831">
        <v>39</v>
      </c>
      <c r="P53" s="827"/>
      <c r="Q53" s="832">
        <v>39</v>
      </c>
    </row>
    <row r="54" spans="1:17" ht="14.45" customHeight="1" x14ac:dyDescent="0.2">
      <c r="A54" s="821" t="s">
        <v>3909</v>
      </c>
      <c r="B54" s="822" t="s">
        <v>3917</v>
      </c>
      <c r="C54" s="822" t="s">
        <v>3344</v>
      </c>
      <c r="D54" s="822" t="s">
        <v>3956</v>
      </c>
      <c r="E54" s="822" t="s">
        <v>3957</v>
      </c>
      <c r="F54" s="831">
        <v>1</v>
      </c>
      <c r="G54" s="831">
        <v>594</v>
      </c>
      <c r="H54" s="831"/>
      <c r="I54" s="831">
        <v>594</v>
      </c>
      <c r="J54" s="831"/>
      <c r="K54" s="831"/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3909</v>
      </c>
      <c r="B55" s="822" t="s">
        <v>3917</v>
      </c>
      <c r="C55" s="822" t="s">
        <v>3344</v>
      </c>
      <c r="D55" s="822" t="s">
        <v>3958</v>
      </c>
      <c r="E55" s="822" t="s">
        <v>3959</v>
      </c>
      <c r="F55" s="831">
        <v>1</v>
      </c>
      <c r="G55" s="831">
        <v>548</v>
      </c>
      <c r="H55" s="831"/>
      <c r="I55" s="831">
        <v>548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3909</v>
      </c>
      <c r="B56" s="822" t="s">
        <v>3917</v>
      </c>
      <c r="C56" s="822" t="s">
        <v>3344</v>
      </c>
      <c r="D56" s="822" t="s">
        <v>3960</v>
      </c>
      <c r="E56" s="822" t="s">
        <v>3961</v>
      </c>
      <c r="F56" s="831">
        <v>1</v>
      </c>
      <c r="G56" s="831">
        <v>737</v>
      </c>
      <c r="H56" s="831"/>
      <c r="I56" s="831">
        <v>737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3909</v>
      </c>
      <c r="B57" s="822" t="s">
        <v>3917</v>
      </c>
      <c r="C57" s="822" t="s">
        <v>3344</v>
      </c>
      <c r="D57" s="822" t="s">
        <v>3962</v>
      </c>
      <c r="E57" s="822" t="s">
        <v>3963</v>
      </c>
      <c r="F57" s="831">
        <v>1</v>
      </c>
      <c r="G57" s="831">
        <v>347</v>
      </c>
      <c r="H57" s="831"/>
      <c r="I57" s="831">
        <v>347</v>
      </c>
      <c r="J57" s="831"/>
      <c r="K57" s="831"/>
      <c r="L57" s="831"/>
      <c r="M57" s="831"/>
      <c r="N57" s="831"/>
      <c r="O57" s="831"/>
      <c r="P57" s="827"/>
      <c r="Q57" s="832"/>
    </row>
    <row r="58" spans="1:17" ht="14.45" customHeight="1" x14ac:dyDescent="0.2">
      <c r="A58" s="821" t="s">
        <v>3909</v>
      </c>
      <c r="B58" s="822" t="s">
        <v>3917</v>
      </c>
      <c r="C58" s="822" t="s">
        <v>3344</v>
      </c>
      <c r="D58" s="822" t="s">
        <v>3964</v>
      </c>
      <c r="E58" s="822" t="s">
        <v>3965</v>
      </c>
      <c r="F58" s="831"/>
      <c r="G58" s="831"/>
      <c r="H58" s="831"/>
      <c r="I58" s="831"/>
      <c r="J58" s="831">
        <v>1</v>
      </c>
      <c r="K58" s="831">
        <v>233</v>
      </c>
      <c r="L58" s="831"/>
      <c r="M58" s="831">
        <v>233</v>
      </c>
      <c r="N58" s="831"/>
      <c r="O58" s="831"/>
      <c r="P58" s="827"/>
      <c r="Q58" s="832"/>
    </row>
    <row r="59" spans="1:17" ht="14.45" customHeight="1" x14ac:dyDescent="0.2">
      <c r="A59" s="821" t="s">
        <v>3909</v>
      </c>
      <c r="B59" s="822" t="s">
        <v>3917</v>
      </c>
      <c r="C59" s="822" t="s">
        <v>3344</v>
      </c>
      <c r="D59" s="822" t="s">
        <v>3966</v>
      </c>
      <c r="E59" s="822" t="s">
        <v>3967</v>
      </c>
      <c r="F59" s="831">
        <v>1</v>
      </c>
      <c r="G59" s="831">
        <v>234</v>
      </c>
      <c r="H59" s="831"/>
      <c r="I59" s="831">
        <v>234</v>
      </c>
      <c r="J59" s="831"/>
      <c r="K59" s="831"/>
      <c r="L59" s="831"/>
      <c r="M59" s="831"/>
      <c r="N59" s="831"/>
      <c r="O59" s="831"/>
      <c r="P59" s="827"/>
      <c r="Q59" s="832"/>
    </row>
    <row r="60" spans="1:17" ht="14.45" customHeight="1" x14ac:dyDescent="0.2">
      <c r="A60" s="821" t="s">
        <v>3909</v>
      </c>
      <c r="B60" s="822" t="s">
        <v>3917</v>
      </c>
      <c r="C60" s="822" t="s">
        <v>3344</v>
      </c>
      <c r="D60" s="822" t="s">
        <v>3968</v>
      </c>
      <c r="E60" s="822" t="s">
        <v>3969</v>
      </c>
      <c r="F60" s="831"/>
      <c r="G60" s="831"/>
      <c r="H60" s="831"/>
      <c r="I60" s="831"/>
      <c r="J60" s="831">
        <v>1</v>
      </c>
      <c r="K60" s="831">
        <v>654</v>
      </c>
      <c r="L60" s="831"/>
      <c r="M60" s="831">
        <v>654</v>
      </c>
      <c r="N60" s="831"/>
      <c r="O60" s="831"/>
      <c r="P60" s="827"/>
      <c r="Q60" s="832"/>
    </row>
    <row r="61" spans="1:17" ht="14.45" customHeight="1" x14ac:dyDescent="0.2">
      <c r="A61" s="821" t="s">
        <v>3909</v>
      </c>
      <c r="B61" s="822" t="s">
        <v>3917</v>
      </c>
      <c r="C61" s="822" t="s">
        <v>3344</v>
      </c>
      <c r="D61" s="822" t="s">
        <v>3970</v>
      </c>
      <c r="E61" s="822" t="s">
        <v>3971</v>
      </c>
      <c r="F61" s="831">
        <v>2</v>
      </c>
      <c r="G61" s="831">
        <v>776</v>
      </c>
      <c r="H61" s="831"/>
      <c r="I61" s="831">
        <v>388</v>
      </c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3909</v>
      </c>
      <c r="B62" s="822" t="s">
        <v>3917</v>
      </c>
      <c r="C62" s="822" t="s">
        <v>3344</v>
      </c>
      <c r="D62" s="822" t="s">
        <v>3972</v>
      </c>
      <c r="E62" s="822" t="s">
        <v>3973</v>
      </c>
      <c r="F62" s="831"/>
      <c r="G62" s="831"/>
      <c r="H62" s="831"/>
      <c r="I62" s="831"/>
      <c r="J62" s="831">
        <v>2</v>
      </c>
      <c r="K62" s="831">
        <v>188</v>
      </c>
      <c r="L62" s="831"/>
      <c r="M62" s="831">
        <v>94</v>
      </c>
      <c r="N62" s="831"/>
      <c r="O62" s="831"/>
      <c r="P62" s="827"/>
      <c r="Q62" s="832"/>
    </row>
    <row r="63" spans="1:17" ht="14.45" customHeight="1" x14ac:dyDescent="0.2">
      <c r="A63" s="821" t="s">
        <v>3909</v>
      </c>
      <c r="B63" s="822" t="s">
        <v>3917</v>
      </c>
      <c r="C63" s="822" t="s">
        <v>3344</v>
      </c>
      <c r="D63" s="822" t="s">
        <v>3974</v>
      </c>
      <c r="E63" s="822" t="s">
        <v>3975</v>
      </c>
      <c r="F63" s="831"/>
      <c r="G63" s="831"/>
      <c r="H63" s="831"/>
      <c r="I63" s="831"/>
      <c r="J63" s="831">
        <v>1</v>
      </c>
      <c r="K63" s="831">
        <v>204</v>
      </c>
      <c r="L63" s="831"/>
      <c r="M63" s="831">
        <v>204</v>
      </c>
      <c r="N63" s="831"/>
      <c r="O63" s="831"/>
      <c r="P63" s="827"/>
      <c r="Q63" s="832"/>
    </row>
    <row r="64" spans="1:17" ht="14.45" customHeight="1" x14ac:dyDescent="0.2">
      <c r="A64" s="821" t="s">
        <v>3909</v>
      </c>
      <c r="B64" s="822" t="s">
        <v>3917</v>
      </c>
      <c r="C64" s="822" t="s">
        <v>3344</v>
      </c>
      <c r="D64" s="822" t="s">
        <v>3976</v>
      </c>
      <c r="E64" s="822" t="s">
        <v>3977</v>
      </c>
      <c r="F64" s="831">
        <v>1</v>
      </c>
      <c r="G64" s="831">
        <v>468</v>
      </c>
      <c r="H64" s="831"/>
      <c r="I64" s="831">
        <v>468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3909</v>
      </c>
      <c r="B65" s="822" t="s">
        <v>3917</v>
      </c>
      <c r="C65" s="822" t="s">
        <v>3344</v>
      </c>
      <c r="D65" s="822" t="s">
        <v>3978</v>
      </c>
      <c r="E65" s="822" t="s">
        <v>3979</v>
      </c>
      <c r="F65" s="831">
        <v>1</v>
      </c>
      <c r="G65" s="831">
        <v>581</v>
      </c>
      <c r="H65" s="831"/>
      <c r="I65" s="831">
        <v>581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3980</v>
      </c>
      <c r="B66" s="822" t="s">
        <v>3981</v>
      </c>
      <c r="C66" s="822" t="s">
        <v>3344</v>
      </c>
      <c r="D66" s="822" t="s">
        <v>3982</v>
      </c>
      <c r="E66" s="822" t="s">
        <v>3983</v>
      </c>
      <c r="F66" s="831">
        <v>36</v>
      </c>
      <c r="G66" s="831">
        <v>1008</v>
      </c>
      <c r="H66" s="831"/>
      <c r="I66" s="831">
        <v>28</v>
      </c>
      <c r="J66" s="831">
        <v>118</v>
      </c>
      <c r="K66" s="831">
        <v>3304</v>
      </c>
      <c r="L66" s="831"/>
      <c r="M66" s="831">
        <v>28</v>
      </c>
      <c r="N66" s="831">
        <v>209</v>
      </c>
      <c r="O66" s="831">
        <v>6061</v>
      </c>
      <c r="P66" s="827"/>
      <c r="Q66" s="832">
        <v>29</v>
      </c>
    </row>
    <row r="67" spans="1:17" ht="14.45" customHeight="1" x14ac:dyDescent="0.2">
      <c r="A67" s="821" t="s">
        <v>3980</v>
      </c>
      <c r="B67" s="822" t="s">
        <v>3981</v>
      </c>
      <c r="C67" s="822" t="s">
        <v>3344</v>
      </c>
      <c r="D67" s="822" t="s">
        <v>3984</v>
      </c>
      <c r="E67" s="822" t="s">
        <v>3985</v>
      </c>
      <c r="F67" s="831">
        <v>4</v>
      </c>
      <c r="G67" s="831">
        <v>216</v>
      </c>
      <c r="H67" s="831"/>
      <c r="I67" s="831">
        <v>54</v>
      </c>
      <c r="J67" s="831">
        <v>45</v>
      </c>
      <c r="K67" s="831">
        <v>2430</v>
      </c>
      <c r="L67" s="831"/>
      <c r="M67" s="831">
        <v>54</v>
      </c>
      <c r="N67" s="831">
        <v>64</v>
      </c>
      <c r="O67" s="831">
        <v>3520</v>
      </c>
      <c r="P67" s="827"/>
      <c r="Q67" s="832">
        <v>55</v>
      </c>
    </row>
    <row r="68" spans="1:17" ht="14.45" customHeight="1" x14ac:dyDescent="0.2">
      <c r="A68" s="821" t="s">
        <v>3980</v>
      </c>
      <c r="B68" s="822" t="s">
        <v>3981</v>
      </c>
      <c r="C68" s="822" t="s">
        <v>3344</v>
      </c>
      <c r="D68" s="822" t="s">
        <v>3986</v>
      </c>
      <c r="E68" s="822" t="s">
        <v>3987</v>
      </c>
      <c r="F68" s="831">
        <v>18</v>
      </c>
      <c r="G68" s="831">
        <v>432</v>
      </c>
      <c r="H68" s="831"/>
      <c r="I68" s="831">
        <v>24</v>
      </c>
      <c r="J68" s="831">
        <v>94</v>
      </c>
      <c r="K68" s="831">
        <v>2256</v>
      </c>
      <c r="L68" s="831"/>
      <c r="M68" s="831">
        <v>24</v>
      </c>
      <c r="N68" s="831">
        <v>190</v>
      </c>
      <c r="O68" s="831">
        <v>4750</v>
      </c>
      <c r="P68" s="827"/>
      <c r="Q68" s="832">
        <v>25</v>
      </c>
    </row>
    <row r="69" spans="1:17" ht="14.45" customHeight="1" x14ac:dyDescent="0.2">
      <c r="A69" s="821" t="s">
        <v>3980</v>
      </c>
      <c r="B69" s="822" t="s">
        <v>3981</v>
      </c>
      <c r="C69" s="822" t="s">
        <v>3344</v>
      </c>
      <c r="D69" s="822" t="s">
        <v>3988</v>
      </c>
      <c r="E69" s="822" t="s">
        <v>3989</v>
      </c>
      <c r="F69" s="831">
        <v>96</v>
      </c>
      <c r="G69" s="831">
        <v>2592</v>
      </c>
      <c r="H69" s="831"/>
      <c r="I69" s="831">
        <v>27</v>
      </c>
      <c r="J69" s="831">
        <v>209</v>
      </c>
      <c r="K69" s="831">
        <v>5643</v>
      </c>
      <c r="L69" s="831"/>
      <c r="M69" s="831">
        <v>27</v>
      </c>
      <c r="N69" s="831">
        <v>283</v>
      </c>
      <c r="O69" s="831">
        <v>7924</v>
      </c>
      <c r="P69" s="827"/>
      <c r="Q69" s="832">
        <v>28</v>
      </c>
    </row>
    <row r="70" spans="1:17" ht="14.45" customHeight="1" x14ac:dyDescent="0.2">
      <c r="A70" s="821" t="s">
        <v>3980</v>
      </c>
      <c r="B70" s="822" t="s">
        <v>3981</v>
      </c>
      <c r="C70" s="822" t="s">
        <v>3344</v>
      </c>
      <c r="D70" s="822" t="s">
        <v>3990</v>
      </c>
      <c r="E70" s="822" t="s">
        <v>3991</v>
      </c>
      <c r="F70" s="831"/>
      <c r="G70" s="831"/>
      <c r="H70" s="831"/>
      <c r="I70" s="831"/>
      <c r="J70" s="831">
        <v>1</v>
      </c>
      <c r="K70" s="831">
        <v>58</v>
      </c>
      <c r="L70" s="831"/>
      <c r="M70" s="831">
        <v>58</v>
      </c>
      <c r="N70" s="831"/>
      <c r="O70" s="831"/>
      <c r="P70" s="827"/>
      <c r="Q70" s="832"/>
    </row>
    <row r="71" spans="1:17" ht="14.45" customHeight="1" x14ac:dyDescent="0.2">
      <c r="A71" s="821" t="s">
        <v>3980</v>
      </c>
      <c r="B71" s="822" t="s">
        <v>3981</v>
      </c>
      <c r="C71" s="822" t="s">
        <v>3344</v>
      </c>
      <c r="D71" s="822" t="s">
        <v>3992</v>
      </c>
      <c r="E71" s="822" t="s">
        <v>3993</v>
      </c>
      <c r="F71" s="831">
        <v>38</v>
      </c>
      <c r="G71" s="831">
        <v>1026</v>
      </c>
      <c r="H71" s="831"/>
      <c r="I71" s="831">
        <v>27</v>
      </c>
      <c r="J71" s="831">
        <v>96</v>
      </c>
      <c r="K71" s="831">
        <v>2592</v>
      </c>
      <c r="L71" s="831"/>
      <c r="M71" s="831">
        <v>27</v>
      </c>
      <c r="N71" s="831">
        <v>174</v>
      </c>
      <c r="O71" s="831">
        <v>4872</v>
      </c>
      <c r="P71" s="827"/>
      <c r="Q71" s="832">
        <v>28</v>
      </c>
    </row>
    <row r="72" spans="1:17" ht="14.45" customHeight="1" x14ac:dyDescent="0.2">
      <c r="A72" s="821" t="s">
        <v>3980</v>
      </c>
      <c r="B72" s="822" t="s">
        <v>3981</v>
      </c>
      <c r="C72" s="822" t="s">
        <v>3344</v>
      </c>
      <c r="D72" s="822" t="s">
        <v>3994</v>
      </c>
      <c r="E72" s="822" t="s">
        <v>3995</v>
      </c>
      <c r="F72" s="831">
        <v>103</v>
      </c>
      <c r="G72" s="831">
        <v>2369</v>
      </c>
      <c r="H72" s="831"/>
      <c r="I72" s="831">
        <v>23</v>
      </c>
      <c r="J72" s="831">
        <v>244</v>
      </c>
      <c r="K72" s="831">
        <v>5612</v>
      </c>
      <c r="L72" s="831"/>
      <c r="M72" s="831">
        <v>23</v>
      </c>
      <c r="N72" s="831">
        <v>343</v>
      </c>
      <c r="O72" s="831">
        <v>8232</v>
      </c>
      <c r="P72" s="827"/>
      <c r="Q72" s="832">
        <v>24</v>
      </c>
    </row>
    <row r="73" spans="1:17" ht="14.45" customHeight="1" x14ac:dyDescent="0.2">
      <c r="A73" s="821" t="s">
        <v>3980</v>
      </c>
      <c r="B73" s="822" t="s">
        <v>3981</v>
      </c>
      <c r="C73" s="822" t="s">
        <v>3344</v>
      </c>
      <c r="D73" s="822" t="s">
        <v>3996</v>
      </c>
      <c r="E73" s="822" t="s">
        <v>3997</v>
      </c>
      <c r="F73" s="831">
        <v>5</v>
      </c>
      <c r="G73" s="831">
        <v>345</v>
      </c>
      <c r="H73" s="831"/>
      <c r="I73" s="831">
        <v>69</v>
      </c>
      <c r="J73" s="831">
        <v>3</v>
      </c>
      <c r="K73" s="831">
        <v>207</v>
      </c>
      <c r="L73" s="831"/>
      <c r="M73" s="831">
        <v>69</v>
      </c>
      <c r="N73" s="831">
        <v>12</v>
      </c>
      <c r="O73" s="831">
        <v>840</v>
      </c>
      <c r="P73" s="827"/>
      <c r="Q73" s="832">
        <v>70</v>
      </c>
    </row>
    <row r="74" spans="1:17" ht="14.45" customHeight="1" x14ac:dyDescent="0.2">
      <c r="A74" s="821" t="s">
        <v>3980</v>
      </c>
      <c r="B74" s="822" t="s">
        <v>3981</v>
      </c>
      <c r="C74" s="822" t="s">
        <v>3344</v>
      </c>
      <c r="D74" s="822" t="s">
        <v>3998</v>
      </c>
      <c r="E74" s="822" t="s">
        <v>3999</v>
      </c>
      <c r="F74" s="831">
        <v>7</v>
      </c>
      <c r="G74" s="831">
        <v>434</v>
      </c>
      <c r="H74" s="831"/>
      <c r="I74" s="831">
        <v>62</v>
      </c>
      <c r="J74" s="831">
        <v>44</v>
      </c>
      <c r="K74" s="831">
        <v>2772</v>
      </c>
      <c r="L74" s="831"/>
      <c r="M74" s="831">
        <v>63</v>
      </c>
      <c r="N74" s="831">
        <v>53</v>
      </c>
      <c r="O74" s="831">
        <v>3339</v>
      </c>
      <c r="P74" s="827"/>
      <c r="Q74" s="832">
        <v>63</v>
      </c>
    </row>
    <row r="75" spans="1:17" ht="14.45" customHeight="1" x14ac:dyDescent="0.2">
      <c r="A75" s="821" t="s">
        <v>3980</v>
      </c>
      <c r="B75" s="822" t="s">
        <v>3981</v>
      </c>
      <c r="C75" s="822" t="s">
        <v>3344</v>
      </c>
      <c r="D75" s="822" t="s">
        <v>4000</v>
      </c>
      <c r="E75" s="822" t="s">
        <v>4001</v>
      </c>
      <c r="F75" s="831">
        <v>3</v>
      </c>
      <c r="G75" s="831">
        <v>1185</v>
      </c>
      <c r="H75" s="831"/>
      <c r="I75" s="831">
        <v>395</v>
      </c>
      <c r="J75" s="831">
        <v>3</v>
      </c>
      <c r="K75" s="831">
        <v>1185</v>
      </c>
      <c r="L75" s="831"/>
      <c r="M75" s="831">
        <v>395</v>
      </c>
      <c r="N75" s="831"/>
      <c r="O75" s="831"/>
      <c r="P75" s="827"/>
      <c r="Q75" s="832"/>
    </row>
    <row r="76" spans="1:17" ht="14.45" customHeight="1" x14ac:dyDescent="0.2">
      <c r="A76" s="821" t="s">
        <v>3980</v>
      </c>
      <c r="B76" s="822" t="s">
        <v>3981</v>
      </c>
      <c r="C76" s="822" t="s">
        <v>3344</v>
      </c>
      <c r="D76" s="822" t="s">
        <v>4002</v>
      </c>
      <c r="E76" s="822" t="s">
        <v>4003</v>
      </c>
      <c r="F76" s="831">
        <v>18</v>
      </c>
      <c r="G76" s="831">
        <v>17784</v>
      </c>
      <c r="H76" s="831"/>
      <c r="I76" s="831">
        <v>988</v>
      </c>
      <c r="J76" s="831">
        <v>103</v>
      </c>
      <c r="K76" s="831">
        <v>101764</v>
      </c>
      <c r="L76" s="831"/>
      <c r="M76" s="831">
        <v>988</v>
      </c>
      <c r="N76" s="831">
        <v>171</v>
      </c>
      <c r="O76" s="831">
        <v>169290</v>
      </c>
      <c r="P76" s="827"/>
      <c r="Q76" s="832">
        <v>990</v>
      </c>
    </row>
    <row r="77" spans="1:17" ht="14.45" customHeight="1" x14ac:dyDescent="0.2">
      <c r="A77" s="821" t="s">
        <v>3980</v>
      </c>
      <c r="B77" s="822" t="s">
        <v>3981</v>
      </c>
      <c r="C77" s="822" t="s">
        <v>3344</v>
      </c>
      <c r="D77" s="822" t="s">
        <v>4004</v>
      </c>
      <c r="E77" s="822" t="s">
        <v>4005</v>
      </c>
      <c r="F77" s="831">
        <v>3</v>
      </c>
      <c r="G77" s="831">
        <v>246</v>
      </c>
      <c r="H77" s="831"/>
      <c r="I77" s="831">
        <v>82</v>
      </c>
      <c r="J77" s="831">
        <v>1</v>
      </c>
      <c r="K77" s="831">
        <v>82</v>
      </c>
      <c r="L77" s="831"/>
      <c r="M77" s="831">
        <v>82</v>
      </c>
      <c r="N77" s="831"/>
      <c r="O77" s="831"/>
      <c r="P77" s="827"/>
      <c r="Q77" s="832"/>
    </row>
    <row r="78" spans="1:17" ht="14.45" customHeight="1" x14ac:dyDescent="0.2">
      <c r="A78" s="821" t="s">
        <v>3980</v>
      </c>
      <c r="B78" s="822" t="s">
        <v>3981</v>
      </c>
      <c r="C78" s="822" t="s">
        <v>3344</v>
      </c>
      <c r="D78" s="822" t="s">
        <v>4006</v>
      </c>
      <c r="E78" s="822" t="s">
        <v>4007</v>
      </c>
      <c r="F78" s="831">
        <v>13</v>
      </c>
      <c r="G78" s="831">
        <v>832</v>
      </c>
      <c r="H78" s="831"/>
      <c r="I78" s="831">
        <v>64</v>
      </c>
      <c r="J78" s="831">
        <v>8</v>
      </c>
      <c r="K78" s="831">
        <v>512</v>
      </c>
      <c r="L78" s="831"/>
      <c r="M78" s="831">
        <v>64</v>
      </c>
      <c r="N78" s="831">
        <v>1</v>
      </c>
      <c r="O78" s="831">
        <v>65</v>
      </c>
      <c r="P78" s="827"/>
      <c r="Q78" s="832">
        <v>65</v>
      </c>
    </row>
    <row r="79" spans="1:17" ht="14.45" customHeight="1" x14ac:dyDescent="0.2">
      <c r="A79" s="821" t="s">
        <v>3980</v>
      </c>
      <c r="B79" s="822" t="s">
        <v>3981</v>
      </c>
      <c r="C79" s="822" t="s">
        <v>3344</v>
      </c>
      <c r="D79" s="822" t="s">
        <v>4008</v>
      </c>
      <c r="E79" s="822" t="s">
        <v>4009</v>
      </c>
      <c r="F79" s="831">
        <v>267</v>
      </c>
      <c r="G79" s="831">
        <v>4539</v>
      </c>
      <c r="H79" s="831"/>
      <c r="I79" s="831">
        <v>17</v>
      </c>
      <c r="J79" s="831">
        <v>216</v>
      </c>
      <c r="K79" s="831">
        <v>3672</v>
      </c>
      <c r="L79" s="831"/>
      <c r="M79" s="831">
        <v>17</v>
      </c>
      <c r="N79" s="831">
        <v>54</v>
      </c>
      <c r="O79" s="831">
        <v>918</v>
      </c>
      <c r="P79" s="827"/>
      <c r="Q79" s="832">
        <v>17</v>
      </c>
    </row>
    <row r="80" spans="1:17" ht="14.45" customHeight="1" x14ac:dyDescent="0.2">
      <c r="A80" s="821" t="s">
        <v>3980</v>
      </c>
      <c r="B80" s="822" t="s">
        <v>3981</v>
      </c>
      <c r="C80" s="822" t="s">
        <v>3344</v>
      </c>
      <c r="D80" s="822" t="s">
        <v>4010</v>
      </c>
      <c r="E80" s="822" t="s">
        <v>4011</v>
      </c>
      <c r="F80" s="831">
        <v>8</v>
      </c>
      <c r="G80" s="831">
        <v>376</v>
      </c>
      <c r="H80" s="831"/>
      <c r="I80" s="831">
        <v>47</v>
      </c>
      <c r="J80" s="831">
        <v>12</v>
      </c>
      <c r="K80" s="831">
        <v>564</v>
      </c>
      <c r="L80" s="831"/>
      <c r="M80" s="831">
        <v>47</v>
      </c>
      <c r="N80" s="831">
        <v>6</v>
      </c>
      <c r="O80" s="831">
        <v>282</v>
      </c>
      <c r="P80" s="827"/>
      <c r="Q80" s="832">
        <v>47</v>
      </c>
    </row>
    <row r="81" spans="1:17" ht="14.45" customHeight="1" x14ac:dyDescent="0.2">
      <c r="A81" s="821" t="s">
        <v>3980</v>
      </c>
      <c r="B81" s="822" t="s">
        <v>3981</v>
      </c>
      <c r="C81" s="822" t="s">
        <v>3344</v>
      </c>
      <c r="D81" s="822" t="s">
        <v>4012</v>
      </c>
      <c r="E81" s="822" t="s">
        <v>4013</v>
      </c>
      <c r="F81" s="831">
        <v>28</v>
      </c>
      <c r="G81" s="831">
        <v>1708</v>
      </c>
      <c r="H81" s="831"/>
      <c r="I81" s="831">
        <v>61</v>
      </c>
      <c r="J81" s="831">
        <v>26</v>
      </c>
      <c r="K81" s="831">
        <v>1586</v>
      </c>
      <c r="L81" s="831"/>
      <c r="M81" s="831">
        <v>61</v>
      </c>
      <c r="N81" s="831">
        <v>8</v>
      </c>
      <c r="O81" s="831">
        <v>496</v>
      </c>
      <c r="P81" s="827"/>
      <c r="Q81" s="832">
        <v>62</v>
      </c>
    </row>
    <row r="82" spans="1:17" ht="14.45" customHeight="1" x14ac:dyDescent="0.2">
      <c r="A82" s="821" t="s">
        <v>3980</v>
      </c>
      <c r="B82" s="822" t="s">
        <v>3981</v>
      </c>
      <c r="C82" s="822" t="s">
        <v>3344</v>
      </c>
      <c r="D82" s="822" t="s">
        <v>4014</v>
      </c>
      <c r="E82" s="822" t="s">
        <v>4015</v>
      </c>
      <c r="F82" s="831">
        <v>91</v>
      </c>
      <c r="G82" s="831">
        <v>1729</v>
      </c>
      <c r="H82" s="831"/>
      <c r="I82" s="831">
        <v>19</v>
      </c>
      <c r="J82" s="831">
        <v>141</v>
      </c>
      <c r="K82" s="831">
        <v>2679</v>
      </c>
      <c r="L82" s="831"/>
      <c r="M82" s="831">
        <v>19</v>
      </c>
      <c r="N82" s="831">
        <v>21</v>
      </c>
      <c r="O82" s="831">
        <v>399</v>
      </c>
      <c r="P82" s="827"/>
      <c r="Q82" s="832">
        <v>19</v>
      </c>
    </row>
    <row r="83" spans="1:17" ht="14.45" customHeight="1" x14ac:dyDescent="0.2">
      <c r="A83" s="821" t="s">
        <v>3980</v>
      </c>
      <c r="B83" s="822" t="s">
        <v>3981</v>
      </c>
      <c r="C83" s="822" t="s">
        <v>3344</v>
      </c>
      <c r="D83" s="822" t="s">
        <v>4016</v>
      </c>
      <c r="E83" s="822" t="s">
        <v>4017</v>
      </c>
      <c r="F83" s="831">
        <v>58</v>
      </c>
      <c r="G83" s="831">
        <v>85260</v>
      </c>
      <c r="H83" s="831"/>
      <c r="I83" s="831">
        <v>1470</v>
      </c>
      <c r="J83" s="831">
        <v>142</v>
      </c>
      <c r="K83" s="831">
        <v>209308</v>
      </c>
      <c r="L83" s="831"/>
      <c r="M83" s="831">
        <v>1474</v>
      </c>
      <c r="N83" s="831">
        <v>40</v>
      </c>
      <c r="O83" s="831">
        <v>59520</v>
      </c>
      <c r="P83" s="827"/>
      <c r="Q83" s="832">
        <v>1488</v>
      </c>
    </row>
    <row r="84" spans="1:17" ht="14.45" customHeight="1" x14ac:dyDescent="0.2">
      <c r="A84" s="821" t="s">
        <v>3980</v>
      </c>
      <c r="B84" s="822" t="s">
        <v>3981</v>
      </c>
      <c r="C84" s="822" t="s">
        <v>3344</v>
      </c>
      <c r="D84" s="822" t="s">
        <v>4018</v>
      </c>
      <c r="E84" s="822" t="s">
        <v>4019</v>
      </c>
      <c r="F84" s="831"/>
      <c r="G84" s="831"/>
      <c r="H84" s="831"/>
      <c r="I84" s="831"/>
      <c r="J84" s="831">
        <v>2</v>
      </c>
      <c r="K84" s="831">
        <v>784</v>
      </c>
      <c r="L84" s="831"/>
      <c r="M84" s="831">
        <v>392</v>
      </c>
      <c r="N84" s="831"/>
      <c r="O84" s="831"/>
      <c r="P84" s="827"/>
      <c r="Q84" s="832"/>
    </row>
    <row r="85" spans="1:17" ht="14.45" customHeight="1" x14ac:dyDescent="0.2">
      <c r="A85" s="821" t="s">
        <v>3980</v>
      </c>
      <c r="B85" s="822" t="s">
        <v>3981</v>
      </c>
      <c r="C85" s="822" t="s">
        <v>3344</v>
      </c>
      <c r="D85" s="822" t="s">
        <v>4020</v>
      </c>
      <c r="E85" s="822" t="s">
        <v>4021</v>
      </c>
      <c r="F85" s="831">
        <v>48</v>
      </c>
      <c r="G85" s="831">
        <v>15024</v>
      </c>
      <c r="H85" s="831"/>
      <c r="I85" s="831">
        <v>313</v>
      </c>
      <c r="J85" s="831">
        <v>122</v>
      </c>
      <c r="K85" s="831">
        <v>38186</v>
      </c>
      <c r="L85" s="831"/>
      <c r="M85" s="831">
        <v>313</v>
      </c>
      <c r="N85" s="831">
        <v>16</v>
      </c>
      <c r="O85" s="831">
        <v>5040</v>
      </c>
      <c r="P85" s="827"/>
      <c r="Q85" s="832">
        <v>315</v>
      </c>
    </row>
    <row r="86" spans="1:17" ht="14.45" customHeight="1" x14ac:dyDescent="0.2">
      <c r="A86" s="821" t="s">
        <v>3980</v>
      </c>
      <c r="B86" s="822" t="s">
        <v>3981</v>
      </c>
      <c r="C86" s="822" t="s">
        <v>3344</v>
      </c>
      <c r="D86" s="822" t="s">
        <v>4022</v>
      </c>
      <c r="E86" s="822" t="s">
        <v>4023</v>
      </c>
      <c r="F86" s="831">
        <v>16</v>
      </c>
      <c r="G86" s="831">
        <v>13664</v>
      </c>
      <c r="H86" s="831"/>
      <c r="I86" s="831">
        <v>854</v>
      </c>
      <c r="J86" s="831">
        <v>104</v>
      </c>
      <c r="K86" s="831">
        <v>88920</v>
      </c>
      <c r="L86" s="831"/>
      <c r="M86" s="831">
        <v>855</v>
      </c>
      <c r="N86" s="831">
        <v>170</v>
      </c>
      <c r="O86" s="831">
        <v>145690</v>
      </c>
      <c r="P86" s="827"/>
      <c r="Q86" s="832">
        <v>857</v>
      </c>
    </row>
    <row r="87" spans="1:17" ht="14.45" customHeight="1" x14ac:dyDescent="0.2">
      <c r="A87" s="821" t="s">
        <v>3980</v>
      </c>
      <c r="B87" s="822" t="s">
        <v>3981</v>
      </c>
      <c r="C87" s="822" t="s">
        <v>3344</v>
      </c>
      <c r="D87" s="822" t="s">
        <v>4024</v>
      </c>
      <c r="E87" s="822" t="s">
        <v>4025</v>
      </c>
      <c r="F87" s="831">
        <v>57</v>
      </c>
      <c r="G87" s="831">
        <v>10716</v>
      </c>
      <c r="H87" s="831"/>
      <c r="I87" s="831">
        <v>188</v>
      </c>
      <c r="J87" s="831">
        <v>47</v>
      </c>
      <c r="K87" s="831">
        <v>8836</v>
      </c>
      <c r="L87" s="831"/>
      <c r="M87" s="831">
        <v>188</v>
      </c>
      <c r="N87" s="831">
        <v>4</v>
      </c>
      <c r="O87" s="831">
        <v>760</v>
      </c>
      <c r="P87" s="827"/>
      <c r="Q87" s="832">
        <v>190</v>
      </c>
    </row>
    <row r="88" spans="1:17" ht="14.45" customHeight="1" x14ac:dyDescent="0.2">
      <c r="A88" s="821" t="s">
        <v>3980</v>
      </c>
      <c r="B88" s="822" t="s">
        <v>3981</v>
      </c>
      <c r="C88" s="822" t="s">
        <v>3344</v>
      </c>
      <c r="D88" s="822" t="s">
        <v>4026</v>
      </c>
      <c r="E88" s="822" t="s">
        <v>4027</v>
      </c>
      <c r="F88" s="831">
        <v>1</v>
      </c>
      <c r="G88" s="831">
        <v>168</v>
      </c>
      <c r="H88" s="831"/>
      <c r="I88" s="831">
        <v>168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3980</v>
      </c>
      <c r="B89" s="822" t="s">
        <v>3981</v>
      </c>
      <c r="C89" s="822" t="s">
        <v>3344</v>
      </c>
      <c r="D89" s="822" t="s">
        <v>4028</v>
      </c>
      <c r="E89" s="822" t="s">
        <v>4029</v>
      </c>
      <c r="F89" s="831">
        <v>33</v>
      </c>
      <c r="G89" s="831">
        <v>5511</v>
      </c>
      <c r="H89" s="831"/>
      <c r="I89" s="831">
        <v>167</v>
      </c>
      <c r="J89" s="831">
        <v>52</v>
      </c>
      <c r="K89" s="831">
        <v>8684</v>
      </c>
      <c r="L89" s="831"/>
      <c r="M89" s="831">
        <v>167</v>
      </c>
      <c r="N89" s="831">
        <v>3</v>
      </c>
      <c r="O89" s="831">
        <v>504</v>
      </c>
      <c r="P89" s="827"/>
      <c r="Q89" s="832">
        <v>168</v>
      </c>
    </row>
    <row r="90" spans="1:17" ht="14.45" customHeight="1" x14ac:dyDescent="0.2">
      <c r="A90" s="821" t="s">
        <v>3980</v>
      </c>
      <c r="B90" s="822" t="s">
        <v>3981</v>
      </c>
      <c r="C90" s="822" t="s">
        <v>3344</v>
      </c>
      <c r="D90" s="822" t="s">
        <v>4030</v>
      </c>
      <c r="E90" s="822" t="s">
        <v>4031</v>
      </c>
      <c r="F90" s="831"/>
      <c r="G90" s="831"/>
      <c r="H90" s="831"/>
      <c r="I90" s="831"/>
      <c r="J90" s="831">
        <v>2</v>
      </c>
      <c r="K90" s="831">
        <v>478</v>
      </c>
      <c r="L90" s="831"/>
      <c r="M90" s="831">
        <v>239</v>
      </c>
      <c r="N90" s="831"/>
      <c r="O90" s="831"/>
      <c r="P90" s="827"/>
      <c r="Q90" s="832"/>
    </row>
    <row r="91" spans="1:17" ht="14.45" customHeight="1" x14ac:dyDescent="0.2">
      <c r="A91" s="821" t="s">
        <v>3980</v>
      </c>
      <c r="B91" s="822" t="s">
        <v>3981</v>
      </c>
      <c r="C91" s="822" t="s">
        <v>3344</v>
      </c>
      <c r="D91" s="822" t="s">
        <v>4032</v>
      </c>
      <c r="E91" s="822" t="s">
        <v>4033</v>
      </c>
      <c r="F91" s="831">
        <v>4</v>
      </c>
      <c r="G91" s="831">
        <v>1240</v>
      </c>
      <c r="H91" s="831"/>
      <c r="I91" s="831">
        <v>310</v>
      </c>
      <c r="J91" s="831">
        <v>2</v>
      </c>
      <c r="K91" s="831">
        <v>620</v>
      </c>
      <c r="L91" s="831"/>
      <c r="M91" s="831">
        <v>310</v>
      </c>
      <c r="N91" s="831"/>
      <c r="O91" s="831"/>
      <c r="P91" s="827"/>
      <c r="Q91" s="832"/>
    </row>
    <row r="92" spans="1:17" ht="14.45" customHeight="1" x14ac:dyDescent="0.2">
      <c r="A92" s="821" t="s">
        <v>3980</v>
      </c>
      <c r="B92" s="822" t="s">
        <v>3981</v>
      </c>
      <c r="C92" s="822" t="s">
        <v>3344</v>
      </c>
      <c r="D92" s="822" t="s">
        <v>4032</v>
      </c>
      <c r="E92" s="822" t="s">
        <v>4034</v>
      </c>
      <c r="F92" s="831">
        <v>2</v>
      </c>
      <c r="G92" s="831">
        <v>620</v>
      </c>
      <c r="H92" s="831"/>
      <c r="I92" s="831">
        <v>310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3980</v>
      </c>
      <c r="B93" s="822" t="s">
        <v>3981</v>
      </c>
      <c r="C93" s="822" t="s">
        <v>3344</v>
      </c>
      <c r="D93" s="822" t="s">
        <v>4035</v>
      </c>
      <c r="E93" s="822" t="s">
        <v>4036</v>
      </c>
      <c r="F93" s="831">
        <v>6</v>
      </c>
      <c r="G93" s="831">
        <v>2118</v>
      </c>
      <c r="H93" s="831"/>
      <c r="I93" s="831">
        <v>353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3980</v>
      </c>
      <c r="B94" s="822" t="s">
        <v>3981</v>
      </c>
      <c r="C94" s="822" t="s">
        <v>3344</v>
      </c>
      <c r="D94" s="822" t="s">
        <v>4037</v>
      </c>
      <c r="E94" s="822" t="s">
        <v>4038</v>
      </c>
      <c r="F94" s="831">
        <v>12</v>
      </c>
      <c r="G94" s="831">
        <v>4236</v>
      </c>
      <c r="H94" s="831"/>
      <c r="I94" s="831">
        <v>353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3980</v>
      </c>
      <c r="B95" s="822" t="s">
        <v>3981</v>
      </c>
      <c r="C95" s="822" t="s">
        <v>3344</v>
      </c>
      <c r="D95" s="822" t="s">
        <v>4039</v>
      </c>
      <c r="E95" s="822" t="s">
        <v>4040</v>
      </c>
      <c r="F95" s="831">
        <v>10</v>
      </c>
      <c r="G95" s="831">
        <v>12270</v>
      </c>
      <c r="H95" s="831"/>
      <c r="I95" s="831">
        <v>1227</v>
      </c>
      <c r="J95" s="831">
        <v>7</v>
      </c>
      <c r="K95" s="831">
        <v>8610</v>
      </c>
      <c r="L95" s="831"/>
      <c r="M95" s="831">
        <v>1230</v>
      </c>
      <c r="N95" s="831">
        <v>1</v>
      </c>
      <c r="O95" s="831">
        <v>1240</v>
      </c>
      <c r="P95" s="827"/>
      <c r="Q95" s="832">
        <v>1240</v>
      </c>
    </row>
    <row r="96" spans="1:17" ht="14.45" customHeight="1" x14ac:dyDescent="0.2">
      <c r="A96" s="821" t="s">
        <v>3980</v>
      </c>
      <c r="B96" s="822" t="s">
        <v>3981</v>
      </c>
      <c r="C96" s="822" t="s">
        <v>3344</v>
      </c>
      <c r="D96" s="822" t="s">
        <v>4041</v>
      </c>
      <c r="E96" s="822" t="s">
        <v>4042</v>
      </c>
      <c r="F96" s="831">
        <v>15</v>
      </c>
      <c r="G96" s="831">
        <v>11835</v>
      </c>
      <c r="H96" s="831"/>
      <c r="I96" s="831">
        <v>789</v>
      </c>
      <c r="J96" s="831">
        <v>80</v>
      </c>
      <c r="K96" s="831">
        <v>63280</v>
      </c>
      <c r="L96" s="831"/>
      <c r="M96" s="831">
        <v>791</v>
      </c>
      <c r="N96" s="831">
        <v>85</v>
      </c>
      <c r="O96" s="831">
        <v>67490</v>
      </c>
      <c r="P96" s="827"/>
      <c r="Q96" s="832">
        <v>794</v>
      </c>
    </row>
    <row r="97" spans="1:17" ht="14.45" customHeight="1" x14ac:dyDescent="0.2">
      <c r="A97" s="821" t="s">
        <v>3980</v>
      </c>
      <c r="B97" s="822" t="s">
        <v>3981</v>
      </c>
      <c r="C97" s="822" t="s">
        <v>3344</v>
      </c>
      <c r="D97" s="822" t="s">
        <v>4043</v>
      </c>
      <c r="E97" s="822" t="s">
        <v>4044</v>
      </c>
      <c r="F97" s="831">
        <v>55</v>
      </c>
      <c r="G97" s="831">
        <v>10450</v>
      </c>
      <c r="H97" s="831"/>
      <c r="I97" s="831">
        <v>190</v>
      </c>
      <c r="J97" s="831">
        <v>8</v>
      </c>
      <c r="K97" s="831">
        <v>1528</v>
      </c>
      <c r="L97" s="831"/>
      <c r="M97" s="831">
        <v>191</v>
      </c>
      <c r="N97" s="831">
        <v>10</v>
      </c>
      <c r="O97" s="831">
        <v>1930</v>
      </c>
      <c r="P97" s="827"/>
      <c r="Q97" s="832">
        <v>193</v>
      </c>
    </row>
    <row r="98" spans="1:17" ht="14.45" customHeight="1" x14ac:dyDescent="0.2">
      <c r="A98" s="821" t="s">
        <v>3980</v>
      </c>
      <c r="B98" s="822" t="s">
        <v>3981</v>
      </c>
      <c r="C98" s="822" t="s">
        <v>3344</v>
      </c>
      <c r="D98" s="822" t="s">
        <v>4045</v>
      </c>
      <c r="E98" s="822" t="s">
        <v>4046</v>
      </c>
      <c r="F98" s="831"/>
      <c r="G98" s="831"/>
      <c r="H98" s="831"/>
      <c r="I98" s="831"/>
      <c r="J98" s="831">
        <v>4</v>
      </c>
      <c r="K98" s="831">
        <v>1464</v>
      </c>
      <c r="L98" s="831"/>
      <c r="M98" s="831">
        <v>366</v>
      </c>
      <c r="N98" s="831"/>
      <c r="O98" s="831"/>
      <c r="P98" s="827"/>
      <c r="Q98" s="832"/>
    </row>
    <row r="99" spans="1:17" ht="14.45" customHeight="1" x14ac:dyDescent="0.2">
      <c r="A99" s="821" t="s">
        <v>3980</v>
      </c>
      <c r="B99" s="822" t="s">
        <v>3981</v>
      </c>
      <c r="C99" s="822" t="s">
        <v>3344</v>
      </c>
      <c r="D99" s="822" t="s">
        <v>4047</v>
      </c>
      <c r="E99" s="822" t="s">
        <v>4048</v>
      </c>
      <c r="F99" s="831">
        <v>87</v>
      </c>
      <c r="G99" s="831">
        <v>19923</v>
      </c>
      <c r="H99" s="831"/>
      <c r="I99" s="831">
        <v>229</v>
      </c>
      <c r="J99" s="831">
        <v>156</v>
      </c>
      <c r="K99" s="831">
        <v>35880</v>
      </c>
      <c r="L99" s="831"/>
      <c r="M99" s="831">
        <v>230</v>
      </c>
      <c r="N99" s="831">
        <v>57</v>
      </c>
      <c r="O99" s="831">
        <v>13224</v>
      </c>
      <c r="P99" s="827"/>
      <c r="Q99" s="832">
        <v>232</v>
      </c>
    </row>
    <row r="100" spans="1:17" ht="14.45" customHeight="1" x14ac:dyDescent="0.2">
      <c r="A100" s="821" t="s">
        <v>3980</v>
      </c>
      <c r="B100" s="822" t="s">
        <v>3981</v>
      </c>
      <c r="C100" s="822" t="s">
        <v>3344</v>
      </c>
      <c r="D100" s="822" t="s">
        <v>4049</v>
      </c>
      <c r="E100" s="822" t="s">
        <v>4050</v>
      </c>
      <c r="F100" s="831">
        <v>2</v>
      </c>
      <c r="G100" s="831">
        <v>926</v>
      </c>
      <c r="H100" s="831"/>
      <c r="I100" s="831">
        <v>463</v>
      </c>
      <c r="J100" s="831">
        <v>3</v>
      </c>
      <c r="K100" s="831">
        <v>1392</v>
      </c>
      <c r="L100" s="831"/>
      <c r="M100" s="831">
        <v>464</v>
      </c>
      <c r="N100" s="831">
        <v>1</v>
      </c>
      <c r="O100" s="831">
        <v>466</v>
      </c>
      <c r="P100" s="827"/>
      <c r="Q100" s="832">
        <v>466</v>
      </c>
    </row>
    <row r="101" spans="1:17" ht="14.45" customHeight="1" x14ac:dyDescent="0.2">
      <c r="A101" s="821" t="s">
        <v>3980</v>
      </c>
      <c r="B101" s="822" t="s">
        <v>3981</v>
      </c>
      <c r="C101" s="822" t="s">
        <v>3344</v>
      </c>
      <c r="D101" s="822" t="s">
        <v>4051</v>
      </c>
      <c r="E101" s="822" t="s">
        <v>4052</v>
      </c>
      <c r="F101" s="831">
        <v>15</v>
      </c>
      <c r="G101" s="831">
        <v>8445</v>
      </c>
      <c r="H101" s="831"/>
      <c r="I101" s="831">
        <v>563</v>
      </c>
      <c r="J101" s="831">
        <v>24</v>
      </c>
      <c r="K101" s="831">
        <v>13536</v>
      </c>
      <c r="L101" s="831"/>
      <c r="M101" s="831">
        <v>564</v>
      </c>
      <c r="N101" s="831">
        <v>9</v>
      </c>
      <c r="O101" s="831">
        <v>5094</v>
      </c>
      <c r="P101" s="827"/>
      <c r="Q101" s="832">
        <v>566</v>
      </c>
    </row>
    <row r="102" spans="1:17" ht="14.45" customHeight="1" x14ac:dyDescent="0.2">
      <c r="A102" s="821" t="s">
        <v>3980</v>
      </c>
      <c r="B102" s="822" t="s">
        <v>3981</v>
      </c>
      <c r="C102" s="822" t="s">
        <v>3344</v>
      </c>
      <c r="D102" s="822" t="s">
        <v>4053</v>
      </c>
      <c r="E102" s="822" t="s">
        <v>4054</v>
      </c>
      <c r="F102" s="831">
        <v>2</v>
      </c>
      <c r="G102" s="831">
        <v>346</v>
      </c>
      <c r="H102" s="831"/>
      <c r="I102" s="831">
        <v>173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3980</v>
      </c>
      <c r="B103" s="822" t="s">
        <v>3981</v>
      </c>
      <c r="C103" s="822" t="s">
        <v>3344</v>
      </c>
      <c r="D103" s="822" t="s">
        <v>4055</v>
      </c>
      <c r="E103" s="822" t="s">
        <v>4056</v>
      </c>
      <c r="F103" s="831">
        <v>1</v>
      </c>
      <c r="G103" s="831">
        <v>134</v>
      </c>
      <c r="H103" s="831"/>
      <c r="I103" s="831">
        <v>134</v>
      </c>
      <c r="J103" s="831">
        <v>1</v>
      </c>
      <c r="K103" s="831">
        <v>135</v>
      </c>
      <c r="L103" s="831"/>
      <c r="M103" s="831">
        <v>135</v>
      </c>
      <c r="N103" s="831"/>
      <c r="O103" s="831"/>
      <c r="P103" s="827"/>
      <c r="Q103" s="832"/>
    </row>
    <row r="104" spans="1:17" ht="14.45" customHeight="1" x14ac:dyDescent="0.2">
      <c r="A104" s="821" t="s">
        <v>3980</v>
      </c>
      <c r="B104" s="822" t="s">
        <v>3981</v>
      </c>
      <c r="C104" s="822" t="s">
        <v>3344</v>
      </c>
      <c r="D104" s="822" t="s">
        <v>4057</v>
      </c>
      <c r="E104" s="822" t="s">
        <v>4058</v>
      </c>
      <c r="F104" s="831">
        <v>12</v>
      </c>
      <c r="G104" s="831">
        <v>4980</v>
      </c>
      <c r="H104" s="831"/>
      <c r="I104" s="831">
        <v>415</v>
      </c>
      <c r="J104" s="831">
        <v>11</v>
      </c>
      <c r="K104" s="831">
        <v>4576</v>
      </c>
      <c r="L104" s="831"/>
      <c r="M104" s="831">
        <v>416</v>
      </c>
      <c r="N104" s="831">
        <v>3</v>
      </c>
      <c r="O104" s="831">
        <v>1254</v>
      </c>
      <c r="P104" s="827"/>
      <c r="Q104" s="832">
        <v>418</v>
      </c>
    </row>
    <row r="105" spans="1:17" ht="14.45" customHeight="1" x14ac:dyDescent="0.2">
      <c r="A105" s="821" t="s">
        <v>3980</v>
      </c>
      <c r="B105" s="822" t="s">
        <v>3981</v>
      </c>
      <c r="C105" s="822" t="s">
        <v>3344</v>
      </c>
      <c r="D105" s="822" t="s">
        <v>4059</v>
      </c>
      <c r="E105" s="822" t="s">
        <v>4060</v>
      </c>
      <c r="F105" s="831">
        <v>2</v>
      </c>
      <c r="G105" s="831">
        <v>1884</v>
      </c>
      <c r="H105" s="831"/>
      <c r="I105" s="831">
        <v>942</v>
      </c>
      <c r="J105" s="831">
        <v>1</v>
      </c>
      <c r="K105" s="831">
        <v>943</v>
      </c>
      <c r="L105" s="831"/>
      <c r="M105" s="831">
        <v>943</v>
      </c>
      <c r="N105" s="831">
        <v>2</v>
      </c>
      <c r="O105" s="831">
        <v>1890</v>
      </c>
      <c r="P105" s="827"/>
      <c r="Q105" s="832">
        <v>945</v>
      </c>
    </row>
    <row r="106" spans="1:17" ht="14.45" customHeight="1" x14ac:dyDescent="0.2">
      <c r="A106" s="821" t="s">
        <v>3980</v>
      </c>
      <c r="B106" s="822" t="s">
        <v>3981</v>
      </c>
      <c r="C106" s="822" t="s">
        <v>3344</v>
      </c>
      <c r="D106" s="822" t="s">
        <v>4061</v>
      </c>
      <c r="E106" s="822" t="s">
        <v>4062</v>
      </c>
      <c r="F106" s="831">
        <v>12</v>
      </c>
      <c r="G106" s="831">
        <v>4764</v>
      </c>
      <c r="H106" s="831"/>
      <c r="I106" s="831">
        <v>397</v>
      </c>
      <c r="J106" s="831">
        <v>12</v>
      </c>
      <c r="K106" s="831">
        <v>4776</v>
      </c>
      <c r="L106" s="831"/>
      <c r="M106" s="831">
        <v>398</v>
      </c>
      <c r="N106" s="831">
        <v>3</v>
      </c>
      <c r="O106" s="831">
        <v>1200</v>
      </c>
      <c r="P106" s="827"/>
      <c r="Q106" s="832">
        <v>400</v>
      </c>
    </row>
    <row r="107" spans="1:17" ht="14.45" customHeight="1" x14ac:dyDescent="0.2">
      <c r="A107" s="821" t="s">
        <v>3980</v>
      </c>
      <c r="B107" s="822" t="s">
        <v>3981</v>
      </c>
      <c r="C107" s="822" t="s">
        <v>3344</v>
      </c>
      <c r="D107" s="822" t="s">
        <v>4063</v>
      </c>
      <c r="E107" s="822" t="s">
        <v>4064</v>
      </c>
      <c r="F107" s="831">
        <v>2</v>
      </c>
      <c r="G107" s="831">
        <v>1152</v>
      </c>
      <c r="H107" s="831"/>
      <c r="I107" s="831">
        <v>576</v>
      </c>
      <c r="J107" s="831">
        <v>1</v>
      </c>
      <c r="K107" s="831">
        <v>577</v>
      </c>
      <c r="L107" s="831"/>
      <c r="M107" s="831">
        <v>577</v>
      </c>
      <c r="N107" s="831"/>
      <c r="O107" s="831"/>
      <c r="P107" s="827"/>
      <c r="Q107" s="832"/>
    </row>
    <row r="108" spans="1:17" ht="14.45" customHeight="1" x14ac:dyDescent="0.2">
      <c r="A108" s="821" t="s">
        <v>3980</v>
      </c>
      <c r="B108" s="822" t="s">
        <v>3981</v>
      </c>
      <c r="C108" s="822" t="s">
        <v>3344</v>
      </c>
      <c r="D108" s="822" t="s">
        <v>4065</v>
      </c>
      <c r="E108" s="822" t="s">
        <v>4066</v>
      </c>
      <c r="F108" s="831">
        <v>1</v>
      </c>
      <c r="G108" s="831">
        <v>89</v>
      </c>
      <c r="H108" s="831"/>
      <c r="I108" s="831">
        <v>89</v>
      </c>
      <c r="J108" s="831">
        <v>1</v>
      </c>
      <c r="K108" s="831">
        <v>90</v>
      </c>
      <c r="L108" s="831"/>
      <c r="M108" s="831">
        <v>90</v>
      </c>
      <c r="N108" s="831">
        <v>2</v>
      </c>
      <c r="O108" s="831">
        <v>180</v>
      </c>
      <c r="P108" s="827"/>
      <c r="Q108" s="832">
        <v>90</v>
      </c>
    </row>
    <row r="109" spans="1:17" ht="14.45" customHeight="1" x14ac:dyDescent="0.2">
      <c r="A109" s="821" t="s">
        <v>3980</v>
      </c>
      <c r="B109" s="822" t="s">
        <v>3981</v>
      </c>
      <c r="C109" s="822" t="s">
        <v>3344</v>
      </c>
      <c r="D109" s="822" t="s">
        <v>4067</v>
      </c>
      <c r="E109" s="822" t="s">
        <v>4068</v>
      </c>
      <c r="F109" s="831">
        <v>104</v>
      </c>
      <c r="G109" s="831">
        <v>3120</v>
      </c>
      <c r="H109" s="831"/>
      <c r="I109" s="831">
        <v>30</v>
      </c>
      <c r="J109" s="831">
        <v>244</v>
      </c>
      <c r="K109" s="831">
        <v>7564</v>
      </c>
      <c r="L109" s="831"/>
      <c r="M109" s="831">
        <v>31</v>
      </c>
      <c r="N109" s="831">
        <v>344</v>
      </c>
      <c r="O109" s="831">
        <v>10664</v>
      </c>
      <c r="P109" s="827"/>
      <c r="Q109" s="832">
        <v>31</v>
      </c>
    </row>
    <row r="110" spans="1:17" ht="14.45" customHeight="1" x14ac:dyDescent="0.2">
      <c r="A110" s="821" t="s">
        <v>3980</v>
      </c>
      <c r="B110" s="822" t="s">
        <v>3981</v>
      </c>
      <c r="C110" s="822" t="s">
        <v>3344</v>
      </c>
      <c r="D110" s="822" t="s">
        <v>4069</v>
      </c>
      <c r="E110" s="822" t="s">
        <v>4070</v>
      </c>
      <c r="F110" s="831">
        <v>28</v>
      </c>
      <c r="G110" s="831">
        <v>1400</v>
      </c>
      <c r="H110" s="831"/>
      <c r="I110" s="831">
        <v>50</v>
      </c>
      <c r="J110" s="831">
        <v>29</v>
      </c>
      <c r="K110" s="831">
        <v>1450</v>
      </c>
      <c r="L110" s="831"/>
      <c r="M110" s="831">
        <v>50</v>
      </c>
      <c r="N110" s="831">
        <v>8</v>
      </c>
      <c r="O110" s="831">
        <v>408</v>
      </c>
      <c r="P110" s="827"/>
      <c r="Q110" s="832">
        <v>51</v>
      </c>
    </row>
    <row r="111" spans="1:17" ht="14.45" customHeight="1" x14ac:dyDescent="0.2">
      <c r="A111" s="821" t="s">
        <v>3980</v>
      </c>
      <c r="B111" s="822" t="s">
        <v>3981</v>
      </c>
      <c r="C111" s="822" t="s">
        <v>3344</v>
      </c>
      <c r="D111" s="822" t="s">
        <v>4071</v>
      </c>
      <c r="E111" s="822" t="s">
        <v>4072</v>
      </c>
      <c r="F111" s="831">
        <v>390</v>
      </c>
      <c r="G111" s="831">
        <v>5070</v>
      </c>
      <c r="H111" s="831"/>
      <c r="I111" s="831">
        <v>13</v>
      </c>
      <c r="J111" s="831">
        <v>420</v>
      </c>
      <c r="K111" s="831">
        <v>5460</v>
      </c>
      <c r="L111" s="831"/>
      <c r="M111" s="831">
        <v>13</v>
      </c>
      <c r="N111" s="831">
        <v>118</v>
      </c>
      <c r="O111" s="831">
        <v>1652</v>
      </c>
      <c r="P111" s="827"/>
      <c r="Q111" s="832">
        <v>14</v>
      </c>
    </row>
    <row r="112" spans="1:17" ht="14.45" customHeight="1" x14ac:dyDescent="0.2">
      <c r="A112" s="821" t="s">
        <v>3980</v>
      </c>
      <c r="B112" s="822" t="s">
        <v>3981</v>
      </c>
      <c r="C112" s="822" t="s">
        <v>3344</v>
      </c>
      <c r="D112" s="822" t="s">
        <v>4073</v>
      </c>
      <c r="E112" s="822" t="s">
        <v>4074</v>
      </c>
      <c r="F112" s="831">
        <v>227</v>
      </c>
      <c r="G112" s="831">
        <v>41768</v>
      </c>
      <c r="H112" s="831"/>
      <c r="I112" s="831">
        <v>184</v>
      </c>
      <c r="J112" s="831">
        <v>264</v>
      </c>
      <c r="K112" s="831">
        <v>48840</v>
      </c>
      <c r="L112" s="831"/>
      <c r="M112" s="831">
        <v>185</v>
      </c>
      <c r="N112" s="831">
        <v>115</v>
      </c>
      <c r="O112" s="831">
        <v>21505</v>
      </c>
      <c r="P112" s="827"/>
      <c r="Q112" s="832">
        <v>187</v>
      </c>
    </row>
    <row r="113" spans="1:17" ht="14.45" customHeight="1" x14ac:dyDescent="0.2">
      <c r="A113" s="821" t="s">
        <v>3980</v>
      </c>
      <c r="B113" s="822" t="s">
        <v>3981</v>
      </c>
      <c r="C113" s="822" t="s">
        <v>3344</v>
      </c>
      <c r="D113" s="822" t="s">
        <v>4075</v>
      </c>
      <c r="E113" s="822" t="s">
        <v>4076</v>
      </c>
      <c r="F113" s="831">
        <v>30</v>
      </c>
      <c r="G113" s="831">
        <v>2190</v>
      </c>
      <c r="H113" s="831"/>
      <c r="I113" s="831">
        <v>73</v>
      </c>
      <c r="J113" s="831">
        <v>36</v>
      </c>
      <c r="K113" s="831">
        <v>2664</v>
      </c>
      <c r="L113" s="831"/>
      <c r="M113" s="831">
        <v>74</v>
      </c>
      <c r="N113" s="831">
        <v>34</v>
      </c>
      <c r="O113" s="831">
        <v>2550</v>
      </c>
      <c r="P113" s="827"/>
      <c r="Q113" s="832">
        <v>75</v>
      </c>
    </row>
    <row r="114" spans="1:17" ht="14.45" customHeight="1" x14ac:dyDescent="0.2">
      <c r="A114" s="821" t="s">
        <v>3980</v>
      </c>
      <c r="B114" s="822" t="s">
        <v>3981</v>
      </c>
      <c r="C114" s="822" t="s">
        <v>3344</v>
      </c>
      <c r="D114" s="822" t="s">
        <v>4077</v>
      </c>
      <c r="E114" s="822" t="s">
        <v>4078</v>
      </c>
      <c r="F114" s="831">
        <v>49</v>
      </c>
      <c r="G114" s="831">
        <v>9065</v>
      </c>
      <c r="H114" s="831"/>
      <c r="I114" s="831">
        <v>185</v>
      </c>
      <c r="J114" s="831">
        <v>92</v>
      </c>
      <c r="K114" s="831">
        <v>17112</v>
      </c>
      <c r="L114" s="831"/>
      <c r="M114" s="831">
        <v>186</v>
      </c>
      <c r="N114" s="831">
        <v>12</v>
      </c>
      <c r="O114" s="831">
        <v>2256</v>
      </c>
      <c r="P114" s="827"/>
      <c r="Q114" s="832">
        <v>188</v>
      </c>
    </row>
    <row r="115" spans="1:17" ht="14.45" customHeight="1" x14ac:dyDescent="0.2">
      <c r="A115" s="821" t="s">
        <v>3980</v>
      </c>
      <c r="B115" s="822" t="s">
        <v>3981</v>
      </c>
      <c r="C115" s="822" t="s">
        <v>3344</v>
      </c>
      <c r="D115" s="822" t="s">
        <v>4079</v>
      </c>
      <c r="E115" s="822" t="s">
        <v>4080</v>
      </c>
      <c r="F115" s="831">
        <v>1586</v>
      </c>
      <c r="G115" s="831">
        <v>237900</v>
      </c>
      <c r="H115" s="831"/>
      <c r="I115" s="831">
        <v>150</v>
      </c>
      <c r="J115" s="831">
        <v>1462</v>
      </c>
      <c r="K115" s="831">
        <v>219300</v>
      </c>
      <c r="L115" s="831"/>
      <c r="M115" s="831">
        <v>150</v>
      </c>
      <c r="N115" s="831">
        <v>666</v>
      </c>
      <c r="O115" s="831">
        <v>100566</v>
      </c>
      <c r="P115" s="827"/>
      <c r="Q115" s="832">
        <v>151</v>
      </c>
    </row>
    <row r="116" spans="1:17" ht="14.45" customHeight="1" x14ac:dyDescent="0.2">
      <c r="A116" s="821" t="s">
        <v>3980</v>
      </c>
      <c r="B116" s="822" t="s">
        <v>3981</v>
      </c>
      <c r="C116" s="822" t="s">
        <v>3344</v>
      </c>
      <c r="D116" s="822" t="s">
        <v>4081</v>
      </c>
      <c r="E116" s="822" t="s">
        <v>4082</v>
      </c>
      <c r="F116" s="831">
        <v>113</v>
      </c>
      <c r="G116" s="831">
        <v>3390</v>
      </c>
      <c r="H116" s="831"/>
      <c r="I116" s="831">
        <v>30</v>
      </c>
      <c r="J116" s="831">
        <v>259</v>
      </c>
      <c r="K116" s="831">
        <v>8029</v>
      </c>
      <c r="L116" s="831"/>
      <c r="M116" s="831">
        <v>31</v>
      </c>
      <c r="N116" s="831">
        <v>356</v>
      </c>
      <c r="O116" s="831">
        <v>11036</v>
      </c>
      <c r="P116" s="827"/>
      <c r="Q116" s="832">
        <v>31</v>
      </c>
    </row>
    <row r="117" spans="1:17" ht="14.45" customHeight="1" x14ac:dyDescent="0.2">
      <c r="A117" s="821" t="s">
        <v>3980</v>
      </c>
      <c r="B117" s="822" t="s">
        <v>3981</v>
      </c>
      <c r="C117" s="822" t="s">
        <v>3344</v>
      </c>
      <c r="D117" s="822" t="s">
        <v>4083</v>
      </c>
      <c r="E117" s="822" t="s">
        <v>4084</v>
      </c>
      <c r="F117" s="831">
        <v>37</v>
      </c>
      <c r="G117" s="831">
        <v>1147</v>
      </c>
      <c r="H117" s="831"/>
      <c r="I117" s="831">
        <v>31</v>
      </c>
      <c r="J117" s="831">
        <v>97</v>
      </c>
      <c r="K117" s="831">
        <v>3007</v>
      </c>
      <c r="L117" s="831"/>
      <c r="M117" s="831">
        <v>31</v>
      </c>
      <c r="N117" s="831">
        <v>181</v>
      </c>
      <c r="O117" s="831">
        <v>5792</v>
      </c>
      <c r="P117" s="827"/>
      <c r="Q117" s="832">
        <v>32</v>
      </c>
    </row>
    <row r="118" spans="1:17" ht="14.45" customHeight="1" x14ac:dyDescent="0.2">
      <c r="A118" s="821" t="s">
        <v>3980</v>
      </c>
      <c r="B118" s="822" t="s">
        <v>3981</v>
      </c>
      <c r="C118" s="822" t="s">
        <v>3344</v>
      </c>
      <c r="D118" s="822" t="s">
        <v>4085</v>
      </c>
      <c r="E118" s="822" t="s">
        <v>4086</v>
      </c>
      <c r="F118" s="831">
        <v>36</v>
      </c>
      <c r="G118" s="831">
        <v>1008</v>
      </c>
      <c r="H118" s="831"/>
      <c r="I118" s="831">
        <v>28</v>
      </c>
      <c r="J118" s="831">
        <v>117</v>
      </c>
      <c r="K118" s="831">
        <v>3276</v>
      </c>
      <c r="L118" s="831"/>
      <c r="M118" s="831">
        <v>28</v>
      </c>
      <c r="N118" s="831">
        <v>209</v>
      </c>
      <c r="O118" s="831">
        <v>6061</v>
      </c>
      <c r="P118" s="827"/>
      <c r="Q118" s="832">
        <v>29</v>
      </c>
    </row>
    <row r="119" spans="1:17" ht="14.45" customHeight="1" x14ac:dyDescent="0.2">
      <c r="A119" s="821" t="s">
        <v>3980</v>
      </c>
      <c r="B119" s="822" t="s">
        <v>3981</v>
      </c>
      <c r="C119" s="822" t="s">
        <v>3344</v>
      </c>
      <c r="D119" s="822" t="s">
        <v>4087</v>
      </c>
      <c r="E119" s="822" t="s">
        <v>4088</v>
      </c>
      <c r="F119" s="831">
        <v>6</v>
      </c>
      <c r="G119" s="831">
        <v>1542</v>
      </c>
      <c r="H119" s="831"/>
      <c r="I119" s="831">
        <v>257</v>
      </c>
      <c r="J119" s="831">
        <v>12</v>
      </c>
      <c r="K119" s="831">
        <v>3096</v>
      </c>
      <c r="L119" s="831"/>
      <c r="M119" s="831">
        <v>258</v>
      </c>
      <c r="N119" s="831">
        <v>3</v>
      </c>
      <c r="O119" s="831">
        <v>780</v>
      </c>
      <c r="P119" s="827"/>
      <c r="Q119" s="832">
        <v>260</v>
      </c>
    </row>
    <row r="120" spans="1:17" ht="14.45" customHeight="1" x14ac:dyDescent="0.2">
      <c r="A120" s="821" t="s">
        <v>3980</v>
      </c>
      <c r="B120" s="822" t="s">
        <v>3981</v>
      </c>
      <c r="C120" s="822" t="s">
        <v>3344</v>
      </c>
      <c r="D120" s="822" t="s">
        <v>4089</v>
      </c>
      <c r="E120" s="822" t="s">
        <v>4090</v>
      </c>
      <c r="F120" s="831">
        <v>2</v>
      </c>
      <c r="G120" s="831">
        <v>326</v>
      </c>
      <c r="H120" s="831"/>
      <c r="I120" s="831">
        <v>163</v>
      </c>
      <c r="J120" s="831"/>
      <c r="K120" s="831"/>
      <c r="L120" s="831"/>
      <c r="M120" s="831"/>
      <c r="N120" s="831"/>
      <c r="O120" s="831"/>
      <c r="P120" s="827"/>
      <c r="Q120" s="832"/>
    </row>
    <row r="121" spans="1:17" ht="14.45" customHeight="1" x14ac:dyDescent="0.2">
      <c r="A121" s="821" t="s">
        <v>3980</v>
      </c>
      <c r="B121" s="822" t="s">
        <v>3981</v>
      </c>
      <c r="C121" s="822" t="s">
        <v>3344</v>
      </c>
      <c r="D121" s="822" t="s">
        <v>4091</v>
      </c>
      <c r="E121" s="822" t="s">
        <v>4092</v>
      </c>
      <c r="F121" s="831">
        <v>9</v>
      </c>
      <c r="G121" s="831">
        <v>207</v>
      </c>
      <c r="H121" s="831"/>
      <c r="I121" s="831">
        <v>23</v>
      </c>
      <c r="J121" s="831">
        <v>23</v>
      </c>
      <c r="K121" s="831">
        <v>529</v>
      </c>
      <c r="L121" s="831"/>
      <c r="M121" s="831">
        <v>23</v>
      </c>
      <c r="N121" s="831">
        <v>9</v>
      </c>
      <c r="O121" s="831">
        <v>207</v>
      </c>
      <c r="P121" s="827"/>
      <c r="Q121" s="832">
        <v>23</v>
      </c>
    </row>
    <row r="122" spans="1:17" ht="14.45" customHeight="1" x14ac:dyDescent="0.2">
      <c r="A122" s="821" t="s">
        <v>3980</v>
      </c>
      <c r="B122" s="822" t="s">
        <v>3981</v>
      </c>
      <c r="C122" s="822" t="s">
        <v>3344</v>
      </c>
      <c r="D122" s="822" t="s">
        <v>4093</v>
      </c>
      <c r="E122" s="822" t="s">
        <v>4094</v>
      </c>
      <c r="F122" s="831">
        <v>98</v>
      </c>
      <c r="G122" s="831">
        <v>2548</v>
      </c>
      <c r="H122" s="831"/>
      <c r="I122" s="831">
        <v>26</v>
      </c>
      <c r="J122" s="831">
        <v>211</v>
      </c>
      <c r="K122" s="831">
        <v>5486</v>
      </c>
      <c r="L122" s="831"/>
      <c r="M122" s="831">
        <v>26</v>
      </c>
      <c r="N122" s="831">
        <v>284</v>
      </c>
      <c r="O122" s="831">
        <v>7668</v>
      </c>
      <c r="P122" s="827"/>
      <c r="Q122" s="832">
        <v>27</v>
      </c>
    </row>
    <row r="123" spans="1:17" ht="14.45" customHeight="1" x14ac:dyDescent="0.2">
      <c r="A123" s="821" t="s">
        <v>3980</v>
      </c>
      <c r="B123" s="822" t="s">
        <v>3981</v>
      </c>
      <c r="C123" s="822" t="s">
        <v>3344</v>
      </c>
      <c r="D123" s="822" t="s">
        <v>4095</v>
      </c>
      <c r="E123" s="822" t="s">
        <v>4096</v>
      </c>
      <c r="F123" s="831">
        <v>1</v>
      </c>
      <c r="G123" s="831">
        <v>33</v>
      </c>
      <c r="H123" s="831"/>
      <c r="I123" s="831">
        <v>33</v>
      </c>
      <c r="J123" s="831">
        <v>22</v>
      </c>
      <c r="K123" s="831">
        <v>726</v>
      </c>
      <c r="L123" s="831"/>
      <c r="M123" s="831">
        <v>33</v>
      </c>
      <c r="N123" s="831">
        <v>48</v>
      </c>
      <c r="O123" s="831">
        <v>1632</v>
      </c>
      <c r="P123" s="827"/>
      <c r="Q123" s="832">
        <v>34</v>
      </c>
    </row>
    <row r="124" spans="1:17" ht="14.45" customHeight="1" x14ac:dyDescent="0.2">
      <c r="A124" s="821" t="s">
        <v>3980</v>
      </c>
      <c r="B124" s="822" t="s">
        <v>3981</v>
      </c>
      <c r="C124" s="822" t="s">
        <v>3344</v>
      </c>
      <c r="D124" s="822" t="s">
        <v>4097</v>
      </c>
      <c r="E124" s="822" t="s">
        <v>4098</v>
      </c>
      <c r="F124" s="831">
        <v>16</v>
      </c>
      <c r="G124" s="831">
        <v>480</v>
      </c>
      <c r="H124" s="831"/>
      <c r="I124" s="831">
        <v>30</v>
      </c>
      <c r="J124" s="831">
        <v>18</v>
      </c>
      <c r="K124" s="831">
        <v>540</v>
      </c>
      <c r="L124" s="831"/>
      <c r="M124" s="831">
        <v>30</v>
      </c>
      <c r="N124" s="831">
        <v>1</v>
      </c>
      <c r="O124" s="831">
        <v>30</v>
      </c>
      <c r="P124" s="827"/>
      <c r="Q124" s="832">
        <v>30</v>
      </c>
    </row>
    <row r="125" spans="1:17" ht="14.45" customHeight="1" x14ac:dyDescent="0.2">
      <c r="A125" s="821" t="s">
        <v>3980</v>
      </c>
      <c r="B125" s="822" t="s">
        <v>3981</v>
      </c>
      <c r="C125" s="822" t="s">
        <v>3344</v>
      </c>
      <c r="D125" s="822" t="s">
        <v>4099</v>
      </c>
      <c r="E125" s="822" t="s">
        <v>4100</v>
      </c>
      <c r="F125" s="831">
        <v>10</v>
      </c>
      <c r="G125" s="831">
        <v>2040</v>
      </c>
      <c r="H125" s="831"/>
      <c r="I125" s="831">
        <v>204</v>
      </c>
      <c r="J125" s="831">
        <v>18</v>
      </c>
      <c r="K125" s="831">
        <v>3672</v>
      </c>
      <c r="L125" s="831"/>
      <c r="M125" s="831">
        <v>204</v>
      </c>
      <c r="N125" s="831">
        <v>55</v>
      </c>
      <c r="O125" s="831">
        <v>11330</v>
      </c>
      <c r="P125" s="827"/>
      <c r="Q125" s="832">
        <v>206</v>
      </c>
    </row>
    <row r="126" spans="1:17" ht="14.45" customHeight="1" x14ac:dyDescent="0.2">
      <c r="A126" s="821" t="s">
        <v>3980</v>
      </c>
      <c r="B126" s="822" t="s">
        <v>3981</v>
      </c>
      <c r="C126" s="822" t="s">
        <v>3344</v>
      </c>
      <c r="D126" s="822" t="s">
        <v>4101</v>
      </c>
      <c r="E126" s="822" t="s">
        <v>4102</v>
      </c>
      <c r="F126" s="831">
        <v>10</v>
      </c>
      <c r="G126" s="831">
        <v>260</v>
      </c>
      <c r="H126" s="831"/>
      <c r="I126" s="831">
        <v>26</v>
      </c>
      <c r="J126" s="831">
        <v>18</v>
      </c>
      <c r="K126" s="831">
        <v>468</v>
      </c>
      <c r="L126" s="831"/>
      <c r="M126" s="831">
        <v>26</v>
      </c>
      <c r="N126" s="831">
        <v>33</v>
      </c>
      <c r="O126" s="831">
        <v>891</v>
      </c>
      <c r="P126" s="827"/>
      <c r="Q126" s="832">
        <v>27</v>
      </c>
    </row>
    <row r="127" spans="1:17" ht="14.45" customHeight="1" x14ac:dyDescent="0.2">
      <c r="A127" s="821" t="s">
        <v>3980</v>
      </c>
      <c r="B127" s="822" t="s">
        <v>3981</v>
      </c>
      <c r="C127" s="822" t="s">
        <v>3344</v>
      </c>
      <c r="D127" s="822" t="s">
        <v>4103</v>
      </c>
      <c r="E127" s="822" t="s">
        <v>4104</v>
      </c>
      <c r="F127" s="831">
        <v>9</v>
      </c>
      <c r="G127" s="831">
        <v>756</v>
      </c>
      <c r="H127" s="831"/>
      <c r="I127" s="831">
        <v>84</v>
      </c>
      <c r="J127" s="831">
        <v>50</v>
      </c>
      <c r="K127" s="831">
        <v>4200</v>
      </c>
      <c r="L127" s="831"/>
      <c r="M127" s="831">
        <v>84</v>
      </c>
      <c r="N127" s="831">
        <v>63</v>
      </c>
      <c r="O127" s="831">
        <v>5355</v>
      </c>
      <c r="P127" s="827"/>
      <c r="Q127" s="832">
        <v>85</v>
      </c>
    </row>
    <row r="128" spans="1:17" ht="14.45" customHeight="1" x14ac:dyDescent="0.2">
      <c r="A128" s="821" t="s">
        <v>3980</v>
      </c>
      <c r="B128" s="822" t="s">
        <v>3981</v>
      </c>
      <c r="C128" s="822" t="s">
        <v>3344</v>
      </c>
      <c r="D128" s="822" t="s">
        <v>4105</v>
      </c>
      <c r="E128" s="822" t="s">
        <v>4106</v>
      </c>
      <c r="F128" s="831">
        <v>370</v>
      </c>
      <c r="G128" s="831">
        <v>65490</v>
      </c>
      <c r="H128" s="831"/>
      <c r="I128" s="831">
        <v>177</v>
      </c>
      <c r="J128" s="831">
        <v>420</v>
      </c>
      <c r="K128" s="831">
        <v>74760</v>
      </c>
      <c r="L128" s="831"/>
      <c r="M128" s="831">
        <v>178</v>
      </c>
      <c r="N128" s="831">
        <v>129</v>
      </c>
      <c r="O128" s="831">
        <v>23220</v>
      </c>
      <c r="P128" s="827"/>
      <c r="Q128" s="832">
        <v>180</v>
      </c>
    </row>
    <row r="129" spans="1:17" ht="14.45" customHeight="1" x14ac:dyDescent="0.2">
      <c r="A129" s="821" t="s">
        <v>3980</v>
      </c>
      <c r="B129" s="822" t="s">
        <v>3981</v>
      </c>
      <c r="C129" s="822" t="s">
        <v>3344</v>
      </c>
      <c r="D129" s="822" t="s">
        <v>4107</v>
      </c>
      <c r="E129" s="822" t="s">
        <v>4108</v>
      </c>
      <c r="F129" s="831">
        <v>113</v>
      </c>
      <c r="G129" s="831">
        <v>28702</v>
      </c>
      <c r="H129" s="831"/>
      <c r="I129" s="831">
        <v>254</v>
      </c>
      <c r="J129" s="831">
        <v>185</v>
      </c>
      <c r="K129" s="831">
        <v>47175</v>
      </c>
      <c r="L129" s="831"/>
      <c r="M129" s="831">
        <v>255</v>
      </c>
      <c r="N129" s="831">
        <v>22</v>
      </c>
      <c r="O129" s="831">
        <v>5654</v>
      </c>
      <c r="P129" s="827"/>
      <c r="Q129" s="832">
        <v>257</v>
      </c>
    </row>
    <row r="130" spans="1:17" ht="14.45" customHeight="1" x14ac:dyDescent="0.2">
      <c r="A130" s="821" t="s">
        <v>3980</v>
      </c>
      <c r="B130" s="822" t="s">
        <v>3981</v>
      </c>
      <c r="C130" s="822" t="s">
        <v>3344</v>
      </c>
      <c r="D130" s="822" t="s">
        <v>4109</v>
      </c>
      <c r="E130" s="822" t="s">
        <v>4110</v>
      </c>
      <c r="F130" s="831">
        <v>512</v>
      </c>
      <c r="G130" s="831">
        <v>8192</v>
      </c>
      <c r="H130" s="831"/>
      <c r="I130" s="831">
        <v>16</v>
      </c>
      <c r="J130" s="831">
        <v>461</v>
      </c>
      <c r="K130" s="831">
        <v>7376</v>
      </c>
      <c r="L130" s="831"/>
      <c r="M130" s="831">
        <v>16</v>
      </c>
      <c r="N130" s="831">
        <v>167</v>
      </c>
      <c r="O130" s="831">
        <v>2672</v>
      </c>
      <c r="P130" s="827"/>
      <c r="Q130" s="832">
        <v>16</v>
      </c>
    </row>
    <row r="131" spans="1:17" ht="14.45" customHeight="1" x14ac:dyDescent="0.2">
      <c r="A131" s="821" t="s">
        <v>3980</v>
      </c>
      <c r="B131" s="822" t="s">
        <v>3981</v>
      </c>
      <c r="C131" s="822" t="s">
        <v>3344</v>
      </c>
      <c r="D131" s="822" t="s">
        <v>4111</v>
      </c>
      <c r="E131" s="822" t="s">
        <v>4112</v>
      </c>
      <c r="F131" s="831">
        <v>21</v>
      </c>
      <c r="G131" s="831">
        <v>483</v>
      </c>
      <c r="H131" s="831"/>
      <c r="I131" s="831">
        <v>23</v>
      </c>
      <c r="J131" s="831">
        <v>42</v>
      </c>
      <c r="K131" s="831">
        <v>966</v>
      </c>
      <c r="L131" s="831"/>
      <c r="M131" s="831">
        <v>23</v>
      </c>
      <c r="N131" s="831">
        <v>88</v>
      </c>
      <c r="O131" s="831">
        <v>2112</v>
      </c>
      <c r="P131" s="827"/>
      <c r="Q131" s="832">
        <v>24</v>
      </c>
    </row>
    <row r="132" spans="1:17" ht="14.45" customHeight="1" x14ac:dyDescent="0.2">
      <c r="A132" s="821" t="s">
        <v>3980</v>
      </c>
      <c r="B132" s="822" t="s">
        <v>3981</v>
      </c>
      <c r="C132" s="822" t="s">
        <v>3344</v>
      </c>
      <c r="D132" s="822" t="s">
        <v>4113</v>
      </c>
      <c r="E132" s="822" t="s">
        <v>4114</v>
      </c>
      <c r="F132" s="831">
        <v>143</v>
      </c>
      <c r="G132" s="831">
        <v>36179</v>
      </c>
      <c r="H132" s="831"/>
      <c r="I132" s="831">
        <v>253</v>
      </c>
      <c r="J132" s="831">
        <v>223</v>
      </c>
      <c r="K132" s="831">
        <v>56642</v>
      </c>
      <c r="L132" s="831"/>
      <c r="M132" s="831">
        <v>254</v>
      </c>
      <c r="N132" s="831">
        <v>22</v>
      </c>
      <c r="O132" s="831">
        <v>5632</v>
      </c>
      <c r="P132" s="827"/>
      <c r="Q132" s="832">
        <v>256</v>
      </c>
    </row>
    <row r="133" spans="1:17" ht="14.45" customHeight="1" x14ac:dyDescent="0.2">
      <c r="A133" s="821" t="s">
        <v>3980</v>
      </c>
      <c r="B133" s="822" t="s">
        <v>3981</v>
      </c>
      <c r="C133" s="822" t="s">
        <v>3344</v>
      </c>
      <c r="D133" s="822" t="s">
        <v>4115</v>
      </c>
      <c r="E133" s="822" t="s">
        <v>4116</v>
      </c>
      <c r="F133" s="831">
        <v>35</v>
      </c>
      <c r="G133" s="831">
        <v>1295</v>
      </c>
      <c r="H133" s="831"/>
      <c r="I133" s="831">
        <v>37</v>
      </c>
      <c r="J133" s="831">
        <v>59</v>
      </c>
      <c r="K133" s="831">
        <v>2183</v>
      </c>
      <c r="L133" s="831"/>
      <c r="M133" s="831">
        <v>37</v>
      </c>
      <c r="N133" s="831">
        <v>46</v>
      </c>
      <c r="O133" s="831">
        <v>1702</v>
      </c>
      <c r="P133" s="827"/>
      <c r="Q133" s="832">
        <v>37</v>
      </c>
    </row>
    <row r="134" spans="1:17" ht="14.45" customHeight="1" x14ac:dyDescent="0.2">
      <c r="A134" s="821" t="s">
        <v>3980</v>
      </c>
      <c r="B134" s="822" t="s">
        <v>3981</v>
      </c>
      <c r="C134" s="822" t="s">
        <v>3344</v>
      </c>
      <c r="D134" s="822" t="s">
        <v>4117</v>
      </c>
      <c r="E134" s="822" t="s">
        <v>4118</v>
      </c>
      <c r="F134" s="831">
        <v>13</v>
      </c>
      <c r="G134" s="831">
        <v>299</v>
      </c>
      <c r="H134" s="831"/>
      <c r="I134" s="831">
        <v>23</v>
      </c>
      <c r="J134" s="831">
        <v>118</v>
      </c>
      <c r="K134" s="831">
        <v>2714</v>
      </c>
      <c r="L134" s="831"/>
      <c r="M134" s="831">
        <v>23</v>
      </c>
      <c r="N134" s="831">
        <v>230</v>
      </c>
      <c r="O134" s="831">
        <v>5520</v>
      </c>
      <c r="P134" s="827"/>
      <c r="Q134" s="832">
        <v>24</v>
      </c>
    </row>
    <row r="135" spans="1:17" ht="14.45" customHeight="1" x14ac:dyDescent="0.2">
      <c r="A135" s="821" t="s">
        <v>3980</v>
      </c>
      <c r="B135" s="822" t="s">
        <v>3981</v>
      </c>
      <c r="C135" s="822" t="s">
        <v>3344</v>
      </c>
      <c r="D135" s="822" t="s">
        <v>4119</v>
      </c>
      <c r="E135" s="822" t="s">
        <v>4120</v>
      </c>
      <c r="F135" s="831"/>
      <c r="G135" s="831"/>
      <c r="H135" s="831"/>
      <c r="I135" s="831"/>
      <c r="J135" s="831">
        <v>1</v>
      </c>
      <c r="K135" s="831">
        <v>404</v>
      </c>
      <c r="L135" s="831"/>
      <c r="M135" s="831">
        <v>404</v>
      </c>
      <c r="N135" s="831"/>
      <c r="O135" s="831"/>
      <c r="P135" s="827"/>
      <c r="Q135" s="832"/>
    </row>
    <row r="136" spans="1:17" ht="14.45" customHeight="1" x14ac:dyDescent="0.2">
      <c r="A136" s="821" t="s">
        <v>3980</v>
      </c>
      <c r="B136" s="822" t="s">
        <v>3981</v>
      </c>
      <c r="C136" s="822" t="s">
        <v>3344</v>
      </c>
      <c r="D136" s="822" t="s">
        <v>4121</v>
      </c>
      <c r="E136" s="822" t="s">
        <v>4122</v>
      </c>
      <c r="F136" s="831"/>
      <c r="G136" s="831"/>
      <c r="H136" s="831"/>
      <c r="I136" s="831"/>
      <c r="J136" s="831">
        <v>1</v>
      </c>
      <c r="K136" s="831">
        <v>216</v>
      </c>
      <c r="L136" s="831"/>
      <c r="M136" s="831">
        <v>216</v>
      </c>
      <c r="N136" s="831"/>
      <c r="O136" s="831"/>
      <c r="P136" s="827"/>
      <c r="Q136" s="832"/>
    </row>
    <row r="137" spans="1:17" ht="14.45" customHeight="1" x14ac:dyDescent="0.2">
      <c r="A137" s="821" t="s">
        <v>3980</v>
      </c>
      <c r="B137" s="822" t="s">
        <v>3981</v>
      </c>
      <c r="C137" s="822" t="s">
        <v>3344</v>
      </c>
      <c r="D137" s="822" t="s">
        <v>4123</v>
      </c>
      <c r="E137" s="822" t="s">
        <v>4124</v>
      </c>
      <c r="F137" s="831">
        <v>1</v>
      </c>
      <c r="G137" s="831">
        <v>171</v>
      </c>
      <c r="H137" s="831"/>
      <c r="I137" s="831">
        <v>171</v>
      </c>
      <c r="J137" s="831"/>
      <c r="K137" s="831"/>
      <c r="L137" s="831"/>
      <c r="M137" s="831"/>
      <c r="N137" s="831"/>
      <c r="O137" s="831"/>
      <c r="P137" s="827"/>
      <c r="Q137" s="832"/>
    </row>
    <row r="138" spans="1:17" ht="14.45" customHeight="1" x14ac:dyDescent="0.2">
      <c r="A138" s="821" t="s">
        <v>3980</v>
      </c>
      <c r="B138" s="822" t="s">
        <v>3981</v>
      </c>
      <c r="C138" s="822" t="s">
        <v>3344</v>
      </c>
      <c r="D138" s="822" t="s">
        <v>4125</v>
      </c>
      <c r="E138" s="822" t="s">
        <v>4126</v>
      </c>
      <c r="F138" s="831">
        <v>4</v>
      </c>
      <c r="G138" s="831">
        <v>2356</v>
      </c>
      <c r="H138" s="831"/>
      <c r="I138" s="831">
        <v>589</v>
      </c>
      <c r="J138" s="831">
        <v>6</v>
      </c>
      <c r="K138" s="831">
        <v>3540</v>
      </c>
      <c r="L138" s="831"/>
      <c r="M138" s="831">
        <v>590</v>
      </c>
      <c r="N138" s="831">
        <v>3</v>
      </c>
      <c r="O138" s="831">
        <v>1776</v>
      </c>
      <c r="P138" s="827"/>
      <c r="Q138" s="832">
        <v>592</v>
      </c>
    </row>
    <row r="139" spans="1:17" ht="14.45" customHeight="1" x14ac:dyDescent="0.2">
      <c r="A139" s="821" t="s">
        <v>3980</v>
      </c>
      <c r="B139" s="822" t="s">
        <v>3981</v>
      </c>
      <c r="C139" s="822" t="s">
        <v>3344</v>
      </c>
      <c r="D139" s="822" t="s">
        <v>4127</v>
      </c>
      <c r="E139" s="822" t="s">
        <v>4128</v>
      </c>
      <c r="F139" s="831">
        <v>10</v>
      </c>
      <c r="G139" s="831">
        <v>3310</v>
      </c>
      <c r="H139" s="831"/>
      <c r="I139" s="831">
        <v>331</v>
      </c>
      <c r="J139" s="831">
        <v>11</v>
      </c>
      <c r="K139" s="831">
        <v>3641</v>
      </c>
      <c r="L139" s="831"/>
      <c r="M139" s="831">
        <v>331</v>
      </c>
      <c r="N139" s="831">
        <v>2</v>
      </c>
      <c r="O139" s="831">
        <v>664</v>
      </c>
      <c r="P139" s="827"/>
      <c r="Q139" s="832">
        <v>332</v>
      </c>
    </row>
    <row r="140" spans="1:17" ht="14.45" customHeight="1" x14ac:dyDescent="0.2">
      <c r="A140" s="821" t="s">
        <v>3980</v>
      </c>
      <c r="B140" s="822" t="s">
        <v>3981</v>
      </c>
      <c r="C140" s="822" t="s">
        <v>3344</v>
      </c>
      <c r="D140" s="822" t="s">
        <v>4129</v>
      </c>
      <c r="E140" s="822" t="s">
        <v>4130</v>
      </c>
      <c r="F140" s="831">
        <v>11</v>
      </c>
      <c r="G140" s="831">
        <v>319</v>
      </c>
      <c r="H140" s="831"/>
      <c r="I140" s="831">
        <v>29</v>
      </c>
      <c r="J140" s="831">
        <v>57</v>
      </c>
      <c r="K140" s="831">
        <v>1653</v>
      </c>
      <c r="L140" s="831"/>
      <c r="M140" s="831">
        <v>29</v>
      </c>
      <c r="N140" s="831">
        <v>111</v>
      </c>
      <c r="O140" s="831">
        <v>3330</v>
      </c>
      <c r="P140" s="827"/>
      <c r="Q140" s="832">
        <v>30</v>
      </c>
    </row>
    <row r="141" spans="1:17" ht="14.45" customHeight="1" x14ac:dyDescent="0.2">
      <c r="A141" s="821" t="s">
        <v>3980</v>
      </c>
      <c r="B141" s="822" t="s">
        <v>3981</v>
      </c>
      <c r="C141" s="822" t="s">
        <v>3344</v>
      </c>
      <c r="D141" s="822" t="s">
        <v>4131</v>
      </c>
      <c r="E141" s="822" t="s">
        <v>4132</v>
      </c>
      <c r="F141" s="831">
        <v>281</v>
      </c>
      <c r="G141" s="831">
        <v>50299</v>
      </c>
      <c r="H141" s="831"/>
      <c r="I141" s="831">
        <v>179</v>
      </c>
      <c r="J141" s="831">
        <v>662</v>
      </c>
      <c r="K141" s="831">
        <v>118498</v>
      </c>
      <c r="L141" s="831"/>
      <c r="M141" s="831">
        <v>179</v>
      </c>
      <c r="N141" s="831">
        <v>127</v>
      </c>
      <c r="O141" s="831">
        <v>22860</v>
      </c>
      <c r="P141" s="827"/>
      <c r="Q141" s="832">
        <v>180</v>
      </c>
    </row>
    <row r="142" spans="1:17" ht="14.45" customHeight="1" x14ac:dyDescent="0.2">
      <c r="A142" s="821" t="s">
        <v>3980</v>
      </c>
      <c r="B142" s="822" t="s">
        <v>3981</v>
      </c>
      <c r="C142" s="822" t="s">
        <v>3344</v>
      </c>
      <c r="D142" s="822" t="s">
        <v>4133</v>
      </c>
      <c r="E142" s="822" t="s">
        <v>4134</v>
      </c>
      <c r="F142" s="831">
        <v>1</v>
      </c>
      <c r="G142" s="831">
        <v>16</v>
      </c>
      <c r="H142" s="831"/>
      <c r="I142" s="831">
        <v>16</v>
      </c>
      <c r="J142" s="831">
        <v>10</v>
      </c>
      <c r="K142" s="831">
        <v>160</v>
      </c>
      <c r="L142" s="831"/>
      <c r="M142" s="831">
        <v>16</v>
      </c>
      <c r="N142" s="831">
        <v>9</v>
      </c>
      <c r="O142" s="831">
        <v>144</v>
      </c>
      <c r="P142" s="827"/>
      <c r="Q142" s="832">
        <v>16</v>
      </c>
    </row>
    <row r="143" spans="1:17" ht="14.45" customHeight="1" x14ac:dyDescent="0.2">
      <c r="A143" s="821" t="s">
        <v>3980</v>
      </c>
      <c r="B143" s="822" t="s">
        <v>3981</v>
      </c>
      <c r="C143" s="822" t="s">
        <v>3344</v>
      </c>
      <c r="D143" s="822" t="s">
        <v>4135</v>
      </c>
      <c r="E143" s="822" t="s">
        <v>4136</v>
      </c>
      <c r="F143" s="831">
        <v>354</v>
      </c>
      <c r="G143" s="831">
        <v>7080</v>
      </c>
      <c r="H143" s="831"/>
      <c r="I143" s="831">
        <v>20</v>
      </c>
      <c r="J143" s="831">
        <v>416</v>
      </c>
      <c r="K143" s="831">
        <v>8320</v>
      </c>
      <c r="L143" s="831"/>
      <c r="M143" s="831">
        <v>20</v>
      </c>
      <c r="N143" s="831">
        <v>171</v>
      </c>
      <c r="O143" s="831">
        <v>3420</v>
      </c>
      <c r="P143" s="827"/>
      <c r="Q143" s="832">
        <v>20</v>
      </c>
    </row>
    <row r="144" spans="1:17" ht="14.45" customHeight="1" x14ac:dyDescent="0.2">
      <c r="A144" s="821" t="s">
        <v>3980</v>
      </c>
      <c r="B144" s="822" t="s">
        <v>3981</v>
      </c>
      <c r="C144" s="822" t="s">
        <v>3344</v>
      </c>
      <c r="D144" s="822" t="s">
        <v>4137</v>
      </c>
      <c r="E144" s="822" t="s">
        <v>4138</v>
      </c>
      <c r="F144" s="831">
        <v>226</v>
      </c>
      <c r="G144" s="831">
        <v>4520</v>
      </c>
      <c r="H144" s="831"/>
      <c r="I144" s="831">
        <v>20</v>
      </c>
      <c r="J144" s="831">
        <v>383</v>
      </c>
      <c r="K144" s="831">
        <v>7660</v>
      </c>
      <c r="L144" s="831"/>
      <c r="M144" s="831">
        <v>20</v>
      </c>
      <c r="N144" s="831">
        <v>242</v>
      </c>
      <c r="O144" s="831">
        <v>4840</v>
      </c>
      <c r="P144" s="827"/>
      <c r="Q144" s="832">
        <v>20</v>
      </c>
    </row>
    <row r="145" spans="1:17" ht="14.45" customHeight="1" x14ac:dyDescent="0.2">
      <c r="A145" s="821" t="s">
        <v>3980</v>
      </c>
      <c r="B145" s="822" t="s">
        <v>3981</v>
      </c>
      <c r="C145" s="822" t="s">
        <v>3344</v>
      </c>
      <c r="D145" s="822" t="s">
        <v>4139</v>
      </c>
      <c r="E145" s="822" t="s">
        <v>4140</v>
      </c>
      <c r="F145" s="831">
        <v>2</v>
      </c>
      <c r="G145" s="831">
        <v>374</v>
      </c>
      <c r="H145" s="831"/>
      <c r="I145" s="831">
        <v>187</v>
      </c>
      <c r="J145" s="831">
        <v>7</v>
      </c>
      <c r="K145" s="831">
        <v>1316</v>
      </c>
      <c r="L145" s="831"/>
      <c r="M145" s="831">
        <v>188</v>
      </c>
      <c r="N145" s="831"/>
      <c r="O145" s="831"/>
      <c r="P145" s="827"/>
      <c r="Q145" s="832"/>
    </row>
    <row r="146" spans="1:17" ht="14.45" customHeight="1" x14ac:dyDescent="0.2">
      <c r="A146" s="821" t="s">
        <v>3980</v>
      </c>
      <c r="B146" s="822" t="s">
        <v>3981</v>
      </c>
      <c r="C146" s="822" t="s">
        <v>3344</v>
      </c>
      <c r="D146" s="822" t="s">
        <v>4141</v>
      </c>
      <c r="E146" s="822" t="s">
        <v>4142</v>
      </c>
      <c r="F146" s="831"/>
      <c r="G146" s="831"/>
      <c r="H146" s="831"/>
      <c r="I146" s="831"/>
      <c r="J146" s="831">
        <v>1</v>
      </c>
      <c r="K146" s="831">
        <v>190</v>
      </c>
      <c r="L146" s="831"/>
      <c r="M146" s="831">
        <v>190</v>
      </c>
      <c r="N146" s="831"/>
      <c r="O146" s="831"/>
      <c r="P146" s="827"/>
      <c r="Q146" s="832"/>
    </row>
    <row r="147" spans="1:17" ht="14.45" customHeight="1" x14ac:dyDescent="0.2">
      <c r="A147" s="821" t="s">
        <v>3980</v>
      </c>
      <c r="B147" s="822" t="s">
        <v>3981</v>
      </c>
      <c r="C147" s="822" t="s">
        <v>3344</v>
      </c>
      <c r="D147" s="822" t="s">
        <v>4143</v>
      </c>
      <c r="E147" s="822" t="s">
        <v>4144</v>
      </c>
      <c r="F147" s="831">
        <v>2</v>
      </c>
      <c r="G147" s="831">
        <v>538</v>
      </c>
      <c r="H147" s="831"/>
      <c r="I147" s="831">
        <v>269</v>
      </c>
      <c r="J147" s="831">
        <v>3</v>
      </c>
      <c r="K147" s="831">
        <v>807</v>
      </c>
      <c r="L147" s="831"/>
      <c r="M147" s="831">
        <v>269</v>
      </c>
      <c r="N147" s="831"/>
      <c r="O147" s="831"/>
      <c r="P147" s="827"/>
      <c r="Q147" s="832"/>
    </row>
    <row r="148" spans="1:17" ht="14.45" customHeight="1" x14ac:dyDescent="0.2">
      <c r="A148" s="821" t="s">
        <v>3980</v>
      </c>
      <c r="B148" s="822" t="s">
        <v>3981</v>
      </c>
      <c r="C148" s="822" t="s">
        <v>3344</v>
      </c>
      <c r="D148" s="822" t="s">
        <v>4145</v>
      </c>
      <c r="E148" s="822" t="s">
        <v>4146</v>
      </c>
      <c r="F148" s="831">
        <v>2</v>
      </c>
      <c r="G148" s="831">
        <v>326</v>
      </c>
      <c r="H148" s="831"/>
      <c r="I148" s="831">
        <v>163</v>
      </c>
      <c r="J148" s="831"/>
      <c r="K148" s="831"/>
      <c r="L148" s="831"/>
      <c r="M148" s="831"/>
      <c r="N148" s="831"/>
      <c r="O148" s="831"/>
      <c r="P148" s="827"/>
      <c r="Q148" s="832"/>
    </row>
    <row r="149" spans="1:17" ht="14.45" customHeight="1" x14ac:dyDescent="0.2">
      <c r="A149" s="821" t="s">
        <v>3980</v>
      </c>
      <c r="B149" s="822" t="s">
        <v>3981</v>
      </c>
      <c r="C149" s="822" t="s">
        <v>3344</v>
      </c>
      <c r="D149" s="822" t="s">
        <v>4147</v>
      </c>
      <c r="E149" s="822" t="s">
        <v>4148</v>
      </c>
      <c r="F149" s="831">
        <v>1</v>
      </c>
      <c r="G149" s="831">
        <v>174</v>
      </c>
      <c r="H149" s="831"/>
      <c r="I149" s="831">
        <v>174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3980</v>
      </c>
      <c r="B150" s="822" t="s">
        <v>3981</v>
      </c>
      <c r="C150" s="822" t="s">
        <v>3344</v>
      </c>
      <c r="D150" s="822" t="s">
        <v>4149</v>
      </c>
      <c r="E150" s="822" t="s">
        <v>4150</v>
      </c>
      <c r="F150" s="831">
        <v>47</v>
      </c>
      <c r="G150" s="831">
        <v>3948</v>
      </c>
      <c r="H150" s="831"/>
      <c r="I150" s="831">
        <v>84</v>
      </c>
      <c r="J150" s="831">
        <v>60</v>
      </c>
      <c r="K150" s="831">
        <v>5040</v>
      </c>
      <c r="L150" s="831"/>
      <c r="M150" s="831">
        <v>84</v>
      </c>
      <c r="N150" s="831">
        <v>47</v>
      </c>
      <c r="O150" s="831">
        <v>3995</v>
      </c>
      <c r="P150" s="827"/>
      <c r="Q150" s="832">
        <v>85</v>
      </c>
    </row>
    <row r="151" spans="1:17" ht="14.45" customHeight="1" x14ac:dyDescent="0.2">
      <c r="A151" s="821" t="s">
        <v>3980</v>
      </c>
      <c r="B151" s="822" t="s">
        <v>3981</v>
      </c>
      <c r="C151" s="822" t="s">
        <v>3344</v>
      </c>
      <c r="D151" s="822" t="s">
        <v>4151</v>
      </c>
      <c r="E151" s="822" t="s">
        <v>4152</v>
      </c>
      <c r="F151" s="831">
        <v>1</v>
      </c>
      <c r="G151" s="831">
        <v>266</v>
      </c>
      <c r="H151" s="831"/>
      <c r="I151" s="831">
        <v>266</v>
      </c>
      <c r="J151" s="831">
        <v>4</v>
      </c>
      <c r="K151" s="831">
        <v>1068</v>
      </c>
      <c r="L151" s="831"/>
      <c r="M151" s="831">
        <v>267</v>
      </c>
      <c r="N151" s="831"/>
      <c r="O151" s="831"/>
      <c r="P151" s="827"/>
      <c r="Q151" s="832"/>
    </row>
    <row r="152" spans="1:17" ht="14.45" customHeight="1" x14ac:dyDescent="0.2">
      <c r="A152" s="821" t="s">
        <v>3980</v>
      </c>
      <c r="B152" s="822" t="s">
        <v>3981</v>
      </c>
      <c r="C152" s="822" t="s">
        <v>3344</v>
      </c>
      <c r="D152" s="822" t="s">
        <v>4153</v>
      </c>
      <c r="E152" s="822" t="s">
        <v>4154</v>
      </c>
      <c r="F152" s="831">
        <v>60</v>
      </c>
      <c r="G152" s="831">
        <v>4740</v>
      </c>
      <c r="H152" s="831"/>
      <c r="I152" s="831">
        <v>79</v>
      </c>
      <c r="J152" s="831">
        <v>125</v>
      </c>
      <c r="K152" s="831">
        <v>9875</v>
      </c>
      <c r="L152" s="831"/>
      <c r="M152" s="831">
        <v>79</v>
      </c>
      <c r="N152" s="831">
        <v>20</v>
      </c>
      <c r="O152" s="831">
        <v>1600</v>
      </c>
      <c r="P152" s="827"/>
      <c r="Q152" s="832">
        <v>80</v>
      </c>
    </row>
    <row r="153" spans="1:17" ht="14.45" customHeight="1" x14ac:dyDescent="0.2">
      <c r="A153" s="821" t="s">
        <v>3980</v>
      </c>
      <c r="B153" s="822" t="s">
        <v>3981</v>
      </c>
      <c r="C153" s="822" t="s">
        <v>3344</v>
      </c>
      <c r="D153" s="822" t="s">
        <v>4155</v>
      </c>
      <c r="E153" s="822" t="s">
        <v>4156</v>
      </c>
      <c r="F153" s="831">
        <v>4</v>
      </c>
      <c r="G153" s="831">
        <v>1208</v>
      </c>
      <c r="H153" s="831"/>
      <c r="I153" s="831">
        <v>302</v>
      </c>
      <c r="J153" s="831">
        <v>4</v>
      </c>
      <c r="K153" s="831">
        <v>1212</v>
      </c>
      <c r="L153" s="831"/>
      <c r="M153" s="831">
        <v>303</v>
      </c>
      <c r="N153" s="831"/>
      <c r="O153" s="831"/>
      <c r="P153" s="827"/>
      <c r="Q153" s="832"/>
    </row>
    <row r="154" spans="1:17" ht="14.45" customHeight="1" x14ac:dyDescent="0.2">
      <c r="A154" s="821" t="s">
        <v>3980</v>
      </c>
      <c r="B154" s="822" t="s">
        <v>3981</v>
      </c>
      <c r="C154" s="822" t="s">
        <v>3344</v>
      </c>
      <c r="D154" s="822" t="s">
        <v>4157</v>
      </c>
      <c r="E154" s="822" t="s">
        <v>4158</v>
      </c>
      <c r="F154" s="831">
        <v>8</v>
      </c>
      <c r="G154" s="831">
        <v>176</v>
      </c>
      <c r="H154" s="831"/>
      <c r="I154" s="831">
        <v>22</v>
      </c>
      <c r="J154" s="831">
        <v>3</v>
      </c>
      <c r="K154" s="831">
        <v>66</v>
      </c>
      <c r="L154" s="831"/>
      <c r="M154" s="831">
        <v>22</v>
      </c>
      <c r="N154" s="831">
        <v>1</v>
      </c>
      <c r="O154" s="831">
        <v>23</v>
      </c>
      <c r="P154" s="827"/>
      <c r="Q154" s="832">
        <v>23</v>
      </c>
    </row>
    <row r="155" spans="1:17" ht="14.45" customHeight="1" x14ac:dyDescent="0.2">
      <c r="A155" s="821" t="s">
        <v>3980</v>
      </c>
      <c r="B155" s="822" t="s">
        <v>3981</v>
      </c>
      <c r="C155" s="822" t="s">
        <v>3344</v>
      </c>
      <c r="D155" s="822" t="s">
        <v>4159</v>
      </c>
      <c r="E155" s="822" t="s">
        <v>4160</v>
      </c>
      <c r="F155" s="831">
        <v>21</v>
      </c>
      <c r="G155" s="831">
        <v>462</v>
      </c>
      <c r="H155" s="831"/>
      <c r="I155" s="831">
        <v>22</v>
      </c>
      <c r="J155" s="831">
        <v>39</v>
      </c>
      <c r="K155" s="831">
        <v>858</v>
      </c>
      <c r="L155" s="831"/>
      <c r="M155" s="831">
        <v>22</v>
      </c>
      <c r="N155" s="831">
        <v>60</v>
      </c>
      <c r="O155" s="831">
        <v>1380</v>
      </c>
      <c r="P155" s="827"/>
      <c r="Q155" s="832">
        <v>23</v>
      </c>
    </row>
    <row r="156" spans="1:17" ht="14.45" customHeight="1" x14ac:dyDescent="0.2">
      <c r="A156" s="821" t="s">
        <v>3980</v>
      </c>
      <c r="B156" s="822" t="s">
        <v>3981</v>
      </c>
      <c r="C156" s="822" t="s">
        <v>3344</v>
      </c>
      <c r="D156" s="822" t="s">
        <v>4161</v>
      </c>
      <c r="E156" s="822" t="s">
        <v>4162</v>
      </c>
      <c r="F156" s="831">
        <v>2</v>
      </c>
      <c r="G156" s="831">
        <v>1142</v>
      </c>
      <c r="H156" s="831"/>
      <c r="I156" s="831">
        <v>571</v>
      </c>
      <c r="J156" s="831"/>
      <c r="K156" s="831"/>
      <c r="L156" s="831"/>
      <c r="M156" s="831"/>
      <c r="N156" s="831"/>
      <c r="O156" s="831"/>
      <c r="P156" s="827"/>
      <c r="Q156" s="832"/>
    </row>
    <row r="157" spans="1:17" ht="14.45" customHeight="1" x14ac:dyDescent="0.2">
      <c r="A157" s="821" t="s">
        <v>3980</v>
      </c>
      <c r="B157" s="822" t="s">
        <v>3981</v>
      </c>
      <c r="C157" s="822" t="s">
        <v>3344</v>
      </c>
      <c r="D157" s="822" t="s">
        <v>4163</v>
      </c>
      <c r="E157" s="822" t="s">
        <v>4164</v>
      </c>
      <c r="F157" s="831">
        <v>5</v>
      </c>
      <c r="G157" s="831">
        <v>865</v>
      </c>
      <c r="H157" s="831"/>
      <c r="I157" s="831">
        <v>173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3980</v>
      </c>
      <c r="B158" s="822" t="s">
        <v>3981</v>
      </c>
      <c r="C158" s="822" t="s">
        <v>3344</v>
      </c>
      <c r="D158" s="822" t="s">
        <v>4165</v>
      </c>
      <c r="E158" s="822" t="s">
        <v>4166</v>
      </c>
      <c r="F158" s="831">
        <v>15</v>
      </c>
      <c r="G158" s="831">
        <v>7425</v>
      </c>
      <c r="H158" s="831"/>
      <c r="I158" s="831">
        <v>495</v>
      </c>
      <c r="J158" s="831">
        <v>17</v>
      </c>
      <c r="K158" s="831">
        <v>8415</v>
      </c>
      <c r="L158" s="831"/>
      <c r="M158" s="831">
        <v>495</v>
      </c>
      <c r="N158" s="831">
        <v>1</v>
      </c>
      <c r="O158" s="831">
        <v>496</v>
      </c>
      <c r="P158" s="827"/>
      <c r="Q158" s="832">
        <v>496</v>
      </c>
    </row>
    <row r="159" spans="1:17" ht="14.45" customHeight="1" x14ac:dyDescent="0.2">
      <c r="A159" s="821" t="s">
        <v>3980</v>
      </c>
      <c r="B159" s="822" t="s">
        <v>3981</v>
      </c>
      <c r="C159" s="822" t="s">
        <v>3344</v>
      </c>
      <c r="D159" s="822" t="s">
        <v>4167</v>
      </c>
      <c r="E159" s="822" t="s">
        <v>4168</v>
      </c>
      <c r="F159" s="831"/>
      <c r="G159" s="831"/>
      <c r="H159" s="831"/>
      <c r="I159" s="831"/>
      <c r="J159" s="831">
        <v>5</v>
      </c>
      <c r="K159" s="831">
        <v>965</v>
      </c>
      <c r="L159" s="831"/>
      <c r="M159" s="831">
        <v>193</v>
      </c>
      <c r="N159" s="831"/>
      <c r="O159" s="831"/>
      <c r="P159" s="827"/>
      <c r="Q159" s="832"/>
    </row>
    <row r="160" spans="1:17" ht="14.45" customHeight="1" x14ac:dyDescent="0.2">
      <c r="A160" s="821" t="s">
        <v>3980</v>
      </c>
      <c r="B160" s="822" t="s">
        <v>3981</v>
      </c>
      <c r="C160" s="822" t="s">
        <v>3344</v>
      </c>
      <c r="D160" s="822" t="s">
        <v>4169</v>
      </c>
      <c r="E160" s="822" t="s">
        <v>4170</v>
      </c>
      <c r="F160" s="831"/>
      <c r="G160" s="831"/>
      <c r="H160" s="831"/>
      <c r="I160" s="831"/>
      <c r="J160" s="831"/>
      <c r="K160" s="831"/>
      <c r="L160" s="831"/>
      <c r="M160" s="831"/>
      <c r="N160" s="831">
        <v>1</v>
      </c>
      <c r="O160" s="831">
        <v>169</v>
      </c>
      <c r="P160" s="827"/>
      <c r="Q160" s="832">
        <v>169</v>
      </c>
    </row>
    <row r="161" spans="1:17" ht="14.45" customHeight="1" x14ac:dyDescent="0.2">
      <c r="A161" s="821" t="s">
        <v>3980</v>
      </c>
      <c r="B161" s="822" t="s">
        <v>3981</v>
      </c>
      <c r="C161" s="822" t="s">
        <v>3344</v>
      </c>
      <c r="D161" s="822" t="s">
        <v>4171</v>
      </c>
      <c r="E161" s="822" t="s">
        <v>4172</v>
      </c>
      <c r="F161" s="831">
        <v>4</v>
      </c>
      <c r="G161" s="831">
        <v>6792</v>
      </c>
      <c r="H161" s="831"/>
      <c r="I161" s="831">
        <v>1698</v>
      </c>
      <c r="J161" s="831">
        <v>1</v>
      </c>
      <c r="K161" s="831">
        <v>1704</v>
      </c>
      <c r="L161" s="831"/>
      <c r="M161" s="831">
        <v>1704</v>
      </c>
      <c r="N161" s="831"/>
      <c r="O161" s="831"/>
      <c r="P161" s="827"/>
      <c r="Q161" s="832"/>
    </row>
    <row r="162" spans="1:17" ht="14.45" customHeight="1" x14ac:dyDescent="0.2">
      <c r="A162" s="821" t="s">
        <v>3980</v>
      </c>
      <c r="B162" s="822" t="s">
        <v>3981</v>
      </c>
      <c r="C162" s="822" t="s">
        <v>3344</v>
      </c>
      <c r="D162" s="822" t="s">
        <v>4173</v>
      </c>
      <c r="E162" s="822" t="s">
        <v>4174</v>
      </c>
      <c r="F162" s="831"/>
      <c r="G162" s="831"/>
      <c r="H162" s="831"/>
      <c r="I162" s="831"/>
      <c r="J162" s="831">
        <v>3</v>
      </c>
      <c r="K162" s="831">
        <v>807</v>
      </c>
      <c r="L162" s="831"/>
      <c r="M162" s="831">
        <v>269</v>
      </c>
      <c r="N162" s="831"/>
      <c r="O162" s="831"/>
      <c r="P162" s="827"/>
      <c r="Q162" s="832"/>
    </row>
    <row r="163" spans="1:17" ht="14.45" customHeight="1" x14ac:dyDescent="0.2">
      <c r="A163" s="821" t="s">
        <v>3980</v>
      </c>
      <c r="B163" s="822" t="s">
        <v>3981</v>
      </c>
      <c r="C163" s="822" t="s">
        <v>3344</v>
      </c>
      <c r="D163" s="822" t="s">
        <v>4175</v>
      </c>
      <c r="E163" s="822" t="s">
        <v>4176</v>
      </c>
      <c r="F163" s="831">
        <v>2</v>
      </c>
      <c r="G163" s="831">
        <v>254</v>
      </c>
      <c r="H163" s="831"/>
      <c r="I163" s="831">
        <v>127</v>
      </c>
      <c r="J163" s="831">
        <v>1</v>
      </c>
      <c r="K163" s="831">
        <v>127</v>
      </c>
      <c r="L163" s="831"/>
      <c r="M163" s="831">
        <v>127</v>
      </c>
      <c r="N163" s="831">
        <v>1</v>
      </c>
      <c r="O163" s="831">
        <v>128</v>
      </c>
      <c r="P163" s="827"/>
      <c r="Q163" s="832">
        <v>128</v>
      </c>
    </row>
    <row r="164" spans="1:17" ht="14.45" customHeight="1" x14ac:dyDescent="0.2">
      <c r="A164" s="821" t="s">
        <v>3980</v>
      </c>
      <c r="B164" s="822" t="s">
        <v>3981</v>
      </c>
      <c r="C164" s="822" t="s">
        <v>3344</v>
      </c>
      <c r="D164" s="822" t="s">
        <v>4177</v>
      </c>
      <c r="E164" s="822" t="s">
        <v>4178</v>
      </c>
      <c r="F164" s="831">
        <v>1</v>
      </c>
      <c r="G164" s="831">
        <v>310</v>
      </c>
      <c r="H164" s="831"/>
      <c r="I164" s="831">
        <v>310</v>
      </c>
      <c r="J164" s="831">
        <v>3</v>
      </c>
      <c r="K164" s="831">
        <v>930</v>
      </c>
      <c r="L164" s="831"/>
      <c r="M164" s="831">
        <v>310</v>
      </c>
      <c r="N164" s="831">
        <v>2</v>
      </c>
      <c r="O164" s="831">
        <v>622</v>
      </c>
      <c r="P164" s="827"/>
      <c r="Q164" s="832">
        <v>311</v>
      </c>
    </row>
    <row r="165" spans="1:17" ht="14.45" customHeight="1" x14ac:dyDescent="0.2">
      <c r="A165" s="821" t="s">
        <v>3980</v>
      </c>
      <c r="B165" s="822" t="s">
        <v>3981</v>
      </c>
      <c r="C165" s="822" t="s">
        <v>3344</v>
      </c>
      <c r="D165" s="822" t="s">
        <v>4179</v>
      </c>
      <c r="E165" s="822" t="s">
        <v>4180</v>
      </c>
      <c r="F165" s="831">
        <v>1</v>
      </c>
      <c r="G165" s="831">
        <v>23</v>
      </c>
      <c r="H165" s="831"/>
      <c r="I165" s="831">
        <v>23</v>
      </c>
      <c r="J165" s="831">
        <v>2</v>
      </c>
      <c r="K165" s="831">
        <v>46</v>
      </c>
      <c r="L165" s="831"/>
      <c r="M165" s="831">
        <v>23</v>
      </c>
      <c r="N165" s="831">
        <v>5</v>
      </c>
      <c r="O165" s="831">
        <v>120</v>
      </c>
      <c r="P165" s="827"/>
      <c r="Q165" s="832">
        <v>24</v>
      </c>
    </row>
    <row r="166" spans="1:17" ht="14.45" customHeight="1" x14ac:dyDescent="0.2">
      <c r="A166" s="821" t="s">
        <v>3980</v>
      </c>
      <c r="B166" s="822" t="s">
        <v>3981</v>
      </c>
      <c r="C166" s="822" t="s">
        <v>3344</v>
      </c>
      <c r="D166" s="822" t="s">
        <v>4181</v>
      </c>
      <c r="E166" s="822" t="s">
        <v>4182</v>
      </c>
      <c r="F166" s="831"/>
      <c r="G166" s="831"/>
      <c r="H166" s="831"/>
      <c r="I166" s="831"/>
      <c r="J166" s="831"/>
      <c r="K166" s="831"/>
      <c r="L166" s="831"/>
      <c r="M166" s="831"/>
      <c r="N166" s="831">
        <v>1</v>
      </c>
      <c r="O166" s="831">
        <v>17</v>
      </c>
      <c r="P166" s="827"/>
      <c r="Q166" s="832">
        <v>17</v>
      </c>
    </row>
    <row r="167" spans="1:17" ht="14.45" customHeight="1" x14ac:dyDescent="0.2">
      <c r="A167" s="821" t="s">
        <v>3980</v>
      </c>
      <c r="B167" s="822" t="s">
        <v>3981</v>
      </c>
      <c r="C167" s="822" t="s">
        <v>3344</v>
      </c>
      <c r="D167" s="822" t="s">
        <v>4183</v>
      </c>
      <c r="E167" s="822" t="s">
        <v>4184</v>
      </c>
      <c r="F167" s="831">
        <v>1</v>
      </c>
      <c r="G167" s="831">
        <v>134</v>
      </c>
      <c r="H167" s="831"/>
      <c r="I167" s="831">
        <v>134</v>
      </c>
      <c r="J167" s="831">
        <v>1</v>
      </c>
      <c r="K167" s="831">
        <v>135</v>
      </c>
      <c r="L167" s="831"/>
      <c r="M167" s="831">
        <v>135</v>
      </c>
      <c r="N167" s="831"/>
      <c r="O167" s="831"/>
      <c r="P167" s="827"/>
      <c r="Q167" s="832"/>
    </row>
    <row r="168" spans="1:17" ht="14.45" customHeight="1" x14ac:dyDescent="0.2">
      <c r="A168" s="821" t="s">
        <v>3980</v>
      </c>
      <c r="B168" s="822" t="s">
        <v>3981</v>
      </c>
      <c r="C168" s="822" t="s">
        <v>3344</v>
      </c>
      <c r="D168" s="822" t="s">
        <v>4185</v>
      </c>
      <c r="E168" s="822" t="s">
        <v>4186</v>
      </c>
      <c r="F168" s="831">
        <v>3</v>
      </c>
      <c r="G168" s="831">
        <v>1956</v>
      </c>
      <c r="H168" s="831"/>
      <c r="I168" s="831">
        <v>652</v>
      </c>
      <c r="J168" s="831">
        <v>1</v>
      </c>
      <c r="K168" s="831">
        <v>652</v>
      </c>
      <c r="L168" s="831"/>
      <c r="M168" s="831">
        <v>652</v>
      </c>
      <c r="N168" s="831">
        <v>2</v>
      </c>
      <c r="O168" s="831">
        <v>1308</v>
      </c>
      <c r="P168" s="827"/>
      <c r="Q168" s="832">
        <v>654</v>
      </c>
    </row>
    <row r="169" spans="1:17" ht="14.45" customHeight="1" x14ac:dyDescent="0.2">
      <c r="A169" s="821" t="s">
        <v>3980</v>
      </c>
      <c r="B169" s="822" t="s">
        <v>3981</v>
      </c>
      <c r="C169" s="822" t="s">
        <v>3344</v>
      </c>
      <c r="D169" s="822" t="s">
        <v>4187</v>
      </c>
      <c r="E169" s="822" t="s">
        <v>4188</v>
      </c>
      <c r="F169" s="831">
        <v>16</v>
      </c>
      <c r="G169" s="831">
        <v>4736</v>
      </c>
      <c r="H169" s="831"/>
      <c r="I169" s="831">
        <v>296</v>
      </c>
      <c r="J169" s="831">
        <v>36</v>
      </c>
      <c r="K169" s="831">
        <v>10656</v>
      </c>
      <c r="L169" s="831"/>
      <c r="M169" s="831">
        <v>296</v>
      </c>
      <c r="N169" s="831">
        <v>19</v>
      </c>
      <c r="O169" s="831">
        <v>5681</v>
      </c>
      <c r="P169" s="827"/>
      <c r="Q169" s="832">
        <v>299</v>
      </c>
    </row>
    <row r="170" spans="1:17" ht="14.45" customHeight="1" x14ac:dyDescent="0.2">
      <c r="A170" s="821" t="s">
        <v>3980</v>
      </c>
      <c r="B170" s="822" t="s">
        <v>3981</v>
      </c>
      <c r="C170" s="822" t="s">
        <v>3344</v>
      </c>
      <c r="D170" s="822" t="s">
        <v>4189</v>
      </c>
      <c r="E170" s="822" t="s">
        <v>4190</v>
      </c>
      <c r="F170" s="831"/>
      <c r="G170" s="831"/>
      <c r="H170" s="831"/>
      <c r="I170" s="831"/>
      <c r="J170" s="831">
        <v>5</v>
      </c>
      <c r="K170" s="831">
        <v>225</v>
      </c>
      <c r="L170" s="831"/>
      <c r="M170" s="831">
        <v>45</v>
      </c>
      <c r="N170" s="831">
        <v>3</v>
      </c>
      <c r="O170" s="831">
        <v>138</v>
      </c>
      <c r="P170" s="827"/>
      <c r="Q170" s="832">
        <v>46</v>
      </c>
    </row>
    <row r="171" spans="1:17" ht="14.45" customHeight="1" x14ac:dyDescent="0.2">
      <c r="A171" s="821" t="s">
        <v>3980</v>
      </c>
      <c r="B171" s="822" t="s">
        <v>3981</v>
      </c>
      <c r="C171" s="822" t="s">
        <v>3344</v>
      </c>
      <c r="D171" s="822" t="s">
        <v>4191</v>
      </c>
      <c r="E171" s="822" t="s">
        <v>4192</v>
      </c>
      <c r="F171" s="831">
        <v>4</v>
      </c>
      <c r="G171" s="831">
        <v>1240</v>
      </c>
      <c r="H171" s="831"/>
      <c r="I171" s="831">
        <v>310</v>
      </c>
      <c r="J171" s="831">
        <v>2</v>
      </c>
      <c r="K171" s="831">
        <v>620</v>
      </c>
      <c r="L171" s="831"/>
      <c r="M171" s="831">
        <v>310</v>
      </c>
      <c r="N171" s="831"/>
      <c r="O171" s="831"/>
      <c r="P171" s="827"/>
      <c r="Q171" s="832"/>
    </row>
    <row r="172" spans="1:17" ht="14.45" customHeight="1" x14ac:dyDescent="0.2">
      <c r="A172" s="821" t="s">
        <v>3980</v>
      </c>
      <c r="B172" s="822" t="s">
        <v>3981</v>
      </c>
      <c r="C172" s="822" t="s">
        <v>3344</v>
      </c>
      <c r="D172" s="822" t="s">
        <v>4191</v>
      </c>
      <c r="E172" s="822" t="s">
        <v>4193</v>
      </c>
      <c r="F172" s="831">
        <v>2</v>
      </c>
      <c r="G172" s="831">
        <v>620</v>
      </c>
      <c r="H172" s="831"/>
      <c r="I172" s="831">
        <v>310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3980</v>
      </c>
      <c r="B173" s="822" t="s">
        <v>3981</v>
      </c>
      <c r="C173" s="822" t="s">
        <v>3344</v>
      </c>
      <c r="D173" s="822" t="s">
        <v>4194</v>
      </c>
      <c r="E173" s="822" t="s">
        <v>4195</v>
      </c>
      <c r="F173" s="831">
        <v>2</v>
      </c>
      <c r="G173" s="831">
        <v>1058</v>
      </c>
      <c r="H173" s="831"/>
      <c r="I173" s="831">
        <v>529</v>
      </c>
      <c r="J173" s="831">
        <v>1</v>
      </c>
      <c r="K173" s="831">
        <v>530</v>
      </c>
      <c r="L173" s="831"/>
      <c r="M173" s="831">
        <v>530</v>
      </c>
      <c r="N173" s="831"/>
      <c r="O173" s="831"/>
      <c r="P173" s="827"/>
      <c r="Q173" s="832"/>
    </row>
    <row r="174" spans="1:17" ht="14.45" customHeight="1" x14ac:dyDescent="0.2">
      <c r="A174" s="821" t="s">
        <v>3980</v>
      </c>
      <c r="B174" s="822" t="s">
        <v>3981</v>
      </c>
      <c r="C174" s="822" t="s">
        <v>3344</v>
      </c>
      <c r="D174" s="822" t="s">
        <v>4196</v>
      </c>
      <c r="E174" s="822" t="s">
        <v>4197</v>
      </c>
      <c r="F174" s="831">
        <v>2</v>
      </c>
      <c r="G174" s="831">
        <v>712</v>
      </c>
      <c r="H174" s="831"/>
      <c r="I174" s="831">
        <v>356</v>
      </c>
      <c r="J174" s="831">
        <v>1</v>
      </c>
      <c r="K174" s="831">
        <v>356</v>
      </c>
      <c r="L174" s="831"/>
      <c r="M174" s="831">
        <v>356</v>
      </c>
      <c r="N174" s="831">
        <v>1</v>
      </c>
      <c r="O174" s="831">
        <v>357</v>
      </c>
      <c r="P174" s="827"/>
      <c r="Q174" s="832">
        <v>357</v>
      </c>
    </row>
    <row r="175" spans="1:17" ht="14.45" customHeight="1" x14ac:dyDescent="0.2">
      <c r="A175" s="821" t="s">
        <v>3980</v>
      </c>
      <c r="B175" s="822" t="s">
        <v>3981</v>
      </c>
      <c r="C175" s="822" t="s">
        <v>3344</v>
      </c>
      <c r="D175" s="822" t="s">
        <v>4198</v>
      </c>
      <c r="E175" s="822" t="s">
        <v>4199</v>
      </c>
      <c r="F175" s="831"/>
      <c r="G175" s="831"/>
      <c r="H175" s="831"/>
      <c r="I175" s="831"/>
      <c r="J175" s="831">
        <v>1</v>
      </c>
      <c r="K175" s="831">
        <v>186</v>
      </c>
      <c r="L175" s="831"/>
      <c r="M175" s="831">
        <v>186</v>
      </c>
      <c r="N175" s="831"/>
      <c r="O175" s="831"/>
      <c r="P175" s="827"/>
      <c r="Q175" s="832"/>
    </row>
    <row r="176" spans="1:17" ht="14.45" customHeight="1" x14ac:dyDescent="0.2">
      <c r="A176" s="821" t="s">
        <v>3980</v>
      </c>
      <c r="B176" s="822" t="s">
        <v>3981</v>
      </c>
      <c r="C176" s="822" t="s">
        <v>3344</v>
      </c>
      <c r="D176" s="822" t="s">
        <v>4200</v>
      </c>
      <c r="E176" s="822" t="s">
        <v>4201</v>
      </c>
      <c r="F176" s="831">
        <v>3</v>
      </c>
      <c r="G176" s="831">
        <v>1071</v>
      </c>
      <c r="H176" s="831"/>
      <c r="I176" s="831">
        <v>357</v>
      </c>
      <c r="J176" s="831"/>
      <c r="K176" s="831"/>
      <c r="L176" s="831"/>
      <c r="M176" s="831"/>
      <c r="N176" s="831"/>
      <c r="O176" s="831"/>
      <c r="P176" s="827"/>
      <c r="Q176" s="832"/>
    </row>
    <row r="177" spans="1:17" ht="14.45" customHeight="1" x14ac:dyDescent="0.2">
      <c r="A177" s="821" t="s">
        <v>3980</v>
      </c>
      <c r="B177" s="822" t="s">
        <v>3981</v>
      </c>
      <c r="C177" s="822" t="s">
        <v>3344</v>
      </c>
      <c r="D177" s="822" t="s">
        <v>4202</v>
      </c>
      <c r="E177" s="822" t="s">
        <v>4203</v>
      </c>
      <c r="F177" s="831">
        <v>2</v>
      </c>
      <c r="G177" s="831">
        <v>3550</v>
      </c>
      <c r="H177" s="831"/>
      <c r="I177" s="831">
        <v>1775</v>
      </c>
      <c r="J177" s="831">
        <v>1</v>
      </c>
      <c r="K177" s="831">
        <v>1779</v>
      </c>
      <c r="L177" s="831"/>
      <c r="M177" s="831">
        <v>1779</v>
      </c>
      <c r="N177" s="831">
        <v>4</v>
      </c>
      <c r="O177" s="831">
        <v>7172</v>
      </c>
      <c r="P177" s="827"/>
      <c r="Q177" s="832">
        <v>1793</v>
      </c>
    </row>
    <row r="178" spans="1:17" ht="14.45" customHeight="1" x14ac:dyDescent="0.2">
      <c r="A178" s="821" t="s">
        <v>3980</v>
      </c>
      <c r="B178" s="822" t="s">
        <v>3981</v>
      </c>
      <c r="C178" s="822" t="s">
        <v>3344</v>
      </c>
      <c r="D178" s="822" t="s">
        <v>4204</v>
      </c>
      <c r="E178" s="822" t="s">
        <v>4205</v>
      </c>
      <c r="F178" s="831"/>
      <c r="G178" s="831"/>
      <c r="H178" s="831"/>
      <c r="I178" s="831"/>
      <c r="J178" s="831"/>
      <c r="K178" s="831"/>
      <c r="L178" s="831"/>
      <c r="M178" s="831"/>
      <c r="N178" s="831">
        <v>1</v>
      </c>
      <c r="O178" s="831">
        <v>137</v>
      </c>
      <c r="P178" s="827"/>
      <c r="Q178" s="832">
        <v>137</v>
      </c>
    </row>
    <row r="179" spans="1:17" ht="14.45" customHeight="1" x14ac:dyDescent="0.2">
      <c r="A179" s="821" t="s">
        <v>3980</v>
      </c>
      <c r="B179" s="822" t="s">
        <v>3981</v>
      </c>
      <c r="C179" s="822" t="s">
        <v>3344</v>
      </c>
      <c r="D179" s="822" t="s">
        <v>4206</v>
      </c>
      <c r="E179" s="822" t="s">
        <v>4207</v>
      </c>
      <c r="F179" s="831">
        <v>1</v>
      </c>
      <c r="G179" s="831">
        <v>86</v>
      </c>
      <c r="H179" s="831"/>
      <c r="I179" s="831">
        <v>86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3980</v>
      </c>
      <c r="B180" s="822" t="s">
        <v>3981</v>
      </c>
      <c r="C180" s="822" t="s">
        <v>3344</v>
      </c>
      <c r="D180" s="822" t="s">
        <v>4208</v>
      </c>
      <c r="E180" s="822" t="s">
        <v>4209</v>
      </c>
      <c r="F180" s="831">
        <v>6</v>
      </c>
      <c r="G180" s="831">
        <v>2448</v>
      </c>
      <c r="H180" s="831"/>
      <c r="I180" s="831">
        <v>408</v>
      </c>
      <c r="J180" s="831">
        <v>2</v>
      </c>
      <c r="K180" s="831">
        <v>818</v>
      </c>
      <c r="L180" s="831"/>
      <c r="M180" s="831">
        <v>409</v>
      </c>
      <c r="N180" s="831">
        <v>1</v>
      </c>
      <c r="O180" s="831">
        <v>411</v>
      </c>
      <c r="P180" s="827"/>
      <c r="Q180" s="832">
        <v>411</v>
      </c>
    </row>
    <row r="181" spans="1:17" ht="14.45" customHeight="1" x14ac:dyDescent="0.2">
      <c r="A181" s="821" t="s">
        <v>3980</v>
      </c>
      <c r="B181" s="822" t="s">
        <v>3981</v>
      </c>
      <c r="C181" s="822" t="s">
        <v>3344</v>
      </c>
      <c r="D181" s="822" t="s">
        <v>4210</v>
      </c>
      <c r="E181" s="822" t="s">
        <v>4211</v>
      </c>
      <c r="F181" s="831"/>
      <c r="G181" s="831"/>
      <c r="H181" s="831"/>
      <c r="I181" s="831"/>
      <c r="J181" s="831">
        <v>1</v>
      </c>
      <c r="K181" s="831">
        <v>190</v>
      </c>
      <c r="L181" s="831"/>
      <c r="M181" s="831">
        <v>190</v>
      </c>
      <c r="N181" s="831">
        <v>5</v>
      </c>
      <c r="O181" s="831">
        <v>955</v>
      </c>
      <c r="P181" s="827"/>
      <c r="Q181" s="832">
        <v>191</v>
      </c>
    </row>
    <row r="182" spans="1:17" ht="14.45" customHeight="1" x14ac:dyDescent="0.2">
      <c r="A182" s="821" t="s">
        <v>3980</v>
      </c>
      <c r="B182" s="822" t="s">
        <v>3981</v>
      </c>
      <c r="C182" s="822" t="s">
        <v>3344</v>
      </c>
      <c r="D182" s="822" t="s">
        <v>4212</v>
      </c>
      <c r="E182" s="822" t="s">
        <v>4213</v>
      </c>
      <c r="F182" s="831">
        <v>4</v>
      </c>
      <c r="G182" s="831">
        <v>1096</v>
      </c>
      <c r="H182" s="831"/>
      <c r="I182" s="831">
        <v>274</v>
      </c>
      <c r="J182" s="831"/>
      <c r="K182" s="831"/>
      <c r="L182" s="831"/>
      <c r="M182" s="831"/>
      <c r="N182" s="831"/>
      <c r="O182" s="831"/>
      <c r="P182" s="827"/>
      <c r="Q182" s="832"/>
    </row>
    <row r="183" spans="1:17" ht="14.45" customHeight="1" x14ac:dyDescent="0.2">
      <c r="A183" s="821" t="s">
        <v>3980</v>
      </c>
      <c r="B183" s="822" t="s">
        <v>3981</v>
      </c>
      <c r="C183" s="822" t="s">
        <v>3344</v>
      </c>
      <c r="D183" s="822" t="s">
        <v>4214</v>
      </c>
      <c r="E183" s="822" t="s">
        <v>4215</v>
      </c>
      <c r="F183" s="831">
        <v>2</v>
      </c>
      <c r="G183" s="831">
        <v>266</v>
      </c>
      <c r="H183" s="831"/>
      <c r="I183" s="831">
        <v>133</v>
      </c>
      <c r="J183" s="831">
        <v>3</v>
      </c>
      <c r="K183" s="831">
        <v>399</v>
      </c>
      <c r="L183" s="831"/>
      <c r="M183" s="831">
        <v>133</v>
      </c>
      <c r="N183" s="831">
        <v>1</v>
      </c>
      <c r="O183" s="831">
        <v>134</v>
      </c>
      <c r="P183" s="827"/>
      <c r="Q183" s="832">
        <v>134</v>
      </c>
    </row>
    <row r="184" spans="1:17" ht="14.45" customHeight="1" x14ac:dyDescent="0.2">
      <c r="A184" s="821" t="s">
        <v>3980</v>
      </c>
      <c r="B184" s="822" t="s">
        <v>3981</v>
      </c>
      <c r="C184" s="822" t="s">
        <v>3344</v>
      </c>
      <c r="D184" s="822" t="s">
        <v>4216</v>
      </c>
      <c r="E184" s="822" t="s">
        <v>4217</v>
      </c>
      <c r="F184" s="831">
        <v>1052</v>
      </c>
      <c r="G184" s="831">
        <v>38924</v>
      </c>
      <c r="H184" s="831"/>
      <c r="I184" s="831">
        <v>37</v>
      </c>
      <c r="J184" s="831">
        <v>854</v>
      </c>
      <c r="K184" s="831">
        <v>31598</v>
      </c>
      <c r="L184" s="831"/>
      <c r="M184" s="831">
        <v>37</v>
      </c>
      <c r="N184" s="831">
        <v>330</v>
      </c>
      <c r="O184" s="831">
        <v>12540</v>
      </c>
      <c r="P184" s="827"/>
      <c r="Q184" s="832">
        <v>38</v>
      </c>
    </row>
    <row r="185" spans="1:17" ht="14.45" customHeight="1" x14ac:dyDescent="0.2">
      <c r="A185" s="821" t="s">
        <v>3980</v>
      </c>
      <c r="B185" s="822" t="s">
        <v>3981</v>
      </c>
      <c r="C185" s="822" t="s">
        <v>3344</v>
      </c>
      <c r="D185" s="822" t="s">
        <v>4218</v>
      </c>
      <c r="E185" s="822" t="s">
        <v>4219</v>
      </c>
      <c r="F185" s="831">
        <v>1</v>
      </c>
      <c r="G185" s="831">
        <v>171</v>
      </c>
      <c r="H185" s="831"/>
      <c r="I185" s="831">
        <v>171</v>
      </c>
      <c r="J185" s="831">
        <v>1</v>
      </c>
      <c r="K185" s="831">
        <v>171</v>
      </c>
      <c r="L185" s="831"/>
      <c r="M185" s="831">
        <v>171</v>
      </c>
      <c r="N185" s="831"/>
      <c r="O185" s="831"/>
      <c r="P185" s="827"/>
      <c r="Q185" s="832"/>
    </row>
    <row r="186" spans="1:17" ht="14.45" customHeight="1" x14ac:dyDescent="0.2">
      <c r="A186" s="821" t="s">
        <v>3980</v>
      </c>
      <c r="B186" s="822" t="s">
        <v>3981</v>
      </c>
      <c r="C186" s="822" t="s">
        <v>3344</v>
      </c>
      <c r="D186" s="822" t="s">
        <v>4220</v>
      </c>
      <c r="E186" s="822" t="s">
        <v>4221</v>
      </c>
      <c r="F186" s="831"/>
      <c r="G186" s="831"/>
      <c r="H186" s="831"/>
      <c r="I186" s="831"/>
      <c r="J186" s="831">
        <v>1</v>
      </c>
      <c r="K186" s="831">
        <v>234</v>
      </c>
      <c r="L186" s="831"/>
      <c r="M186" s="831">
        <v>234</v>
      </c>
      <c r="N186" s="831">
        <v>1</v>
      </c>
      <c r="O186" s="831">
        <v>234</v>
      </c>
      <c r="P186" s="827"/>
      <c r="Q186" s="832">
        <v>234</v>
      </c>
    </row>
    <row r="187" spans="1:17" ht="14.45" customHeight="1" x14ac:dyDescent="0.2">
      <c r="A187" s="821" t="s">
        <v>3980</v>
      </c>
      <c r="B187" s="822" t="s">
        <v>3981</v>
      </c>
      <c r="C187" s="822" t="s">
        <v>3344</v>
      </c>
      <c r="D187" s="822" t="s">
        <v>4222</v>
      </c>
      <c r="E187" s="822" t="s">
        <v>4223</v>
      </c>
      <c r="F187" s="831"/>
      <c r="G187" s="831"/>
      <c r="H187" s="831"/>
      <c r="I187" s="831"/>
      <c r="J187" s="831">
        <v>1</v>
      </c>
      <c r="K187" s="831">
        <v>840</v>
      </c>
      <c r="L187" s="831"/>
      <c r="M187" s="831">
        <v>840</v>
      </c>
      <c r="N187" s="831"/>
      <c r="O187" s="831"/>
      <c r="P187" s="827"/>
      <c r="Q187" s="832"/>
    </row>
    <row r="188" spans="1:17" ht="14.45" customHeight="1" x14ac:dyDescent="0.2">
      <c r="A188" s="821" t="s">
        <v>3980</v>
      </c>
      <c r="B188" s="822" t="s">
        <v>3981</v>
      </c>
      <c r="C188" s="822" t="s">
        <v>3344</v>
      </c>
      <c r="D188" s="822" t="s">
        <v>4224</v>
      </c>
      <c r="E188" s="822" t="s">
        <v>4225</v>
      </c>
      <c r="F188" s="831">
        <v>51</v>
      </c>
      <c r="G188" s="831">
        <v>4794</v>
      </c>
      <c r="H188" s="831"/>
      <c r="I188" s="831">
        <v>94</v>
      </c>
      <c r="J188" s="831">
        <v>37</v>
      </c>
      <c r="K188" s="831">
        <v>3478</v>
      </c>
      <c r="L188" s="831"/>
      <c r="M188" s="831">
        <v>94</v>
      </c>
      <c r="N188" s="831">
        <v>4</v>
      </c>
      <c r="O188" s="831">
        <v>388</v>
      </c>
      <c r="P188" s="827"/>
      <c r="Q188" s="832">
        <v>97</v>
      </c>
    </row>
    <row r="189" spans="1:17" ht="14.45" customHeight="1" x14ac:dyDescent="0.2">
      <c r="A189" s="821" t="s">
        <v>3980</v>
      </c>
      <c r="B189" s="822" t="s">
        <v>3981</v>
      </c>
      <c r="C189" s="822" t="s">
        <v>3344</v>
      </c>
      <c r="D189" s="822" t="s">
        <v>4226</v>
      </c>
      <c r="E189" s="822" t="s">
        <v>4227</v>
      </c>
      <c r="F189" s="831">
        <v>2</v>
      </c>
      <c r="G189" s="831">
        <v>792</v>
      </c>
      <c r="H189" s="831"/>
      <c r="I189" s="831">
        <v>396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3980</v>
      </c>
      <c r="B190" s="822" t="s">
        <v>3981</v>
      </c>
      <c r="C190" s="822" t="s">
        <v>3344</v>
      </c>
      <c r="D190" s="822" t="s">
        <v>4228</v>
      </c>
      <c r="E190" s="822" t="s">
        <v>4229</v>
      </c>
      <c r="F190" s="831">
        <v>1</v>
      </c>
      <c r="G190" s="831">
        <v>103</v>
      </c>
      <c r="H190" s="831"/>
      <c r="I190" s="831">
        <v>103</v>
      </c>
      <c r="J190" s="831">
        <v>4</v>
      </c>
      <c r="K190" s="831">
        <v>412</v>
      </c>
      <c r="L190" s="831"/>
      <c r="M190" s="831">
        <v>103</v>
      </c>
      <c r="N190" s="831">
        <v>1</v>
      </c>
      <c r="O190" s="831">
        <v>105</v>
      </c>
      <c r="P190" s="827"/>
      <c r="Q190" s="832">
        <v>105</v>
      </c>
    </row>
    <row r="191" spans="1:17" ht="14.45" customHeight="1" x14ac:dyDescent="0.2">
      <c r="A191" s="821" t="s">
        <v>3980</v>
      </c>
      <c r="B191" s="822" t="s">
        <v>3981</v>
      </c>
      <c r="C191" s="822" t="s">
        <v>3344</v>
      </c>
      <c r="D191" s="822" t="s">
        <v>4230</v>
      </c>
      <c r="E191" s="822" t="s">
        <v>4231</v>
      </c>
      <c r="F191" s="831"/>
      <c r="G191" s="831"/>
      <c r="H191" s="831"/>
      <c r="I191" s="831"/>
      <c r="J191" s="831">
        <v>6</v>
      </c>
      <c r="K191" s="831">
        <v>3204</v>
      </c>
      <c r="L191" s="831"/>
      <c r="M191" s="831">
        <v>534</v>
      </c>
      <c r="N191" s="831"/>
      <c r="O191" s="831"/>
      <c r="P191" s="827"/>
      <c r="Q191" s="832"/>
    </row>
    <row r="192" spans="1:17" ht="14.45" customHeight="1" x14ac:dyDescent="0.2">
      <c r="A192" s="821" t="s">
        <v>3980</v>
      </c>
      <c r="B192" s="822" t="s">
        <v>3981</v>
      </c>
      <c r="C192" s="822" t="s">
        <v>3344</v>
      </c>
      <c r="D192" s="822" t="s">
        <v>4232</v>
      </c>
      <c r="E192" s="822" t="s">
        <v>4233</v>
      </c>
      <c r="F192" s="831"/>
      <c r="G192" s="831"/>
      <c r="H192" s="831"/>
      <c r="I192" s="831"/>
      <c r="J192" s="831"/>
      <c r="K192" s="831"/>
      <c r="L192" s="831"/>
      <c r="M192" s="831"/>
      <c r="N192" s="831">
        <v>1</v>
      </c>
      <c r="O192" s="831">
        <v>55</v>
      </c>
      <c r="P192" s="827"/>
      <c r="Q192" s="832">
        <v>55</v>
      </c>
    </row>
    <row r="193" spans="1:17" ht="14.45" customHeight="1" x14ac:dyDescent="0.2">
      <c r="A193" s="821" t="s">
        <v>3980</v>
      </c>
      <c r="B193" s="822" t="s">
        <v>3981</v>
      </c>
      <c r="C193" s="822" t="s">
        <v>3344</v>
      </c>
      <c r="D193" s="822" t="s">
        <v>4234</v>
      </c>
      <c r="E193" s="822" t="s">
        <v>4235</v>
      </c>
      <c r="F193" s="831"/>
      <c r="G193" s="831"/>
      <c r="H193" s="831"/>
      <c r="I193" s="831"/>
      <c r="J193" s="831">
        <v>9</v>
      </c>
      <c r="K193" s="831">
        <v>6957</v>
      </c>
      <c r="L193" s="831"/>
      <c r="M193" s="831">
        <v>773</v>
      </c>
      <c r="N193" s="831">
        <v>16</v>
      </c>
      <c r="O193" s="831">
        <v>12416</v>
      </c>
      <c r="P193" s="827"/>
      <c r="Q193" s="832">
        <v>776</v>
      </c>
    </row>
    <row r="194" spans="1:17" ht="14.45" customHeight="1" x14ac:dyDescent="0.2">
      <c r="A194" s="821" t="s">
        <v>3980</v>
      </c>
      <c r="B194" s="822" t="s">
        <v>3981</v>
      </c>
      <c r="C194" s="822" t="s">
        <v>3344</v>
      </c>
      <c r="D194" s="822" t="s">
        <v>4236</v>
      </c>
      <c r="E194" s="822" t="s">
        <v>4237</v>
      </c>
      <c r="F194" s="831"/>
      <c r="G194" s="831"/>
      <c r="H194" s="831"/>
      <c r="I194" s="831"/>
      <c r="J194" s="831"/>
      <c r="K194" s="831"/>
      <c r="L194" s="831"/>
      <c r="M194" s="831"/>
      <c r="N194" s="831">
        <v>1</v>
      </c>
      <c r="O194" s="831">
        <v>112</v>
      </c>
      <c r="P194" s="827"/>
      <c r="Q194" s="832">
        <v>112</v>
      </c>
    </row>
    <row r="195" spans="1:17" ht="14.45" customHeight="1" x14ac:dyDescent="0.2">
      <c r="A195" s="821" t="s">
        <v>3980</v>
      </c>
      <c r="B195" s="822" t="s">
        <v>3981</v>
      </c>
      <c r="C195" s="822" t="s">
        <v>3344</v>
      </c>
      <c r="D195" s="822" t="s">
        <v>4238</v>
      </c>
      <c r="E195" s="822" t="s">
        <v>4239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393</v>
      </c>
      <c r="P195" s="827"/>
      <c r="Q195" s="832">
        <v>393</v>
      </c>
    </row>
    <row r="196" spans="1:17" ht="14.45" customHeight="1" x14ac:dyDescent="0.2">
      <c r="A196" s="821" t="s">
        <v>3980</v>
      </c>
      <c r="B196" s="822" t="s">
        <v>4240</v>
      </c>
      <c r="C196" s="822" t="s">
        <v>3344</v>
      </c>
      <c r="D196" s="822" t="s">
        <v>4241</v>
      </c>
      <c r="E196" s="822" t="s">
        <v>4242</v>
      </c>
      <c r="F196" s="831">
        <v>9</v>
      </c>
      <c r="G196" s="831">
        <v>9351</v>
      </c>
      <c r="H196" s="831"/>
      <c r="I196" s="831">
        <v>1039</v>
      </c>
      <c r="J196" s="831">
        <v>2</v>
      </c>
      <c r="K196" s="831">
        <v>2080</v>
      </c>
      <c r="L196" s="831"/>
      <c r="M196" s="831">
        <v>1040</v>
      </c>
      <c r="N196" s="831"/>
      <c r="O196" s="831"/>
      <c r="P196" s="827"/>
      <c r="Q196" s="832"/>
    </row>
    <row r="197" spans="1:17" ht="14.45" customHeight="1" x14ac:dyDescent="0.2">
      <c r="A197" s="821" t="s">
        <v>3980</v>
      </c>
      <c r="B197" s="822" t="s">
        <v>4240</v>
      </c>
      <c r="C197" s="822" t="s">
        <v>3344</v>
      </c>
      <c r="D197" s="822" t="s">
        <v>4243</v>
      </c>
      <c r="E197" s="822" t="s">
        <v>4244</v>
      </c>
      <c r="F197" s="831"/>
      <c r="G197" s="831"/>
      <c r="H197" s="831"/>
      <c r="I197" s="831"/>
      <c r="J197" s="831">
        <v>4</v>
      </c>
      <c r="K197" s="831">
        <v>2972</v>
      </c>
      <c r="L197" s="831"/>
      <c r="M197" s="831">
        <v>743</v>
      </c>
      <c r="N197" s="831">
        <v>1</v>
      </c>
      <c r="O197" s="831">
        <v>752</v>
      </c>
      <c r="P197" s="827"/>
      <c r="Q197" s="832">
        <v>752</v>
      </c>
    </row>
    <row r="198" spans="1:17" ht="14.45" customHeight="1" x14ac:dyDescent="0.2">
      <c r="A198" s="821" t="s">
        <v>4245</v>
      </c>
      <c r="B198" s="822" t="s">
        <v>3853</v>
      </c>
      <c r="C198" s="822" t="s">
        <v>3330</v>
      </c>
      <c r="D198" s="822" t="s">
        <v>4246</v>
      </c>
      <c r="E198" s="822" t="s">
        <v>4247</v>
      </c>
      <c r="F198" s="831">
        <v>0.54</v>
      </c>
      <c r="G198" s="831">
        <v>4724.57</v>
      </c>
      <c r="H198" s="831"/>
      <c r="I198" s="831">
        <v>8749.2037037037026</v>
      </c>
      <c r="J198" s="831">
        <v>0.14000000000000001</v>
      </c>
      <c r="K198" s="831">
        <v>1224.8800000000001</v>
      </c>
      <c r="L198" s="831"/>
      <c r="M198" s="831">
        <v>8749.1428571428569</v>
      </c>
      <c r="N198" s="831">
        <v>0.14000000000000001</v>
      </c>
      <c r="O198" s="831">
        <v>1224.8900000000001</v>
      </c>
      <c r="P198" s="827"/>
      <c r="Q198" s="832">
        <v>8749.2142857142862</v>
      </c>
    </row>
    <row r="199" spans="1:17" ht="14.45" customHeight="1" x14ac:dyDescent="0.2">
      <c r="A199" s="821" t="s">
        <v>4245</v>
      </c>
      <c r="B199" s="822" t="s">
        <v>3853</v>
      </c>
      <c r="C199" s="822" t="s">
        <v>3330</v>
      </c>
      <c r="D199" s="822" t="s">
        <v>4248</v>
      </c>
      <c r="E199" s="822" t="s">
        <v>4249</v>
      </c>
      <c r="F199" s="831">
        <v>0.3</v>
      </c>
      <c r="G199" s="831">
        <v>140.80000000000001</v>
      </c>
      <c r="H199" s="831"/>
      <c r="I199" s="831">
        <v>469.33333333333337</v>
      </c>
      <c r="J199" s="831">
        <v>0.31</v>
      </c>
      <c r="K199" s="831">
        <v>157.79000000000002</v>
      </c>
      <c r="L199" s="831"/>
      <c r="M199" s="831">
        <v>509.00000000000006</v>
      </c>
      <c r="N199" s="831"/>
      <c r="O199" s="831"/>
      <c r="P199" s="827"/>
      <c r="Q199" s="832"/>
    </row>
    <row r="200" spans="1:17" ht="14.45" customHeight="1" x14ac:dyDescent="0.2">
      <c r="A200" s="821" t="s">
        <v>4245</v>
      </c>
      <c r="B200" s="822" t="s">
        <v>3853</v>
      </c>
      <c r="C200" s="822" t="s">
        <v>3330</v>
      </c>
      <c r="D200" s="822" t="s">
        <v>4250</v>
      </c>
      <c r="E200" s="822" t="s">
        <v>4251</v>
      </c>
      <c r="F200" s="831">
        <v>0.1</v>
      </c>
      <c r="G200" s="831">
        <v>71.88</v>
      </c>
      <c r="H200" s="831"/>
      <c r="I200" s="831">
        <v>718.8</v>
      </c>
      <c r="J200" s="831">
        <v>0.1</v>
      </c>
      <c r="K200" s="831">
        <v>71.819999999999993</v>
      </c>
      <c r="L200" s="831"/>
      <c r="M200" s="831">
        <v>718.19999999999993</v>
      </c>
      <c r="N200" s="831"/>
      <c r="O200" s="831"/>
      <c r="P200" s="827"/>
      <c r="Q200" s="832"/>
    </row>
    <row r="201" spans="1:17" ht="14.45" customHeight="1" x14ac:dyDescent="0.2">
      <c r="A201" s="821" t="s">
        <v>4245</v>
      </c>
      <c r="B201" s="822" t="s">
        <v>3853</v>
      </c>
      <c r="C201" s="822" t="s">
        <v>3330</v>
      </c>
      <c r="D201" s="822" t="s">
        <v>4252</v>
      </c>
      <c r="E201" s="822" t="s">
        <v>4253</v>
      </c>
      <c r="F201" s="831">
        <v>2.0999999999999996</v>
      </c>
      <c r="G201" s="831">
        <v>1376.5800000000002</v>
      </c>
      <c r="H201" s="831"/>
      <c r="I201" s="831">
        <v>655.51428571428585</v>
      </c>
      <c r="J201" s="831">
        <v>0.35</v>
      </c>
      <c r="K201" s="831">
        <v>229.43</v>
      </c>
      <c r="L201" s="831"/>
      <c r="M201" s="831">
        <v>655.51428571428573</v>
      </c>
      <c r="N201" s="831"/>
      <c r="O201" s="831"/>
      <c r="P201" s="827"/>
      <c r="Q201" s="832"/>
    </row>
    <row r="202" spans="1:17" ht="14.45" customHeight="1" x14ac:dyDescent="0.2">
      <c r="A202" s="821" t="s">
        <v>4245</v>
      </c>
      <c r="B202" s="822" t="s">
        <v>3853</v>
      </c>
      <c r="C202" s="822" t="s">
        <v>3330</v>
      </c>
      <c r="D202" s="822" t="s">
        <v>4252</v>
      </c>
      <c r="E202" s="822" t="s">
        <v>4254</v>
      </c>
      <c r="F202" s="831">
        <v>1.4</v>
      </c>
      <c r="G202" s="831">
        <v>917.72</v>
      </c>
      <c r="H202" s="831"/>
      <c r="I202" s="831">
        <v>655.51428571428573</v>
      </c>
      <c r="J202" s="831"/>
      <c r="K202" s="831"/>
      <c r="L202" s="831"/>
      <c r="M202" s="831"/>
      <c r="N202" s="831">
        <v>0.75</v>
      </c>
      <c r="O202" s="831">
        <v>491.64</v>
      </c>
      <c r="P202" s="827"/>
      <c r="Q202" s="832">
        <v>655.52</v>
      </c>
    </row>
    <row r="203" spans="1:17" ht="14.45" customHeight="1" x14ac:dyDescent="0.2">
      <c r="A203" s="821" t="s">
        <v>4245</v>
      </c>
      <c r="B203" s="822" t="s">
        <v>3853</v>
      </c>
      <c r="C203" s="822" t="s">
        <v>3330</v>
      </c>
      <c r="D203" s="822" t="s">
        <v>4255</v>
      </c>
      <c r="E203" s="822" t="s">
        <v>4253</v>
      </c>
      <c r="F203" s="831">
        <v>0.04</v>
      </c>
      <c r="G203" s="831">
        <v>472.02</v>
      </c>
      <c r="H203" s="831"/>
      <c r="I203" s="831">
        <v>11800.5</v>
      </c>
      <c r="J203" s="831">
        <v>0.19999999999999998</v>
      </c>
      <c r="K203" s="831">
        <v>2569.8700000000003</v>
      </c>
      <c r="L203" s="831"/>
      <c r="M203" s="831">
        <v>12849.350000000002</v>
      </c>
      <c r="N203" s="831"/>
      <c r="O203" s="831"/>
      <c r="P203" s="827"/>
      <c r="Q203" s="832"/>
    </row>
    <row r="204" spans="1:17" ht="14.45" customHeight="1" x14ac:dyDescent="0.2">
      <c r="A204" s="821" t="s">
        <v>4245</v>
      </c>
      <c r="B204" s="822" t="s">
        <v>3853</v>
      </c>
      <c r="C204" s="822" t="s">
        <v>3330</v>
      </c>
      <c r="D204" s="822" t="s">
        <v>4255</v>
      </c>
      <c r="E204" s="822" t="s">
        <v>4254</v>
      </c>
      <c r="F204" s="831">
        <v>0.02</v>
      </c>
      <c r="G204" s="831">
        <v>236.01</v>
      </c>
      <c r="H204" s="831"/>
      <c r="I204" s="831">
        <v>11800.5</v>
      </c>
      <c r="J204" s="831">
        <v>0.34</v>
      </c>
      <c r="K204" s="831">
        <v>6933.3099999999995</v>
      </c>
      <c r="L204" s="831"/>
      <c r="M204" s="831">
        <v>20392.088235294115</v>
      </c>
      <c r="N204" s="831">
        <v>0.84000000000000008</v>
      </c>
      <c r="O204" s="831">
        <v>11289.040000000003</v>
      </c>
      <c r="P204" s="827"/>
      <c r="Q204" s="832">
        <v>13439.333333333336</v>
      </c>
    </row>
    <row r="205" spans="1:17" ht="14.45" customHeight="1" x14ac:dyDescent="0.2">
      <c r="A205" s="821" t="s">
        <v>4245</v>
      </c>
      <c r="B205" s="822" t="s">
        <v>3853</v>
      </c>
      <c r="C205" s="822" t="s">
        <v>3330</v>
      </c>
      <c r="D205" s="822" t="s">
        <v>4256</v>
      </c>
      <c r="E205" s="822" t="s">
        <v>4257</v>
      </c>
      <c r="F205" s="831">
        <v>5</v>
      </c>
      <c r="G205" s="831">
        <v>7282.9</v>
      </c>
      <c r="H205" s="831"/>
      <c r="I205" s="831">
        <v>1456.58</v>
      </c>
      <c r="J205" s="831">
        <v>1</v>
      </c>
      <c r="K205" s="831">
        <v>1456.58</v>
      </c>
      <c r="L205" s="831"/>
      <c r="M205" s="831">
        <v>1456.58</v>
      </c>
      <c r="N205" s="831"/>
      <c r="O205" s="831"/>
      <c r="P205" s="827"/>
      <c r="Q205" s="832"/>
    </row>
    <row r="206" spans="1:17" ht="14.45" customHeight="1" x14ac:dyDescent="0.2">
      <c r="A206" s="821" t="s">
        <v>4245</v>
      </c>
      <c r="B206" s="822" t="s">
        <v>3853</v>
      </c>
      <c r="C206" s="822" t="s">
        <v>3330</v>
      </c>
      <c r="D206" s="822" t="s">
        <v>4258</v>
      </c>
      <c r="E206" s="822" t="s">
        <v>4257</v>
      </c>
      <c r="F206" s="831">
        <v>1.8000000000000003</v>
      </c>
      <c r="G206" s="831">
        <v>8822.09</v>
      </c>
      <c r="H206" s="831"/>
      <c r="I206" s="831">
        <v>4901.1611111111106</v>
      </c>
      <c r="J206" s="831">
        <v>0.60000000000000009</v>
      </c>
      <c r="K206" s="831">
        <v>2184.62</v>
      </c>
      <c r="L206" s="831"/>
      <c r="M206" s="831">
        <v>3641.0333333333324</v>
      </c>
      <c r="N206" s="831"/>
      <c r="O206" s="831"/>
      <c r="P206" s="827"/>
      <c r="Q206" s="832"/>
    </row>
    <row r="207" spans="1:17" ht="14.45" customHeight="1" x14ac:dyDescent="0.2">
      <c r="A207" s="821" t="s">
        <v>4245</v>
      </c>
      <c r="B207" s="822" t="s">
        <v>3853</v>
      </c>
      <c r="C207" s="822" t="s">
        <v>3330</v>
      </c>
      <c r="D207" s="822" t="s">
        <v>4259</v>
      </c>
      <c r="E207" s="822" t="s">
        <v>4260</v>
      </c>
      <c r="F207" s="831">
        <v>0.1</v>
      </c>
      <c r="G207" s="831">
        <v>53.23</v>
      </c>
      <c r="H207" s="831"/>
      <c r="I207" s="831">
        <v>532.29999999999995</v>
      </c>
      <c r="J207" s="831">
        <v>0.30000000000000004</v>
      </c>
      <c r="K207" s="831">
        <v>159.69</v>
      </c>
      <c r="L207" s="831"/>
      <c r="M207" s="831">
        <v>532.29999999999995</v>
      </c>
      <c r="N207" s="831"/>
      <c r="O207" s="831"/>
      <c r="P207" s="827"/>
      <c r="Q207" s="832"/>
    </row>
    <row r="208" spans="1:17" ht="14.45" customHeight="1" x14ac:dyDescent="0.2">
      <c r="A208" s="821" t="s">
        <v>4245</v>
      </c>
      <c r="B208" s="822" t="s">
        <v>3853</v>
      </c>
      <c r="C208" s="822" t="s">
        <v>3330</v>
      </c>
      <c r="D208" s="822" t="s">
        <v>4259</v>
      </c>
      <c r="E208" s="822" t="s">
        <v>4254</v>
      </c>
      <c r="F208" s="831"/>
      <c r="G208" s="831"/>
      <c r="H208" s="831"/>
      <c r="I208" s="831"/>
      <c r="J208" s="831">
        <v>0.2</v>
      </c>
      <c r="K208" s="831">
        <v>106.46</v>
      </c>
      <c r="L208" s="831"/>
      <c r="M208" s="831">
        <v>532.29999999999995</v>
      </c>
      <c r="N208" s="831">
        <v>0.1</v>
      </c>
      <c r="O208" s="831">
        <v>53.23</v>
      </c>
      <c r="P208" s="827"/>
      <c r="Q208" s="832">
        <v>532.29999999999995</v>
      </c>
    </row>
    <row r="209" spans="1:17" ht="14.45" customHeight="1" x14ac:dyDescent="0.2">
      <c r="A209" s="821" t="s">
        <v>4245</v>
      </c>
      <c r="B209" s="822" t="s">
        <v>3853</v>
      </c>
      <c r="C209" s="822" t="s">
        <v>3330</v>
      </c>
      <c r="D209" s="822" t="s">
        <v>4261</v>
      </c>
      <c r="E209" s="822" t="s">
        <v>4253</v>
      </c>
      <c r="F209" s="831">
        <v>0.05</v>
      </c>
      <c r="G209" s="831">
        <v>163.80000000000001</v>
      </c>
      <c r="H209" s="831"/>
      <c r="I209" s="831">
        <v>3276</v>
      </c>
      <c r="J209" s="831"/>
      <c r="K209" s="831"/>
      <c r="L209" s="831"/>
      <c r="M209" s="831"/>
      <c r="N209" s="831"/>
      <c r="O209" s="831"/>
      <c r="P209" s="827"/>
      <c r="Q209" s="832"/>
    </row>
    <row r="210" spans="1:17" ht="14.45" customHeight="1" x14ac:dyDescent="0.2">
      <c r="A210" s="821" t="s">
        <v>4245</v>
      </c>
      <c r="B210" s="822" t="s">
        <v>3853</v>
      </c>
      <c r="C210" s="822" t="s">
        <v>3524</v>
      </c>
      <c r="D210" s="822" t="s">
        <v>4262</v>
      </c>
      <c r="E210" s="822" t="s">
        <v>4263</v>
      </c>
      <c r="F210" s="831"/>
      <c r="G210" s="831"/>
      <c r="H210" s="831"/>
      <c r="I210" s="831"/>
      <c r="J210" s="831"/>
      <c r="K210" s="831"/>
      <c r="L210" s="831"/>
      <c r="M210" s="831"/>
      <c r="N210" s="831">
        <v>1</v>
      </c>
      <c r="O210" s="831">
        <v>907.5</v>
      </c>
      <c r="P210" s="827"/>
      <c r="Q210" s="832">
        <v>907.5</v>
      </c>
    </row>
    <row r="211" spans="1:17" ht="14.45" customHeight="1" x14ac:dyDescent="0.2">
      <c r="A211" s="821" t="s">
        <v>4245</v>
      </c>
      <c r="B211" s="822" t="s">
        <v>3853</v>
      </c>
      <c r="C211" s="822" t="s">
        <v>3524</v>
      </c>
      <c r="D211" s="822" t="s">
        <v>4264</v>
      </c>
      <c r="E211" s="822" t="s">
        <v>4263</v>
      </c>
      <c r="F211" s="831">
        <v>3</v>
      </c>
      <c r="G211" s="831">
        <v>3932.49</v>
      </c>
      <c r="H211" s="831"/>
      <c r="I211" s="831">
        <v>1310.83</v>
      </c>
      <c r="J211" s="831"/>
      <c r="K211" s="831"/>
      <c r="L211" s="831"/>
      <c r="M211" s="831"/>
      <c r="N211" s="831"/>
      <c r="O211" s="831"/>
      <c r="P211" s="827"/>
      <c r="Q211" s="832"/>
    </row>
    <row r="212" spans="1:17" ht="14.45" customHeight="1" x14ac:dyDescent="0.2">
      <c r="A212" s="821" t="s">
        <v>4245</v>
      </c>
      <c r="B212" s="822" t="s">
        <v>3853</v>
      </c>
      <c r="C212" s="822" t="s">
        <v>3524</v>
      </c>
      <c r="D212" s="822" t="s">
        <v>4265</v>
      </c>
      <c r="E212" s="822" t="s">
        <v>4266</v>
      </c>
      <c r="F212" s="831">
        <v>3</v>
      </c>
      <c r="G212" s="831">
        <v>2994.75</v>
      </c>
      <c r="H212" s="831"/>
      <c r="I212" s="831">
        <v>998.25</v>
      </c>
      <c r="J212" s="831"/>
      <c r="K212" s="831"/>
      <c r="L212" s="831"/>
      <c r="M212" s="831"/>
      <c r="N212" s="831"/>
      <c r="O212" s="831"/>
      <c r="P212" s="827"/>
      <c r="Q212" s="832"/>
    </row>
    <row r="213" spans="1:17" ht="14.45" customHeight="1" x14ac:dyDescent="0.2">
      <c r="A213" s="821" t="s">
        <v>4245</v>
      </c>
      <c r="B213" s="822" t="s">
        <v>3853</v>
      </c>
      <c r="C213" s="822" t="s">
        <v>3524</v>
      </c>
      <c r="D213" s="822" t="s">
        <v>4267</v>
      </c>
      <c r="E213" s="822" t="s">
        <v>4268</v>
      </c>
      <c r="F213" s="831">
        <v>2</v>
      </c>
      <c r="G213" s="831">
        <v>4473</v>
      </c>
      <c r="H213" s="831"/>
      <c r="I213" s="831">
        <v>2236.5</v>
      </c>
      <c r="J213" s="831"/>
      <c r="K213" s="831"/>
      <c r="L213" s="831"/>
      <c r="M213" s="831"/>
      <c r="N213" s="831"/>
      <c r="O213" s="831"/>
      <c r="P213" s="827"/>
      <c r="Q213" s="832"/>
    </row>
    <row r="214" spans="1:17" ht="14.45" customHeight="1" x14ac:dyDescent="0.2">
      <c r="A214" s="821" t="s">
        <v>4245</v>
      </c>
      <c r="B214" s="822" t="s">
        <v>3853</v>
      </c>
      <c r="C214" s="822" t="s">
        <v>3524</v>
      </c>
      <c r="D214" s="822" t="s">
        <v>4269</v>
      </c>
      <c r="E214" s="822" t="s">
        <v>4270</v>
      </c>
      <c r="F214" s="831"/>
      <c r="G214" s="831"/>
      <c r="H214" s="831"/>
      <c r="I214" s="831"/>
      <c r="J214" s="831"/>
      <c r="K214" s="831"/>
      <c r="L214" s="831"/>
      <c r="M214" s="831"/>
      <c r="N214" s="831">
        <v>1</v>
      </c>
      <c r="O214" s="831">
        <v>3095.72</v>
      </c>
      <c r="P214" s="827"/>
      <c r="Q214" s="832">
        <v>3095.72</v>
      </c>
    </row>
    <row r="215" spans="1:17" ht="14.45" customHeight="1" x14ac:dyDescent="0.2">
      <c r="A215" s="821" t="s">
        <v>4245</v>
      </c>
      <c r="B215" s="822" t="s">
        <v>3853</v>
      </c>
      <c r="C215" s="822" t="s">
        <v>3524</v>
      </c>
      <c r="D215" s="822" t="s">
        <v>4271</v>
      </c>
      <c r="E215" s="822" t="s">
        <v>4272</v>
      </c>
      <c r="F215" s="831">
        <v>6</v>
      </c>
      <c r="G215" s="831">
        <v>5372.4</v>
      </c>
      <c r="H215" s="831"/>
      <c r="I215" s="831">
        <v>895.4</v>
      </c>
      <c r="J215" s="831"/>
      <c r="K215" s="831"/>
      <c r="L215" s="831"/>
      <c r="M215" s="831"/>
      <c r="N215" s="831"/>
      <c r="O215" s="831"/>
      <c r="P215" s="827"/>
      <c r="Q215" s="832"/>
    </row>
    <row r="216" spans="1:17" ht="14.45" customHeight="1" x14ac:dyDescent="0.2">
      <c r="A216" s="821" t="s">
        <v>4245</v>
      </c>
      <c r="B216" s="822" t="s">
        <v>3853</v>
      </c>
      <c r="C216" s="822" t="s">
        <v>3524</v>
      </c>
      <c r="D216" s="822" t="s">
        <v>4273</v>
      </c>
      <c r="E216" s="822" t="s">
        <v>4274</v>
      </c>
      <c r="F216" s="831">
        <v>1</v>
      </c>
      <c r="G216" s="831">
        <v>4946.4799999999996</v>
      </c>
      <c r="H216" s="831"/>
      <c r="I216" s="831">
        <v>4946.4799999999996</v>
      </c>
      <c r="J216" s="831"/>
      <c r="K216" s="831"/>
      <c r="L216" s="831"/>
      <c r="M216" s="831"/>
      <c r="N216" s="831"/>
      <c r="O216" s="831"/>
      <c r="P216" s="827"/>
      <c r="Q216" s="832"/>
    </row>
    <row r="217" spans="1:17" ht="14.45" customHeight="1" x14ac:dyDescent="0.2">
      <c r="A217" s="821" t="s">
        <v>4245</v>
      </c>
      <c r="B217" s="822" t="s">
        <v>3853</v>
      </c>
      <c r="C217" s="822" t="s">
        <v>3524</v>
      </c>
      <c r="D217" s="822" t="s">
        <v>4275</v>
      </c>
      <c r="E217" s="822" t="s">
        <v>4276</v>
      </c>
      <c r="F217" s="831">
        <v>3</v>
      </c>
      <c r="G217" s="831">
        <v>8799.9700000000012</v>
      </c>
      <c r="H217" s="831"/>
      <c r="I217" s="831">
        <v>2933.3233333333337</v>
      </c>
      <c r="J217" s="831"/>
      <c r="K217" s="831"/>
      <c r="L217" s="831"/>
      <c r="M217" s="831"/>
      <c r="N217" s="831"/>
      <c r="O217" s="831"/>
      <c r="P217" s="827"/>
      <c r="Q217" s="832"/>
    </row>
    <row r="218" spans="1:17" ht="14.45" customHeight="1" x14ac:dyDescent="0.2">
      <c r="A218" s="821" t="s">
        <v>4245</v>
      </c>
      <c r="B218" s="822" t="s">
        <v>3853</v>
      </c>
      <c r="C218" s="822" t="s">
        <v>3524</v>
      </c>
      <c r="D218" s="822" t="s">
        <v>4277</v>
      </c>
      <c r="E218" s="822" t="s">
        <v>4278</v>
      </c>
      <c r="F218" s="831">
        <v>1</v>
      </c>
      <c r="G218" s="831">
        <v>750.76</v>
      </c>
      <c r="H218" s="831"/>
      <c r="I218" s="831">
        <v>750.76</v>
      </c>
      <c r="J218" s="831"/>
      <c r="K218" s="831"/>
      <c r="L218" s="831"/>
      <c r="M218" s="831"/>
      <c r="N218" s="831"/>
      <c r="O218" s="831"/>
      <c r="P218" s="827"/>
      <c r="Q218" s="832"/>
    </row>
    <row r="219" spans="1:17" ht="14.45" customHeight="1" x14ac:dyDescent="0.2">
      <c r="A219" s="821" t="s">
        <v>4245</v>
      </c>
      <c r="B219" s="822" t="s">
        <v>3853</v>
      </c>
      <c r="C219" s="822" t="s">
        <v>3524</v>
      </c>
      <c r="D219" s="822" t="s">
        <v>4279</v>
      </c>
      <c r="E219" s="822" t="s">
        <v>4280</v>
      </c>
      <c r="F219" s="831">
        <v>3</v>
      </c>
      <c r="G219" s="831">
        <v>3258.51</v>
      </c>
      <c r="H219" s="831"/>
      <c r="I219" s="831">
        <v>1086.17</v>
      </c>
      <c r="J219" s="831"/>
      <c r="K219" s="831"/>
      <c r="L219" s="831"/>
      <c r="M219" s="831"/>
      <c r="N219" s="831"/>
      <c r="O219" s="831"/>
      <c r="P219" s="827"/>
      <c r="Q219" s="832"/>
    </row>
    <row r="220" spans="1:17" ht="14.45" customHeight="1" x14ac:dyDescent="0.2">
      <c r="A220" s="821" t="s">
        <v>4245</v>
      </c>
      <c r="B220" s="822" t="s">
        <v>3853</v>
      </c>
      <c r="C220" s="822" t="s">
        <v>3524</v>
      </c>
      <c r="D220" s="822" t="s">
        <v>4281</v>
      </c>
      <c r="E220" s="822" t="s">
        <v>4282</v>
      </c>
      <c r="F220" s="831">
        <v>3</v>
      </c>
      <c r="G220" s="831">
        <v>1077.3000000000002</v>
      </c>
      <c r="H220" s="831"/>
      <c r="I220" s="831">
        <v>359.10000000000008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4245</v>
      </c>
      <c r="B221" s="822" t="s">
        <v>3853</v>
      </c>
      <c r="C221" s="822" t="s">
        <v>3524</v>
      </c>
      <c r="D221" s="822" t="s">
        <v>4283</v>
      </c>
      <c r="E221" s="822" t="s">
        <v>4284</v>
      </c>
      <c r="F221" s="831">
        <v>3</v>
      </c>
      <c r="G221" s="831">
        <v>10518.099999999999</v>
      </c>
      <c r="H221" s="831"/>
      <c r="I221" s="831">
        <v>3506.0333333333328</v>
      </c>
      <c r="J221" s="831"/>
      <c r="K221" s="831"/>
      <c r="L221" s="831"/>
      <c r="M221" s="831"/>
      <c r="N221" s="831"/>
      <c r="O221" s="831"/>
      <c r="P221" s="827"/>
      <c r="Q221" s="832"/>
    </row>
    <row r="222" spans="1:17" ht="14.45" customHeight="1" x14ac:dyDescent="0.2">
      <c r="A222" s="821" t="s">
        <v>4245</v>
      </c>
      <c r="B222" s="822" t="s">
        <v>3853</v>
      </c>
      <c r="C222" s="822" t="s">
        <v>3524</v>
      </c>
      <c r="D222" s="822" t="s">
        <v>4285</v>
      </c>
      <c r="E222" s="822" t="s">
        <v>4286</v>
      </c>
      <c r="F222" s="831">
        <v>1</v>
      </c>
      <c r="G222" s="831">
        <v>310</v>
      </c>
      <c r="H222" s="831"/>
      <c r="I222" s="831">
        <v>310</v>
      </c>
      <c r="J222" s="831"/>
      <c r="K222" s="831"/>
      <c r="L222" s="831"/>
      <c r="M222" s="831"/>
      <c r="N222" s="831"/>
      <c r="O222" s="831"/>
      <c r="P222" s="827"/>
      <c r="Q222" s="832"/>
    </row>
    <row r="223" spans="1:17" ht="14.45" customHeight="1" x14ac:dyDescent="0.2">
      <c r="A223" s="821" t="s">
        <v>4245</v>
      </c>
      <c r="B223" s="822" t="s">
        <v>3853</v>
      </c>
      <c r="C223" s="822" t="s">
        <v>3524</v>
      </c>
      <c r="D223" s="822" t="s">
        <v>4287</v>
      </c>
      <c r="E223" s="822" t="s">
        <v>4288</v>
      </c>
      <c r="F223" s="831">
        <v>2</v>
      </c>
      <c r="G223" s="831">
        <v>8133.38</v>
      </c>
      <c r="H223" s="831"/>
      <c r="I223" s="831">
        <v>4066.69</v>
      </c>
      <c r="J223" s="831"/>
      <c r="K223" s="831"/>
      <c r="L223" s="831"/>
      <c r="M223" s="831"/>
      <c r="N223" s="831"/>
      <c r="O223" s="831"/>
      <c r="P223" s="827"/>
      <c r="Q223" s="832"/>
    </row>
    <row r="224" spans="1:17" ht="14.45" customHeight="1" x14ac:dyDescent="0.2">
      <c r="A224" s="821" t="s">
        <v>4245</v>
      </c>
      <c r="B224" s="822" t="s">
        <v>3853</v>
      </c>
      <c r="C224" s="822" t="s">
        <v>3524</v>
      </c>
      <c r="D224" s="822" t="s">
        <v>4289</v>
      </c>
      <c r="E224" s="822" t="s">
        <v>4290</v>
      </c>
      <c r="F224" s="831">
        <v>2</v>
      </c>
      <c r="G224" s="831">
        <v>5929</v>
      </c>
      <c r="H224" s="831"/>
      <c r="I224" s="831">
        <v>2964.5</v>
      </c>
      <c r="J224" s="831"/>
      <c r="K224" s="831"/>
      <c r="L224" s="831"/>
      <c r="M224" s="831"/>
      <c r="N224" s="831"/>
      <c r="O224" s="831"/>
      <c r="P224" s="827"/>
      <c r="Q224" s="832"/>
    </row>
    <row r="225" spans="1:17" ht="14.45" customHeight="1" x14ac:dyDescent="0.2">
      <c r="A225" s="821" t="s">
        <v>4245</v>
      </c>
      <c r="B225" s="822" t="s">
        <v>3853</v>
      </c>
      <c r="C225" s="822" t="s">
        <v>3524</v>
      </c>
      <c r="D225" s="822" t="s">
        <v>4291</v>
      </c>
      <c r="E225" s="822" t="s">
        <v>4292</v>
      </c>
      <c r="F225" s="831">
        <v>1</v>
      </c>
      <c r="G225" s="831">
        <v>6632.73</v>
      </c>
      <c r="H225" s="831"/>
      <c r="I225" s="831">
        <v>6632.73</v>
      </c>
      <c r="J225" s="831"/>
      <c r="K225" s="831"/>
      <c r="L225" s="831"/>
      <c r="M225" s="831"/>
      <c r="N225" s="831"/>
      <c r="O225" s="831"/>
      <c r="P225" s="827"/>
      <c r="Q225" s="832"/>
    </row>
    <row r="226" spans="1:17" ht="14.45" customHeight="1" x14ac:dyDescent="0.2">
      <c r="A226" s="821" t="s">
        <v>4245</v>
      </c>
      <c r="B226" s="822" t="s">
        <v>3853</v>
      </c>
      <c r="C226" s="822" t="s">
        <v>3344</v>
      </c>
      <c r="D226" s="822" t="s">
        <v>4293</v>
      </c>
      <c r="E226" s="822" t="s">
        <v>4294</v>
      </c>
      <c r="F226" s="831">
        <v>2</v>
      </c>
      <c r="G226" s="831">
        <v>430</v>
      </c>
      <c r="H226" s="831"/>
      <c r="I226" s="831">
        <v>215</v>
      </c>
      <c r="J226" s="831">
        <v>1</v>
      </c>
      <c r="K226" s="831">
        <v>216</v>
      </c>
      <c r="L226" s="831"/>
      <c r="M226" s="831">
        <v>216</v>
      </c>
      <c r="N226" s="831"/>
      <c r="O226" s="831"/>
      <c r="P226" s="827"/>
      <c r="Q226" s="832"/>
    </row>
    <row r="227" spans="1:17" ht="14.45" customHeight="1" x14ac:dyDescent="0.2">
      <c r="A227" s="821" t="s">
        <v>4245</v>
      </c>
      <c r="B227" s="822" t="s">
        <v>3853</v>
      </c>
      <c r="C227" s="822" t="s">
        <v>3344</v>
      </c>
      <c r="D227" s="822" t="s">
        <v>4295</v>
      </c>
      <c r="E227" s="822" t="s">
        <v>4296</v>
      </c>
      <c r="F227" s="831">
        <v>4</v>
      </c>
      <c r="G227" s="831">
        <v>624</v>
      </c>
      <c r="H227" s="831"/>
      <c r="I227" s="831">
        <v>156</v>
      </c>
      <c r="J227" s="831">
        <v>1</v>
      </c>
      <c r="K227" s="831">
        <v>157</v>
      </c>
      <c r="L227" s="831"/>
      <c r="M227" s="831">
        <v>157</v>
      </c>
      <c r="N227" s="831"/>
      <c r="O227" s="831"/>
      <c r="P227" s="827"/>
      <c r="Q227" s="832"/>
    </row>
    <row r="228" spans="1:17" ht="14.45" customHeight="1" x14ac:dyDescent="0.2">
      <c r="A228" s="821" t="s">
        <v>4245</v>
      </c>
      <c r="B228" s="822" t="s">
        <v>3853</v>
      </c>
      <c r="C228" s="822" t="s">
        <v>3344</v>
      </c>
      <c r="D228" s="822" t="s">
        <v>4297</v>
      </c>
      <c r="E228" s="822" t="s">
        <v>4298</v>
      </c>
      <c r="F228" s="831">
        <v>38</v>
      </c>
      <c r="G228" s="831">
        <v>7144</v>
      </c>
      <c r="H228" s="831"/>
      <c r="I228" s="831">
        <v>188</v>
      </c>
      <c r="J228" s="831">
        <v>21</v>
      </c>
      <c r="K228" s="831">
        <v>3969</v>
      </c>
      <c r="L228" s="831"/>
      <c r="M228" s="831">
        <v>189</v>
      </c>
      <c r="N228" s="831">
        <v>2</v>
      </c>
      <c r="O228" s="831">
        <v>388</v>
      </c>
      <c r="P228" s="827"/>
      <c r="Q228" s="832">
        <v>194</v>
      </c>
    </row>
    <row r="229" spans="1:17" ht="14.45" customHeight="1" x14ac:dyDescent="0.2">
      <c r="A229" s="821" t="s">
        <v>4245</v>
      </c>
      <c r="B229" s="822" t="s">
        <v>3853</v>
      </c>
      <c r="C229" s="822" t="s">
        <v>3344</v>
      </c>
      <c r="D229" s="822" t="s">
        <v>4299</v>
      </c>
      <c r="E229" s="822" t="s">
        <v>4300</v>
      </c>
      <c r="F229" s="831">
        <v>96</v>
      </c>
      <c r="G229" s="831">
        <v>12384</v>
      </c>
      <c r="H229" s="831"/>
      <c r="I229" s="831">
        <v>129</v>
      </c>
      <c r="J229" s="831">
        <v>44</v>
      </c>
      <c r="K229" s="831">
        <v>5720</v>
      </c>
      <c r="L229" s="831"/>
      <c r="M229" s="831">
        <v>130</v>
      </c>
      <c r="N229" s="831">
        <v>2</v>
      </c>
      <c r="O229" s="831">
        <v>268</v>
      </c>
      <c r="P229" s="827"/>
      <c r="Q229" s="832">
        <v>134</v>
      </c>
    </row>
    <row r="230" spans="1:17" ht="14.45" customHeight="1" x14ac:dyDescent="0.2">
      <c r="A230" s="821" t="s">
        <v>4245</v>
      </c>
      <c r="B230" s="822" t="s">
        <v>3853</v>
      </c>
      <c r="C230" s="822" t="s">
        <v>3344</v>
      </c>
      <c r="D230" s="822" t="s">
        <v>4301</v>
      </c>
      <c r="E230" s="822" t="s">
        <v>4302</v>
      </c>
      <c r="F230" s="831">
        <v>72</v>
      </c>
      <c r="G230" s="831">
        <v>16200</v>
      </c>
      <c r="H230" s="831"/>
      <c r="I230" s="831">
        <v>225</v>
      </c>
      <c r="J230" s="831">
        <v>74</v>
      </c>
      <c r="K230" s="831">
        <v>16724</v>
      </c>
      <c r="L230" s="831"/>
      <c r="M230" s="831">
        <v>226</v>
      </c>
      <c r="N230" s="831">
        <v>7</v>
      </c>
      <c r="O230" s="831">
        <v>1617</v>
      </c>
      <c r="P230" s="827"/>
      <c r="Q230" s="832">
        <v>231</v>
      </c>
    </row>
    <row r="231" spans="1:17" ht="14.45" customHeight="1" x14ac:dyDescent="0.2">
      <c r="A231" s="821" t="s">
        <v>4245</v>
      </c>
      <c r="B231" s="822" t="s">
        <v>3853</v>
      </c>
      <c r="C231" s="822" t="s">
        <v>3344</v>
      </c>
      <c r="D231" s="822" t="s">
        <v>4303</v>
      </c>
      <c r="E231" s="822" t="s">
        <v>4304</v>
      </c>
      <c r="F231" s="831">
        <v>6</v>
      </c>
      <c r="G231" s="831">
        <v>1350</v>
      </c>
      <c r="H231" s="831"/>
      <c r="I231" s="831">
        <v>225</v>
      </c>
      <c r="J231" s="831"/>
      <c r="K231" s="831"/>
      <c r="L231" s="831"/>
      <c r="M231" s="831"/>
      <c r="N231" s="831"/>
      <c r="O231" s="831"/>
      <c r="P231" s="827"/>
      <c r="Q231" s="832"/>
    </row>
    <row r="232" spans="1:17" ht="14.45" customHeight="1" x14ac:dyDescent="0.2">
      <c r="A232" s="821" t="s">
        <v>4245</v>
      </c>
      <c r="B232" s="822" t="s">
        <v>3853</v>
      </c>
      <c r="C232" s="822" t="s">
        <v>3344</v>
      </c>
      <c r="D232" s="822" t="s">
        <v>4305</v>
      </c>
      <c r="E232" s="822" t="s">
        <v>4306</v>
      </c>
      <c r="F232" s="831">
        <v>31</v>
      </c>
      <c r="G232" s="831">
        <v>7037</v>
      </c>
      <c r="H232" s="831"/>
      <c r="I232" s="831">
        <v>227</v>
      </c>
      <c r="J232" s="831">
        <v>36</v>
      </c>
      <c r="K232" s="831">
        <v>8208</v>
      </c>
      <c r="L232" s="831"/>
      <c r="M232" s="831">
        <v>228</v>
      </c>
      <c r="N232" s="831">
        <v>17</v>
      </c>
      <c r="O232" s="831">
        <v>3961</v>
      </c>
      <c r="P232" s="827"/>
      <c r="Q232" s="832">
        <v>233</v>
      </c>
    </row>
    <row r="233" spans="1:17" ht="14.45" customHeight="1" x14ac:dyDescent="0.2">
      <c r="A233" s="821" t="s">
        <v>4245</v>
      </c>
      <c r="B233" s="822" t="s">
        <v>3853</v>
      </c>
      <c r="C233" s="822" t="s">
        <v>3344</v>
      </c>
      <c r="D233" s="822" t="s">
        <v>3856</v>
      </c>
      <c r="E233" s="822" t="s">
        <v>3857</v>
      </c>
      <c r="F233" s="831">
        <v>5</v>
      </c>
      <c r="G233" s="831">
        <v>1770</v>
      </c>
      <c r="H233" s="831"/>
      <c r="I233" s="831">
        <v>354</v>
      </c>
      <c r="J233" s="831">
        <v>1</v>
      </c>
      <c r="K233" s="831">
        <v>356</v>
      </c>
      <c r="L233" s="831"/>
      <c r="M233" s="831">
        <v>356</v>
      </c>
      <c r="N233" s="831"/>
      <c r="O233" s="831"/>
      <c r="P233" s="827"/>
      <c r="Q233" s="832"/>
    </row>
    <row r="234" spans="1:17" ht="14.45" customHeight="1" x14ac:dyDescent="0.2">
      <c r="A234" s="821" t="s">
        <v>4245</v>
      </c>
      <c r="B234" s="822" t="s">
        <v>3853</v>
      </c>
      <c r="C234" s="822" t="s">
        <v>3344</v>
      </c>
      <c r="D234" s="822" t="s">
        <v>4307</v>
      </c>
      <c r="E234" s="822" t="s">
        <v>4308</v>
      </c>
      <c r="F234" s="831">
        <v>1</v>
      </c>
      <c r="G234" s="831">
        <v>4173</v>
      </c>
      <c r="H234" s="831"/>
      <c r="I234" s="831">
        <v>4173</v>
      </c>
      <c r="J234" s="831"/>
      <c r="K234" s="831"/>
      <c r="L234" s="831"/>
      <c r="M234" s="831"/>
      <c r="N234" s="831"/>
      <c r="O234" s="831"/>
      <c r="P234" s="827"/>
      <c r="Q234" s="832"/>
    </row>
    <row r="235" spans="1:17" ht="14.45" customHeight="1" x14ac:dyDescent="0.2">
      <c r="A235" s="821" t="s">
        <v>4245</v>
      </c>
      <c r="B235" s="822" t="s">
        <v>3853</v>
      </c>
      <c r="C235" s="822" t="s">
        <v>3344</v>
      </c>
      <c r="D235" s="822" t="s">
        <v>3858</v>
      </c>
      <c r="E235" s="822" t="s">
        <v>3859</v>
      </c>
      <c r="F235" s="831"/>
      <c r="G235" s="831"/>
      <c r="H235" s="831"/>
      <c r="I235" s="831"/>
      <c r="J235" s="831"/>
      <c r="K235" s="831"/>
      <c r="L235" s="831"/>
      <c r="M235" s="831"/>
      <c r="N235" s="831">
        <v>1</v>
      </c>
      <c r="O235" s="831">
        <v>290</v>
      </c>
      <c r="P235" s="827"/>
      <c r="Q235" s="832">
        <v>290</v>
      </c>
    </row>
    <row r="236" spans="1:17" ht="14.45" customHeight="1" x14ac:dyDescent="0.2">
      <c r="A236" s="821" t="s">
        <v>4245</v>
      </c>
      <c r="B236" s="822" t="s">
        <v>3853</v>
      </c>
      <c r="C236" s="822" t="s">
        <v>3344</v>
      </c>
      <c r="D236" s="822" t="s">
        <v>4309</v>
      </c>
      <c r="E236" s="822" t="s">
        <v>4310</v>
      </c>
      <c r="F236" s="831"/>
      <c r="G236" s="831"/>
      <c r="H236" s="831"/>
      <c r="I236" s="831"/>
      <c r="J236" s="831"/>
      <c r="K236" s="831"/>
      <c r="L236" s="831"/>
      <c r="M236" s="831"/>
      <c r="N236" s="831">
        <v>1</v>
      </c>
      <c r="O236" s="831">
        <v>6407</v>
      </c>
      <c r="P236" s="827"/>
      <c r="Q236" s="832">
        <v>6407</v>
      </c>
    </row>
    <row r="237" spans="1:17" ht="14.45" customHeight="1" x14ac:dyDescent="0.2">
      <c r="A237" s="821" t="s">
        <v>4245</v>
      </c>
      <c r="B237" s="822" t="s">
        <v>3853</v>
      </c>
      <c r="C237" s="822" t="s">
        <v>3344</v>
      </c>
      <c r="D237" s="822" t="s">
        <v>4311</v>
      </c>
      <c r="E237" s="822" t="s">
        <v>4312</v>
      </c>
      <c r="F237" s="831">
        <v>6</v>
      </c>
      <c r="G237" s="831">
        <v>23202</v>
      </c>
      <c r="H237" s="831"/>
      <c r="I237" s="831">
        <v>3867</v>
      </c>
      <c r="J237" s="831"/>
      <c r="K237" s="831"/>
      <c r="L237" s="831"/>
      <c r="M237" s="831"/>
      <c r="N237" s="831"/>
      <c r="O237" s="831"/>
      <c r="P237" s="827"/>
      <c r="Q237" s="832"/>
    </row>
    <row r="238" spans="1:17" ht="14.45" customHeight="1" x14ac:dyDescent="0.2">
      <c r="A238" s="821" t="s">
        <v>4245</v>
      </c>
      <c r="B238" s="822" t="s">
        <v>3853</v>
      </c>
      <c r="C238" s="822" t="s">
        <v>3344</v>
      </c>
      <c r="D238" s="822" t="s">
        <v>4313</v>
      </c>
      <c r="E238" s="822" t="s">
        <v>4314</v>
      </c>
      <c r="F238" s="831">
        <v>7</v>
      </c>
      <c r="G238" s="831">
        <v>55566</v>
      </c>
      <c r="H238" s="831"/>
      <c r="I238" s="831">
        <v>7938</v>
      </c>
      <c r="J238" s="831"/>
      <c r="K238" s="831"/>
      <c r="L238" s="831"/>
      <c r="M238" s="831"/>
      <c r="N238" s="831"/>
      <c r="O238" s="831"/>
      <c r="P238" s="827"/>
      <c r="Q238" s="832"/>
    </row>
    <row r="239" spans="1:17" ht="14.45" customHeight="1" x14ac:dyDescent="0.2">
      <c r="A239" s="821" t="s">
        <v>4245</v>
      </c>
      <c r="B239" s="822" t="s">
        <v>3853</v>
      </c>
      <c r="C239" s="822" t="s">
        <v>3344</v>
      </c>
      <c r="D239" s="822" t="s">
        <v>4315</v>
      </c>
      <c r="E239" s="822" t="s">
        <v>4316</v>
      </c>
      <c r="F239" s="831">
        <v>8</v>
      </c>
      <c r="G239" s="831">
        <v>10376</v>
      </c>
      <c r="H239" s="831"/>
      <c r="I239" s="831">
        <v>1297</v>
      </c>
      <c r="J239" s="831">
        <v>8</v>
      </c>
      <c r="K239" s="831">
        <v>10392</v>
      </c>
      <c r="L239" s="831"/>
      <c r="M239" s="831">
        <v>1299</v>
      </c>
      <c r="N239" s="831">
        <v>3</v>
      </c>
      <c r="O239" s="831">
        <v>3942</v>
      </c>
      <c r="P239" s="827"/>
      <c r="Q239" s="832">
        <v>1314</v>
      </c>
    </row>
    <row r="240" spans="1:17" ht="14.45" customHeight="1" x14ac:dyDescent="0.2">
      <c r="A240" s="821" t="s">
        <v>4245</v>
      </c>
      <c r="B240" s="822" t="s">
        <v>3853</v>
      </c>
      <c r="C240" s="822" t="s">
        <v>3344</v>
      </c>
      <c r="D240" s="822" t="s">
        <v>4317</v>
      </c>
      <c r="E240" s="822" t="s">
        <v>4318</v>
      </c>
      <c r="F240" s="831">
        <v>3</v>
      </c>
      <c r="G240" s="831">
        <v>3540</v>
      </c>
      <c r="H240" s="831"/>
      <c r="I240" s="831">
        <v>1180</v>
      </c>
      <c r="J240" s="831">
        <v>11</v>
      </c>
      <c r="K240" s="831">
        <v>13002</v>
      </c>
      <c r="L240" s="831"/>
      <c r="M240" s="831">
        <v>1182</v>
      </c>
      <c r="N240" s="831">
        <v>3</v>
      </c>
      <c r="O240" s="831">
        <v>3585</v>
      </c>
      <c r="P240" s="827"/>
      <c r="Q240" s="832">
        <v>1195</v>
      </c>
    </row>
    <row r="241" spans="1:17" ht="14.45" customHeight="1" x14ac:dyDescent="0.2">
      <c r="A241" s="821" t="s">
        <v>4245</v>
      </c>
      <c r="B241" s="822" t="s">
        <v>3853</v>
      </c>
      <c r="C241" s="822" t="s">
        <v>3344</v>
      </c>
      <c r="D241" s="822" t="s">
        <v>4319</v>
      </c>
      <c r="E241" s="822" t="s">
        <v>4320</v>
      </c>
      <c r="F241" s="831">
        <v>22</v>
      </c>
      <c r="G241" s="831">
        <v>113564</v>
      </c>
      <c r="H241" s="831"/>
      <c r="I241" s="831">
        <v>5162</v>
      </c>
      <c r="J241" s="831">
        <v>17</v>
      </c>
      <c r="K241" s="831">
        <v>87822</v>
      </c>
      <c r="L241" s="831"/>
      <c r="M241" s="831">
        <v>5166</v>
      </c>
      <c r="N241" s="831"/>
      <c r="O241" s="831"/>
      <c r="P241" s="827"/>
      <c r="Q241" s="832"/>
    </row>
    <row r="242" spans="1:17" ht="14.45" customHeight="1" x14ac:dyDescent="0.2">
      <c r="A242" s="821" t="s">
        <v>4245</v>
      </c>
      <c r="B242" s="822" t="s">
        <v>3853</v>
      </c>
      <c r="C242" s="822" t="s">
        <v>3344</v>
      </c>
      <c r="D242" s="822" t="s">
        <v>4321</v>
      </c>
      <c r="E242" s="822" t="s">
        <v>4322</v>
      </c>
      <c r="F242" s="831">
        <v>1</v>
      </c>
      <c r="G242" s="831">
        <v>5626</v>
      </c>
      <c r="H242" s="831"/>
      <c r="I242" s="831">
        <v>5626</v>
      </c>
      <c r="J242" s="831"/>
      <c r="K242" s="831"/>
      <c r="L242" s="831"/>
      <c r="M242" s="831"/>
      <c r="N242" s="831"/>
      <c r="O242" s="831"/>
      <c r="P242" s="827"/>
      <c r="Q242" s="832"/>
    </row>
    <row r="243" spans="1:17" ht="14.45" customHeight="1" x14ac:dyDescent="0.2">
      <c r="A243" s="821" t="s">
        <v>4245</v>
      </c>
      <c r="B243" s="822" t="s">
        <v>3853</v>
      </c>
      <c r="C243" s="822" t="s">
        <v>3344</v>
      </c>
      <c r="D243" s="822" t="s">
        <v>4323</v>
      </c>
      <c r="E243" s="822" t="s">
        <v>4324</v>
      </c>
      <c r="F243" s="831">
        <v>229</v>
      </c>
      <c r="G243" s="831">
        <v>40991</v>
      </c>
      <c r="H243" s="831"/>
      <c r="I243" s="831">
        <v>179</v>
      </c>
      <c r="J243" s="831">
        <v>224</v>
      </c>
      <c r="K243" s="831">
        <v>40320</v>
      </c>
      <c r="L243" s="831"/>
      <c r="M243" s="831">
        <v>180</v>
      </c>
      <c r="N243" s="831">
        <v>229</v>
      </c>
      <c r="O243" s="831">
        <v>41907</v>
      </c>
      <c r="P243" s="827"/>
      <c r="Q243" s="832">
        <v>183</v>
      </c>
    </row>
    <row r="244" spans="1:17" ht="14.45" customHeight="1" x14ac:dyDescent="0.2">
      <c r="A244" s="821" t="s">
        <v>4245</v>
      </c>
      <c r="B244" s="822" t="s">
        <v>3853</v>
      </c>
      <c r="C244" s="822" t="s">
        <v>3344</v>
      </c>
      <c r="D244" s="822" t="s">
        <v>4325</v>
      </c>
      <c r="E244" s="822" t="s">
        <v>4326</v>
      </c>
      <c r="F244" s="831">
        <v>69</v>
      </c>
      <c r="G244" s="831">
        <v>141657</v>
      </c>
      <c r="H244" s="831"/>
      <c r="I244" s="831">
        <v>2053</v>
      </c>
      <c r="J244" s="831">
        <v>48</v>
      </c>
      <c r="K244" s="831">
        <v>98688</v>
      </c>
      <c r="L244" s="831"/>
      <c r="M244" s="831">
        <v>2056</v>
      </c>
      <c r="N244" s="831">
        <v>22</v>
      </c>
      <c r="O244" s="831">
        <v>46420</v>
      </c>
      <c r="P244" s="827"/>
      <c r="Q244" s="832">
        <v>2110</v>
      </c>
    </row>
    <row r="245" spans="1:17" ht="14.45" customHeight="1" x14ac:dyDescent="0.2">
      <c r="A245" s="821" t="s">
        <v>4245</v>
      </c>
      <c r="B245" s="822" t="s">
        <v>3853</v>
      </c>
      <c r="C245" s="822" t="s">
        <v>3344</v>
      </c>
      <c r="D245" s="822" t="s">
        <v>4327</v>
      </c>
      <c r="E245" s="822" t="s">
        <v>4328</v>
      </c>
      <c r="F245" s="831">
        <v>14</v>
      </c>
      <c r="G245" s="831">
        <v>38360</v>
      </c>
      <c r="H245" s="831"/>
      <c r="I245" s="831">
        <v>2740</v>
      </c>
      <c r="J245" s="831">
        <v>5</v>
      </c>
      <c r="K245" s="831">
        <v>13710</v>
      </c>
      <c r="L245" s="831"/>
      <c r="M245" s="831">
        <v>2742</v>
      </c>
      <c r="N245" s="831"/>
      <c r="O245" s="831"/>
      <c r="P245" s="827"/>
      <c r="Q245" s="832"/>
    </row>
    <row r="246" spans="1:17" ht="14.45" customHeight="1" x14ac:dyDescent="0.2">
      <c r="A246" s="821" t="s">
        <v>4245</v>
      </c>
      <c r="B246" s="822" t="s">
        <v>3853</v>
      </c>
      <c r="C246" s="822" t="s">
        <v>3344</v>
      </c>
      <c r="D246" s="822" t="s">
        <v>4329</v>
      </c>
      <c r="E246" s="822" t="s">
        <v>4330</v>
      </c>
      <c r="F246" s="831"/>
      <c r="G246" s="831"/>
      <c r="H246" s="831"/>
      <c r="I246" s="831"/>
      <c r="J246" s="831">
        <v>1</v>
      </c>
      <c r="K246" s="831">
        <v>5278</v>
      </c>
      <c r="L246" s="831"/>
      <c r="M246" s="831">
        <v>5278</v>
      </c>
      <c r="N246" s="831"/>
      <c r="O246" s="831"/>
      <c r="P246" s="827"/>
      <c r="Q246" s="832"/>
    </row>
    <row r="247" spans="1:17" ht="14.45" customHeight="1" x14ac:dyDescent="0.2">
      <c r="A247" s="821" t="s">
        <v>4245</v>
      </c>
      <c r="B247" s="822" t="s">
        <v>3853</v>
      </c>
      <c r="C247" s="822" t="s">
        <v>3344</v>
      </c>
      <c r="D247" s="822" t="s">
        <v>4331</v>
      </c>
      <c r="E247" s="822" t="s">
        <v>4332</v>
      </c>
      <c r="F247" s="831">
        <v>7</v>
      </c>
      <c r="G247" s="831">
        <v>1092</v>
      </c>
      <c r="H247" s="831"/>
      <c r="I247" s="831">
        <v>156</v>
      </c>
      <c r="J247" s="831">
        <v>3</v>
      </c>
      <c r="K247" s="831">
        <v>471</v>
      </c>
      <c r="L247" s="831"/>
      <c r="M247" s="831">
        <v>157</v>
      </c>
      <c r="N247" s="831">
        <v>1</v>
      </c>
      <c r="O247" s="831">
        <v>162</v>
      </c>
      <c r="P247" s="827"/>
      <c r="Q247" s="832">
        <v>162</v>
      </c>
    </row>
    <row r="248" spans="1:17" ht="14.45" customHeight="1" x14ac:dyDescent="0.2">
      <c r="A248" s="821" t="s">
        <v>4245</v>
      </c>
      <c r="B248" s="822" t="s">
        <v>3853</v>
      </c>
      <c r="C248" s="822" t="s">
        <v>3344</v>
      </c>
      <c r="D248" s="822" t="s">
        <v>4333</v>
      </c>
      <c r="E248" s="822" t="s">
        <v>4334</v>
      </c>
      <c r="F248" s="831">
        <v>21</v>
      </c>
      <c r="G248" s="831">
        <v>4221</v>
      </c>
      <c r="H248" s="831"/>
      <c r="I248" s="831">
        <v>201</v>
      </c>
      <c r="J248" s="831">
        <v>12</v>
      </c>
      <c r="K248" s="831">
        <v>2424</v>
      </c>
      <c r="L248" s="831"/>
      <c r="M248" s="831">
        <v>202</v>
      </c>
      <c r="N248" s="831"/>
      <c r="O248" s="831"/>
      <c r="P248" s="827"/>
      <c r="Q248" s="832"/>
    </row>
    <row r="249" spans="1:17" ht="14.45" customHeight="1" x14ac:dyDescent="0.2">
      <c r="A249" s="821" t="s">
        <v>4245</v>
      </c>
      <c r="B249" s="822" t="s">
        <v>3853</v>
      </c>
      <c r="C249" s="822" t="s">
        <v>3344</v>
      </c>
      <c r="D249" s="822" t="s">
        <v>4335</v>
      </c>
      <c r="E249" s="822" t="s">
        <v>4336</v>
      </c>
      <c r="F249" s="831">
        <v>4</v>
      </c>
      <c r="G249" s="831">
        <v>828</v>
      </c>
      <c r="H249" s="831"/>
      <c r="I249" s="831">
        <v>207</v>
      </c>
      <c r="J249" s="831">
        <v>8</v>
      </c>
      <c r="K249" s="831">
        <v>1664</v>
      </c>
      <c r="L249" s="831"/>
      <c r="M249" s="831">
        <v>208</v>
      </c>
      <c r="N249" s="831">
        <v>3</v>
      </c>
      <c r="O249" s="831">
        <v>642</v>
      </c>
      <c r="P249" s="827"/>
      <c r="Q249" s="832">
        <v>214</v>
      </c>
    </row>
    <row r="250" spans="1:17" ht="14.45" customHeight="1" x14ac:dyDescent="0.2">
      <c r="A250" s="821" t="s">
        <v>4245</v>
      </c>
      <c r="B250" s="822" t="s">
        <v>3853</v>
      </c>
      <c r="C250" s="822" t="s">
        <v>3344</v>
      </c>
      <c r="D250" s="822" t="s">
        <v>4337</v>
      </c>
      <c r="E250" s="822" t="s">
        <v>4338</v>
      </c>
      <c r="F250" s="831">
        <v>3</v>
      </c>
      <c r="G250" s="831">
        <v>1284</v>
      </c>
      <c r="H250" s="831"/>
      <c r="I250" s="831">
        <v>428</v>
      </c>
      <c r="J250" s="831">
        <v>3</v>
      </c>
      <c r="K250" s="831">
        <v>1290</v>
      </c>
      <c r="L250" s="831"/>
      <c r="M250" s="831">
        <v>430</v>
      </c>
      <c r="N250" s="831"/>
      <c r="O250" s="831"/>
      <c r="P250" s="827"/>
      <c r="Q250" s="832"/>
    </row>
    <row r="251" spans="1:17" ht="14.45" customHeight="1" x14ac:dyDescent="0.2">
      <c r="A251" s="821" t="s">
        <v>4245</v>
      </c>
      <c r="B251" s="822" t="s">
        <v>3853</v>
      </c>
      <c r="C251" s="822" t="s">
        <v>3344</v>
      </c>
      <c r="D251" s="822" t="s">
        <v>4339</v>
      </c>
      <c r="E251" s="822" t="s">
        <v>4340</v>
      </c>
      <c r="F251" s="831">
        <v>2</v>
      </c>
      <c r="G251" s="831">
        <v>328</v>
      </c>
      <c r="H251" s="831"/>
      <c r="I251" s="831">
        <v>164</v>
      </c>
      <c r="J251" s="831"/>
      <c r="K251" s="831"/>
      <c r="L251" s="831"/>
      <c r="M251" s="831"/>
      <c r="N251" s="831">
        <v>1</v>
      </c>
      <c r="O251" s="831">
        <v>170</v>
      </c>
      <c r="P251" s="827"/>
      <c r="Q251" s="832">
        <v>170</v>
      </c>
    </row>
    <row r="252" spans="1:17" ht="14.45" customHeight="1" x14ac:dyDescent="0.2">
      <c r="A252" s="821" t="s">
        <v>4245</v>
      </c>
      <c r="B252" s="822" t="s">
        <v>3853</v>
      </c>
      <c r="C252" s="822" t="s">
        <v>3344</v>
      </c>
      <c r="D252" s="822" t="s">
        <v>4341</v>
      </c>
      <c r="E252" s="822" t="s">
        <v>4342</v>
      </c>
      <c r="F252" s="831">
        <v>7</v>
      </c>
      <c r="G252" s="831">
        <v>15113</v>
      </c>
      <c r="H252" s="831"/>
      <c r="I252" s="831">
        <v>2159</v>
      </c>
      <c r="J252" s="831">
        <v>48</v>
      </c>
      <c r="K252" s="831">
        <v>103776</v>
      </c>
      <c r="L252" s="831"/>
      <c r="M252" s="831">
        <v>2162</v>
      </c>
      <c r="N252" s="831">
        <v>130</v>
      </c>
      <c r="O252" s="831">
        <v>285870</v>
      </c>
      <c r="P252" s="827"/>
      <c r="Q252" s="832">
        <v>2199</v>
      </c>
    </row>
    <row r="253" spans="1:17" ht="14.45" customHeight="1" x14ac:dyDescent="0.2">
      <c r="A253" s="821" t="s">
        <v>4245</v>
      </c>
      <c r="B253" s="822" t="s">
        <v>3853</v>
      </c>
      <c r="C253" s="822" t="s">
        <v>3344</v>
      </c>
      <c r="D253" s="822" t="s">
        <v>4343</v>
      </c>
      <c r="E253" s="822" t="s">
        <v>4312</v>
      </c>
      <c r="F253" s="831">
        <v>6</v>
      </c>
      <c r="G253" s="831">
        <v>11352</v>
      </c>
      <c r="H253" s="831"/>
      <c r="I253" s="831">
        <v>1892</v>
      </c>
      <c r="J253" s="831"/>
      <c r="K253" s="831"/>
      <c r="L253" s="831"/>
      <c r="M253" s="831"/>
      <c r="N253" s="831"/>
      <c r="O253" s="831"/>
      <c r="P253" s="827"/>
      <c r="Q253" s="832"/>
    </row>
    <row r="254" spans="1:17" ht="14.45" customHeight="1" x14ac:dyDescent="0.2">
      <c r="A254" s="821" t="s">
        <v>4245</v>
      </c>
      <c r="B254" s="822" t="s">
        <v>3853</v>
      </c>
      <c r="C254" s="822" t="s">
        <v>3344</v>
      </c>
      <c r="D254" s="822" t="s">
        <v>4344</v>
      </c>
      <c r="E254" s="822" t="s">
        <v>4345</v>
      </c>
      <c r="F254" s="831">
        <v>4</v>
      </c>
      <c r="G254" s="831">
        <v>656</v>
      </c>
      <c r="H254" s="831"/>
      <c r="I254" s="831">
        <v>164</v>
      </c>
      <c r="J254" s="831"/>
      <c r="K254" s="831"/>
      <c r="L254" s="831"/>
      <c r="M254" s="831"/>
      <c r="N254" s="831"/>
      <c r="O254" s="831"/>
      <c r="P254" s="827"/>
      <c r="Q254" s="832"/>
    </row>
    <row r="255" spans="1:17" ht="14.45" customHeight="1" x14ac:dyDescent="0.2">
      <c r="A255" s="821" t="s">
        <v>4245</v>
      </c>
      <c r="B255" s="822" t="s">
        <v>3853</v>
      </c>
      <c r="C255" s="822" t="s">
        <v>3344</v>
      </c>
      <c r="D255" s="822" t="s">
        <v>4346</v>
      </c>
      <c r="E255" s="822" t="s">
        <v>4347</v>
      </c>
      <c r="F255" s="831">
        <v>3</v>
      </c>
      <c r="G255" s="831">
        <v>25410</v>
      </c>
      <c r="H255" s="831"/>
      <c r="I255" s="831">
        <v>8470</v>
      </c>
      <c r="J255" s="831"/>
      <c r="K255" s="831"/>
      <c r="L255" s="831"/>
      <c r="M255" s="831"/>
      <c r="N255" s="831"/>
      <c r="O255" s="831"/>
      <c r="P255" s="827"/>
      <c r="Q255" s="832"/>
    </row>
    <row r="256" spans="1:17" ht="14.45" customHeight="1" x14ac:dyDescent="0.2">
      <c r="A256" s="821" t="s">
        <v>4245</v>
      </c>
      <c r="B256" s="822" t="s">
        <v>3853</v>
      </c>
      <c r="C256" s="822" t="s">
        <v>3344</v>
      </c>
      <c r="D256" s="822" t="s">
        <v>4348</v>
      </c>
      <c r="E256" s="822" t="s">
        <v>4349</v>
      </c>
      <c r="F256" s="831"/>
      <c r="G256" s="831"/>
      <c r="H256" s="831"/>
      <c r="I256" s="831"/>
      <c r="J256" s="831"/>
      <c r="K256" s="831"/>
      <c r="L256" s="831"/>
      <c r="M256" s="831"/>
      <c r="N256" s="831">
        <v>1</v>
      </c>
      <c r="O256" s="831">
        <v>0</v>
      </c>
      <c r="P256" s="827"/>
      <c r="Q256" s="832">
        <v>0</v>
      </c>
    </row>
    <row r="257" spans="1:17" ht="14.45" customHeight="1" x14ac:dyDescent="0.2">
      <c r="A257" s="821" t="s">
        <v>4350</v>
      </c>
      <c r="B257" s="822" t="s">
        <v>4351</v>
      </c>
      <c r="C257" s="822" t="s">
        <v>3344</v>
      </c>
      <c r="D257" s="822" t="s">
        <v>4352</v>
      </c>
      <c r="E257" s="822" t="s">
        <v>4353</v>
      </c>
      <c r="F257" s="831">
        <v>8</v>
      </c>
      <c r="G257" s="831">
        <v>1704</v>
      </c>
      <c r="H257" s="831"/>
      <c r="I257" s="831">
        <v>213</v>
      </c>
      <c r="J257" s="831">
        <v>4</v>
      </c>
      <c r="K257" s="831">
        <v>860</v>
      </c>
      <c r="L257" s="831"/>
      <c r="M257" s="831">
        <v>215</v>
      </c>
      <c r="N257" s="831">
        <v>12</v>
      </c>
      <c r="O257" s="831">
        <v>2664</v>
      </c>
      <c r="P257" s="827"/>
      <c r="Q257" s="832">
        <v>222</v>
      </c>
    </row>
    <row r="258" spans="1:17" ht="14.45" customHeight="1" x14ac:dyDescent="0.2">
      <c r="A258" s="821" t="s">
        <v>4350</v>
      </c>
      <c r="B258" s="822" t="s">
        <v>4351</v>
      </c>
      <c r="C258" s="822" t="s">
        <v>3344</v>
      </c>
      <c r="D258" s="822" t="s">
        <v>4354</v>
      </c>
      <c r="E258" s="822" t="s">
        <v>4353</v>
      </c>
      <c r="F258" s="831"/>
      <c r="G258" s="831"/>
      <c r="H258" s="831"/>
      <c r="I258" s="831"/>
      <c r="J258" s="831">
        <v>6</v>
      </c>
      <c r="K258" s="831">
        <v>534</v>
      </c>
      <c r="L258" s="831"/>
      <c r="M258" s="831">
        <v>89</v>
      </c>
      <c r="N258" s="831">
        <v>3</v>
      </c>
      <c r="O258" s="831">
        <v>276</v>
      </c>
      <c r="P258" s="827"/>
      <c r="Q258" s="832">
        <v>92</v>
      </c>
    </row>
    <row r="259" spans="1:17" ht="14.45" customHeight="1" x14ac:dyDescent="0.2">
      <c r="A259" s="821" t="s">
        <v>4350</v>
      </c>
      <c r="B259" s="822" t="s">
        <v>4351</v>
      </c>
      <c r="C259" s="822" t="s">
        <v>3344</v>
      </c>
      <c r="D259" s="822" t="s">
        <v>4355</v>
      </c>
      <c r="E259" s="822" t="s">
        <v>4356</v>
      </c>
      <c r="F259" s="831">
        <v>147</v>
      </c>
      <c r="G259" s="831">
        <v>44541</v>
      </c>
      <c r="H259" s="831"/>
      <c r="I259" s="831">
        <v>303</v>
      </c>
      <c r="J259" s="831">
        <v>148</v>
      </c>
      <c r="K259" s="831">
        <v>45140</v>
      </c>
      <c r="L259" s="831"/>
      <c r="M259" s="831">
        <v>305</v>
      </c>
      <c r="N259" s="831">
        <v>57</v>
      </c>
      <c r="O259" s="831">
        <v>17898</v>
      </c>
      <c r="P259" s="827"/>
      <c r="Q259" s="832">
        <v>314</v>
      </c>
    </row>
    <row r="260" spans="1:17" ht="14.45" customHeight="1" x14ac:dyDescent="0.2">
      <c r="A260" s="821" t="s">
        <v>4350</v>
      </c>
      <c r="B260" s="822" t="s">
        <v>4351</v>
      </c>
      <c r="C260" s="822" t="s">
        <v>3344</v>
      </c>
      <c r="D260" s="822" t="s">
        <v>4357</v>
      </c>
      <c r="E260" s="822" t="s">
        <v>4358</v>
      </c>
      <c r="F260" s="831">
        <v>6</v>
      </c>
      <c r="G260" s="831">
        <v>600</v>
      </c>
      <c r="H260" s="831"/>
      <c r="I260" s="831">
        <v>100</v>
      </c>
      <c r="J260" s="831">
        <v>9</v>
      </c>
      <c r="K260" s="831">
        <v>909</v>
      </c>
      <c r="L260" s="831"/>
      <c r="M260" s="831">
        <v>101</v>
      </c>
      <c r="N260" s="831">
        <v>3</v>
      </c>
      <c r="O260" s="831">
        <v>318</v>
      </c>
      <c r="P260" s="827"/>
      <c r="Q260" s="832">
        <v>106</v>
      </c>
    </row>
    <row r="261" spans="1:17" ht="14.45" customHeight="1" x14ac:dyDescent="0.2">
      <c r="A261" s="821" t="s">
        <v>4350</v>
      </c>
      <c r="B261" s="822" t="s">
        <v>4351</v>
      </c>
      <c r="C261" s="822" t="s">
        <v>3344</v>
      </c>
      <c r="D261" s="822" t="s">
        <v>4359</v>
      </c>
      <c r="E261" s="822" t="s">
        <v>4360</v>
      </c>
      <c r="F261" s="831">
        <v>34</v>
      </c>
      <c r="G261" s="831">
        <v>4692</v>
      </c>
      <c r="H261" s="831"/>
      <c r="I261" s="831">
        <v>138</v>
      </c>
      <c r="J261" s="831">
        <v>24</v>
      </c>
      <c r="K261" s="831">
        <v>3336</v>
      </c>
      <c r="L261" s="831"/>
      <c r="M261" s="831">
        <v>139</v>
      </c>
      <c r="N261" s="831">
        <v>11</v>
      </c>
      <c r="O261" s="831">
        <v>1562</v>
      </c>
      <c r="P261" s="827"/>
      <c r="Q261" s="832">
        <v>142</v>
      </c>
    </row>
    <row r="262" spans="1:17" ht="14.45" customHeight="1" x14ac:dyDescent="0.2">
      <c r="A262" s="821" t="s">
        <v>4350</v>
      </c>
      <c r="B262" s="822" t="s">
        <v>4351</v>
      </c>
      <c r="C262" s="822" t="s">
        <v>3344</v>
      </c>
      <c r="D262" s="822" t="s">
        <v>4361</v>
      </c>
      <c r="E262" s="822" t="s">
        <v>4360</v>
      </c>
      <c r="F262" s="831"/>
      <c r="G262" s="831"/>
      <c r="H262" s="831"/>
      <c r="I262" s="831"/>
      <c r="J262" s="831">
        <v>1</v>
      </c>
      <c r="K262" s="831">
        <v>187</v>
      </c>
      <c r="L262" s="831"/>
      <c r="M262" s="831">
        <v>187</v>
      </c>
      <c r="N262" s="831">
        <v>1</v>
      </c>
      <c r="O262" s="831">
        <v>194</v>
      </c>
      <c r="P262" s="827"/>
      <c r="Q262" s="832">
        <v>194</v>
      </c>
    </row>
    <row r="263" spans="1:17" ht="14.45" customHeight="1" x14ac:dyDescent="0.2">
      <c r="A263" s="821" t="s">
        <v>4350</v>
      </c>
      <c r="B263" s="822" t="s">
        <v>4351</v>
      </c>
      <c r="C263" s="822" t="s">
        <v>3344</v>
      </c>
      <c r="D263" s="822" t="s">
        <v>4362</v>
      </c>
      <c r="E263" s="822" t="s">
        <v>4363</v>
      </c>
      <c r="F263" s="831"/>
      <c r="G263" s="831"/>
      <c r="H263" s="831"/>
      <c r="I263" s="831"/>
      <c r="J263" s="831"/>
      <c r="K263" s="831"/>
      <c r="L263" s="831"/>
      <c r="M263" s="831"/>
      <c r="N263" s="831">
        <v>1</v>
      </c>
      <c r="O263" s="831">
        <v>675</v>
      </c>
      <c r="P263" s="827"/>
      <c r="Q263" s="832">
        <v>675</v>
      </c>
    </row>
    <row r="264" spans="1:17" ht="14.45" customHeight="1" x14ac:dyDescent="0.2">
      <c r="A264" s="821" t="s">
        <v>4350</v>
      </c>
      <c r="B264" s="822" t="s">
        <v>4351</v>
      </c>
      <c r="C264" s="822" t="s">
        <v>3344</v>
      </c>
      <c r="D264" s="822" t="s">
        <v>4364</v>
      </c>
      <c r="E264" s="822" t="s">
        <v>4365</v>
      </c>
      <c r="F264" s="831">
        <v>6</v>
      </c>
      <c r="G264" s="831">
        <v>1050</v>
      </c>
      <c r="H264" s="831"/>
      <c r="I264" s="831">
        <v>175</v>
      </c>
      <c r="J264" s="831">
        <v>5</v>
      </c>
      <c r="K264" s="831">
        <v>880</v>
      </c>
      <c r="L264" s="831"/>
      <c r="M264" s="831">
        <v>176</v>
      </c>
      <c r="N264" s="831">
        <v>2</v>
      </c>
      <c r="O264" s="831">
        <v>380</v>
      </c>
      <c r="P264" s="827"/>
      <c r="Q264" s="832">
        <v>190</v>
      </c>
    </row>
    <row r="265" spans="1:17" ht="14.45" customHeight="1" x14ac:dyDescent="0.2">
      <c r="A265" s="821" t="s">
        <v>4350</v>
      </c>
      <c r="B265" s="822" t="s">
        <v>4351</v>
      </c>
      <c r="C265" s="822" t="s">
        <v>3344</v>
      </c>
      <c r="D265" s="822" t="s">
        <v>4366</v>
      </c>
      <c r="E265" s="822" t="s">
        <v>4367</v>
      </c>
      <c r="F265" s="831">
        <v>3</v>
      </c>
      <c r="G265" s="831">
        <v>831</v>
      </c>
      <c r="H265" s="831"/>
      <c r="I265" s="831">
        <v>277</v>
      </c>
      <c r="J265" s="831">
        <v>2</v>
      </c>
      <c r="K265" s="831">
        <v>558</v>
      </c>
      <c r="L265" s="831"/>
      <c r="M265" s="831">
        <v>279</v>
      </c>
      <c r="N265" s="831">
        <v>3</v>
      </c>
      <c r="O265" s="831">
        <v>867</v>
      </c>
      <c r="P265" s="827"/>
      <c r="Q265" s="832">
        <v>289</v>
      </c>
    </row>
    <row r="266" spans="1:17" ht="14.45" customHeight="1" x14ac:dyDescent="0.2">
      <c r="A266" s="821" t="s">
        <v>4350</v>
      </c>
      <c r="B266" s="822" t="s">
        <v>4351</v>
      </c>
      <c r="C266" s="822" t="s">
        <v>3344</v>
      </c>
      <c r="D266" s="822" t="s">
        <v>4368</v>
      </c>
      <c r="E266" s="822" t="s">
        <v>4369</v>
      </c>
      <c r="F266" s="831">
        <v>3</v>
      </c>
      <c r="G266" s="831">
        <v>423</v>
      </c>
      <c r="H266" s="831"/>
      <c r="I266" s="831">
        <v>141</v>
      </c>
      <c r="J266" s="831">
        <v>3</v>
      </c>
      <c r="K266" s="831">
        <v>426</v>
      </c>
      <c r="L266" s="831"/>
      <c r="M266" s="831">
        <v>142</v>
      </c>
      <c r="N266" s="831">
        <v>3</v>
      </c>
      <c r="O266" s="831">
        <v>429</v>
      </c>
      <c r="P266" s="827"/>
      <c r="Q266" s="832">
        <v>143</v>
      </c>
    </row>
    <row r="267" spans="1:17" ht="14.45" customHeight="1" x14ac:dyDescent="0.2">
      <c r="A267" s="821" t="s">
        <v>4350</v>
      </c>
      <c r="B267" s="822" t="s">
        <v>4351</v>
      </c>
      <c r="C267" s="822" t="s">
        <v>3344</v>
      </c>
      <c r="D267" s="822" t="s">
        <v>4370</v>
      </c>
      <c r="E267" s="822" t="s">
        <v>4369</v>
      </c>
      <c r="F267" s="831">
        <v>34</v>
      </c>
      <c r="G267" s="831">
        <v>2686</v>
      </c>
      <c r="H267" s="831"/>
      <c r="I267" s="831">
        <v>79</v>
      </c>
      <c r="J267" s="831">
        <v>24</v>
      </c>
      <c r="K267" s="831">
        <v>1896</v>
      </c>
      <c r="L267" s="831"/>
      <c r="M267" s="831">
        <v>79</v>
      </c>
      <c r="N267" s="831">
        <v>11</v>
      </c>
      <c r="O267" s="831">
        <v>891</v>
      </c>
      <c r="P267" s="827"/>
      <c r="Q267" s="832">
        <v>81</v>
      </c>
    </row>
    <row r="268" spans="1:17" ht="14.45" customHeight="1" x14ac:dyDescent="0.2">
      <c r="A268" s="821" t="s">
        <v>4350</v>
      </c>
      <c r="B268" s="822" t="s">
        <v>4351</v>
      </c>
      <c r="C268" s="822" t="s">
        <v>3344</v>
      </c>
      <c r="D268" s="822" t="s">
        <v>4371</v>
      </c>
      <c r="E268" s="822" t="s">
        <v>4372</v>
      </c>
      <c r="F268" s="831">
        <v>3</v>
      </c>
      <c r="G268" s="831">
        <v>948</v>
      </c>
      <c r="H268" s="831"/>
      <c r="I268" s="831">
        <v>316</v>
      </c>
      <c r="J268" s="831">
        <v>3</v>
      </c>
      <c r="K268" s="831">
        <v>954</v>
      </c>
      <c r="L268" s="831"/>
      <c r="M268" s="831">
        <v>318</v>
      </c>
      <c r="N268" s="831">
        <v>3</v>
      </c>
      <c r="O268" s="831">
        <v>984</v>
      </c>
      <c r="P268" s="827"/>
      <c r="Q268" s="832">
        <v>328</v>
      </c>
    </row>
    <row r="269" spans="1:17" ht="14.45" customHeight="1" x14ac:dyDescent="0.2">
      <c r="A269" s="821" t="s">
        <v>4350</v>
      </c>
      <c r="B269" s="822" t="s">
        <v>4351</v>
      </c>
      <c r="C269" s="822" t="s">
        <v>3344</v>
      </c>
      <c r="D269" s="822" t="s">
        <v>4373</v>
      </c>
      <c r="E269" s="822" t="s">
        <v>4374</v>
      </c>
      <c r="F269" s="831">
        <v>20</v>
      </c>
      <c r="G269" s="831">
        <v>3300</v>
      </c>
      <c r="H269" s="831"/>
      <c r="I269" s="831">
        <v>165</v>
      </c>
      <c r="J269" s="831">
        <v>18</v>
      </c>
      <c r="K269" s="831">
        <v>2988</v>
      </c>
      <c r="L269" s="831"/>
      <c r="M269" s="831">
        <v>166</v>
      </c>
      <c r="N269" s="831">
        <v>6</v>
      </c>
      <c r="O269" s="831">
        <v>1020</v>
      </c>
      <c r="P269" s="827"/>
      <c r="Q269" s="832">
        <v>170</v>
      </c>
    </row>
    <row r="270" spans="1:17" ht="14.45" customHeight="1" x14ac:dyDescent="0.2">
      <c r="A270" s="821" t="s">
        <v>4350</v>
      </c>
      <c r="B270" s="822" t="s">
        <v>4351</v>
      </c>
      <c r="C270" s="822" t="s">
        <v>3344</v>
      </c>
      <c r="D270" s="822" t="s">
        <v>4375</v>
      </c>
      <c r="E270" s="822" t="s">
        <v>4353</v>
      </c>
      <c r="F270" s="831">
        <v>77</v>
      </c>
      <c r="G270" s="831">
        <v>5698</v>
      </c>
      <c r="H270" s="831"/>
      <c r="I270" s="831">
        <v>74</v>
      </c>
      <c r="J270" s="831">
        <v>66</v>
      </c>
      <c r="K270" s="831">
        <v>4884</v>
      </c>
      <c r="L270" s="831"/>
      <c r="M270" s="831">
        <v>74</v>
      </c>
      <c r="N270" s="831">
        <v>27</v>
      </c>
      <c r="O270" s="831">
        <v>2025</v>
      </c>
      <c r="P270" s="827"/>
      <c r="Q270" s="832">
        <v>75</v>
      </c>
    </row>
    <row r="271" spans="1:17" ht="14.45" customHeight="1" x14ac:dyDescent="0.2">
      <c r="A271" s="821" t="s">
        <v>4350</v>
      </c>
      <c r="B271" s="822" t="s">
        <v>4351</v>
      </c>
      <c r="C271" s="822" t="s">
        <v>3344</v>
      </c>
      <c r="D271" s="822" t="s">
        <v>4376</v>
      </c>
      <c r="E271" s="822" t="s">
        <v>4377</v>
      </c>
      <c r="F271" s="831">
        <v>3</v>
      </c>
      <c r="G271" s="831">
        <v>3648</v>
      </c>
      <c r="H271" s="831"/>
      <c r="I271" s="831">
        <v>1216</v>
      </c>
      <c r="J271" s="831">
        <v>11</v>
      </c>
      <c r="K271" s="831">
        <v>13420</v>
      </c>
      <c r="L271" s="831"/>
      <c r="M271" s="831">
        <v>1220</v>
      </c>
      <c r="N271" s="831">
        <v>2</v>
      </c>
      <c r="O271" s="831">
        <v>2480</v>
      </c>
      <c r="P271" s="827"/>
      <c r="Q271" s="832">
        <v>1240</v>
      </c>
    </row>
    <row r="272" spans="1:17" ht="14.45" customHeight="1" x14ac:dyDescent="0.2">
      <c r="A272" s="821" t="s">
        <v>4350</v>
      </c>
      <c r="B272" s="822" t="s">
        <v>4351</v>
      </c>
      <c r="C272" s="822" t="s">
        <v>3344</v>
      </c>
      <c r="D272" s="822" t="s">
        <v>4378</v>
      </c>
      <c r="E272" s="822" t="s">
        <v>4379</v>
      </c>
      <c r="F272" s="831">
        <v>2</v>
      </c>
      <c r="G272" s="831">
        <v>232</v>
      </c>
      <c r="H272" s="831"/>
      <c r="I272" s="831">
        <v>116</v>
      </c>
      <c r="J272" s="831">
        <v>4</v>
      </c>
      <c r="K272" s="831">
        <v>468</v>
      </c>
      <c r="L272" s="831"/>
      <c r="M272" s="831">
        <v>117</v>
      </c>
      <c r="N272" s="831">
        <v>2</v>
      </c>
      <c r="O272" s="831">
        <v>244</v>
      </c>
      <c r="P272" s="827"/>
      <c r="Q272" s="832">
        <v>122</v>
      </c>
    </row>
    <row r="273" spans="1:17" ht="14.45" customHeight="1" x14ac:dyDescent="0.2">
      <c r="A273" s="821" t="s">
        <v>4350</v>
      </c>
      <c r="B273" s="822" t="s">
        <v>4351</v>
      </c>
      <c r="C273" s="822" t="s">
        <v>3344</v>
      </c>
      <c r="D273" s="822" t="s">
        <v>4380</v>
      </c>
      <c r="E273" s="822" t="s">
        <v>4381</v>
      </c>
      <c r="F273" s="831"/>
      <c r="G273" s="831"/>
      <c r="H273" s="831"/>
      <c r="I273" s="831"/>
      <c r="J273" s="831">
        <v>1</v>
      </c>
      <c r="K273" s="831">
        <v>352</v>
      </c>
      <c r="L273" s="831"/>
      <c r="M273" s="831">
        <v>352</v>
      </c>
      <c r="N273" s="831"/>
      <c r="O273" s="831"/>
      <c r="P273" s="827"/>
      <c r="Q273" s="832"/>
    </row>
    <row r="274" spans="1:17" ht="14.45" customHeight="1" x14ac:dyDescent="0.2">
      <c r="A274" s="821" t="s">
        <v>4350</v>
      </c>
      <c r="B274" s="822" t="s">
        <v>4351</v>
      </c>
      <c r="C274" s="822" t="s">
        <v>3344</v>
      </c>
      <c r="D274" s="822" t="s">
        <v>4382</v>
      </c>
      <c r="E274" s="822" t="s">
        <v>4383</v>
      </c>
      <c r="F274" s="831"/>
      <c r="G274" s="831"/>
      <c r="H274" s="831"/>
      <c r="I274" s="831"/>
      <c r="J274" s="831">
        <v>1</v>
      </c>
      <c r="K274" s="831">
        <v>306</v>
      </c>
      <c r="L274" s="831"/>
      <c r="M274" s="831">
        <v>306</v>
      </c>
      <c r="N274" s="831"/>
      <c r="O274" s="831"/>
      <c r="P274" s="827"/>
      <c r="Q274" s="832"/>
    </row>
    <row r="275" spans="1:17" ht="14.45" customHeight="1" x14ac:dyDescent="0.2">
      <c r="A275" s="821" t="s">
        <v>4384</v>
      </c>
      <c r="B275" s="822" t="s">
        <v>4385</v>
      </c>
      <c r="C275" s="822" t="s">
        <v>3344</v>
      </c>
      <c r="D275" s="822" t="s">
        <v>4386</v>
      </c>
      <c r="E275" s="822" t="s">
        <v>4387</v>
      </c>
      <c r="F275" s="831"/>
      <c r="G275" s="831"/>
      <c r="H275" s="831"/>
      <c r="I275" s="831"/>
      <c r="J275" s="831">
        <v>2</v>
      </c>
      <c r="K275" s="831">
        <v>118</v>
      </c>
      <c r="L275" s="831"/>
      <c r="M275" s="831">
        <v>59</v>
      </c>
      <c r="N275" s="831"/>
      <c r="O275" s="831"/>
      <c r="P275" s="827"/>
      <c r="Q275" s="832"/>
    </row>
    <row r="276" spans="1:17" ht="14.45" customHeight="1" x14ac:dyDescent="0.2">
      <c r="A276" s="821" t="s">
        <v>4384</v>
      </c>
      <c r="B276" s="822" t="s">
        <v>4385</v>
      </c>
      <c r="C276" s="822" t="s">
        <v>3344</v>
      </c>
      <c r="D276" s="822" t="s">
        <v>4388</v>
      </c>
      <c r="E276" s="822" t="s">
        <v>4389</v>
      </c>
      <c r="F276" s="831">
        <v>12</v>
      </c>
      <c r="G276" s="831">
        <v>2196</v>
      </c>
      <c r="H276" s="831"/>
      <c r="I276" s="831">
        <v>183</v>
      </c>
      <c r="J276" s="831">
        <v>10</v>
      </c>
      <c r="K276" s="831">
        <v>1850</v>
      </c>
      <c r="L276" s="831"/>
      <c r="M276" s="831">
        <v>185</v>
      </c>
      <c r="N276" s="831"/>
      <c r="O276" s="831"/>
      <c r="P276" s="827"/>
      <c r="Q276" s="832"/>
    </row>
    <row r="277" spans="1:17" ht="14.45" customHeight="1" x14ac:dyDescent="0.2">
      <c r="A277" s="821" t="s">
        <v>4384</v>
      </c>
      <c r="B277" s="822" t="s">
        <v>4385</v>
      </c>
      <c r="C277" s="822" t="s">
        <v>3344</v>
      </c>
      <c r="D277" s="822" t="s">
        <v>4390</v>
      </c>
      <c r="E277" s="822" t="s">
        <v>4391</v>
      </c>
      <c r="F277" s="831">
        <v>12</v>
      </c>
      <c r="G277" s="831">
        <v>4092</v>
      </c>
      <c r="H277" s="831"/>
      <c r="I277" s="831">
        <v>341</v>
      </c>
      <c r="J277" s="831">
        <v>2</v>
      </c>
      <c r="K277" s="831">
        <v>688</v>
      </c>
      <c r="L277" s="831"/>
      <c r="M277" s="831">
        <v>344</v>
      </c>
      <c r="N277" s="831"/>
      <c r="O277" s="831"/>
      <c r="P277" s="827"/>
      <c r="Q277" s="832"/>
    </row>
    <row r="278" spans="1:17" ht="14.45" customHeight="1" x14ac:dyDescent="0.2">
      <c r="A278" s="821" t="s">
        <v>4384</v>
      </c>
      <c r="B278" s="822" t="s">
        <v>4385</v>
      </c>
      <c r="C278" s="822" t="s">
        <v>3344</v>
      </c>
      <c r="D278" s="822" t="s">
        <v>4392</v>
      </c>
      <c r="E278" s="822" t="s">
        <v>4393</v>
      </c>
      <c r="F278" s="831">
        <v>9</v>
      </c>
      <c r="G278" s="831">
        <v>3159</v>
      </c>
      <c r="H278" s="831"/>
      <c r="I278" s="831">
        <v>351</v>
      </c>
      <c r="J278" s="831">
        <v>8</v>
      </c>
      <c r="K278" s="831">
        <v>2824</v>
      </c>
      <c r="L278" s="831"/>
      <c r="M278" s="831">
        <v>353</v>
      </c>
      <c r="N278" s="831"/>
      <c r="O278" s="831"/>
      <c r="P278" s="827"/>
      <c r="Q278" s="832"/>
    </row>
    <row r="279" spans="1:17" ht="14.45" customHeight="1" x14ac:dyDescent="0.2">
      <c r="A279" s="821" t="s">
        <v>4384</v>
      </c>
      <c r="B279" s="822" t="s">
        <v>4385</v>
      </c>
      <c r="C279" s="822" t="s">
        <v>3344</v>
      </c>
      <c r="D279" s="822" t="s">
        <v>4394</v>
      </c>
      <c r="E279" s="822" t="s">
        <v>4395</v>
      </c>
      <c r="F279" s="831">
        <v>2</v>
      </c>
      <c r="G279" s="831">
        <v>798</v>
      </c>
      <c r="H279" s="831"/>
      <c r="I279" s="831">
        <v>399</v>
      </c>
      <c r="J279" s="831">
        <v>3</v>
      </c>
      <c r="K279" s="831">
        <v>1215</v>
      </c>
      <c r="L279" s="831"/>
      <c r="M279" s="831">
        <v>405</v>
      </c>
      <c r="N279" s="831"/>
      <c r="O279" s="831"/>
      <c r="P279" s="827"/>
      <c r="Q279" s="832"/>
    </row>
    <row r="280" spans="1:17" ht="14.45" customHeight="1" x14ac:dyDescent="0.2">
      <c r="A280" s="821" t="s">
        <v>4384</v>
      </c>
      <c r="B280" s="822" t="s">
        <v>4385</v>
      </c>
      <c r="C280" s="822" t="s">
        <v>3344</v>
      </c>
      <c r="D280" s="822" t="s">
        <v>4396</v>
      </c>
      <c r="E280" s="822" t="s">
        <v>4397</v>
      </c>
      <c r="F280" s="831"/>
      <c r="G280" s="831"/>
      <c r="H280" s="831"/>
      <c r="I280" s="831"/>
      <c r="J280" s="831">
        <v>1</v>
      </c>
      <c r="K280" s="831">
        <v>39</v>
      </c>
      <c r="L280" s="831"/>
      <c r="M280" s="831">
        <v>39</v>
      </c>
      <c r="N280" s="831"/>
      <c r="O280" s="831"/>
      <c r="P280" s="827"/>
      <c r="Q280" s="832"/>
    </row>
    <row r="281" spans="1:17" ht="14.45" customHeight="1" x14ac:dyDescent="0.2">
      <c r="A281" s="821" t="s">
        <v>4384</v>
      </c>
      <c r="B281" s="822" t="s">
        <v>4385</v>
      </c>
      <c r="C281" s="822" t="s">
        <v>3344</v>
      </c>
      <c r="D281" s="822" t="s">
        <v>3865</v>
      </c>
      <c r="E281" s="822" t="s">
        <v>3866</v>
      </c>
      <c r="F281" s="831">
        <v>2</v>
      </c>
      <c r="G281" s="831">
        <v>1426</v>
      </c>
      <c r="H281" s="831"/>
      <c r="I281" s="831">
        <v>713</v>
      </c>
      <c r="J281" s="831">
        <v>3</v>
      </c>
      <c r="K281" s="831">
        <v>2157</v>
      </c>
      <c r="L281" s="831"/>
      <c r="M281" s="831">
        <v>719</v>
      </c>
      <c r="N281" s="831"/>
      <c r="O281" s="831"/>
      <c r="P281" s="827"/>
      <c r="Q281" s="832"/>
    </row>
    <row r="282" spans="1:17" ht="14.45" customHeight="1" x14ac:dyDescent="0.2">
      <c r="A282" s="821" t="s">
        <v>4384</v>
      </c>
      <c r="B282" s="822" t="s">
        <v>4385</v>
      </c>
      <c r="C282" s="822" t="s">
        <v>3344</v>
      </c>
      <c r="D282" s="822" t="s">
        <v>4398</v>
      </c>
      <c r="E282" s="822" t="s">
        <v>4399</v>
      </c>
      <c r="F282" s="831"/>
      <c r="G282" s="831"/>
      <c r="H282" s="831"/>
      <c r="I282" s="831"/>
      <c r="J282" s="831">
        <v>2</v>
      </c>
      <c r="K282" s="831">
        <v>620</v>
      </c>
      <c r="L282" s="831"/>
      <c r="M282" s="831">
        <v>310</v>
      </c>
      <c r="N282" s="831"/>
      <c r="O282" s="831"/>
      <c r="P282" s="827"/>
      <c r="Q282" s="832"/>
    </row>
    <row r="283" spans="1:17" ht="14.45" customHeight="1" x14ac:dyDescent="0.2">
      <c r="A283" s="821" t="s">
        <v>4384</v>
      </c>
      <c r="B283" s="822" t="s">
        <v>4385</v>
      </c>
      <c r="C283" s="822" t="s">
        <v>3344</v>
      </c>
      <c r="D283" s="822" t="s">
        <v>4400</v>
      </c>
      <c r="E283" s="822" t="s">
        <v>4401</v>
      </c>
      <c r="F283" s="831">
        <v>27</v>
      </c>
      <c r="G283" s="831">
        <v>13473</v>
      </c>
      <c r="H283" s="831"/>
      <c r="I283" s="831">
        <v>499</v>
      </c>
      <c r="J283" s="831">
        <v>8</v>
      </c>
      <c r="K283" s="831">
        <v>4024</v>
      </c>
      <c r="L283" s="831"/>
      <c r="M283" s="831">
        <v>503</v>
      </c>
      <c r="N283" s="831"/>
      <c r="O283" s="831"/>
      <c r="P283" s="827"/>
      <c r="Q283" s="832"/>
    </row>
    <row r="284" spans="1:17" ht="14.45" customHeight="1" x14ac:dyDescent="0.2">
      <c r="A284" s="821" t="s">
        <v>4384</v>
      </c>
      <c r="B284" s="822" t="s">
        <v>4385</v>
      </c>
      <c r="C284" s="822" t="s">
        <v>3344</v>
      </c>
      <c r="D284" s="822" t="s">
        <v>4402</v>
      </c>
      <c r="E284" s="822" t="s">
        <v>4403</v>
      </c>
      <c r="F284" s="831">
        <v>17</v>
      </c>
      <c r="G284" s="831">
        <v>6392</v>
      </c>
      <c r="H284" s="831"/>
      <c r="I284" s="831">
        <v>376</v>
      </c>
      <c r="J284" s="831">
        <v>9</v>
      </c>
      <c r="K284" s="831">
        <v>3420</v>
      </c>
      <c r="L284" s="831"/>
      <c r="M284" s="831">
        <v>380</v>
      </c>
      <c r="N284" s="831"/>
      <c r="O284" s="831"/>
      <c r="P284" s="827"/>
      <c r="Q284" s="832"/>
    </row>
    <row r="285" spans="1:17" ht="14.45" customHeight="1" x14ac:dyDescent="0.2">
      <c r="A285" s="821" t="s">
        <v>4384</v>
      </c>
      <c r="B285" s="822" t="s">
        <v>4385</v>
      </c>
      <c r="C285" s="822" t="s">
        <v>3344</v>
      </c>
      <c r="D285" s="822" t="s">
        <v>4404</v>
      </c>
      <c r="E285" s="822" t="s">
        <v>4405</v>
      </c>
      <c r="F285" s="831">
        <v>10</v>
      </c>
      <c r="G285" s="831">
        <v>1130</v>
      </c>
      <c r="H285" s="831"/>
      <c r="I285" s="831">
        <v>113</v>
      </c>
      <c r="J285" s="831">
        <v>4</v>
      </c>
      <c r="K285" s="831">
        <v>456</v>
      </c>
      <c r="L285" s="831"/>
      <c r="M285" s="831">
        <v>114</v>
      </c>
      <c r="N285" s="831"/>
      <c r="O285" s="831"/>
      <c r="P285" s="827"/>
      <c r="Q285" s="832"/>
    </row>
    <row r="286" spans="1:17" ht="14.45" customHeight="1" x14ac:dyDescent="0.2">
      <c r="A286" s="821" t="s">
        <v>4384</v>
      </c>
      <c r="B286" s="822" t="s">
        <v>4385</v>
      </c>
      <c r="C286" s="822" t="s">
        <v>3344</v>
      </c>
      <c r="D286" s="822" t="s">
        <v>4406</v>
      </c>
      <c r="E286" s="822" t="s">
        <v>4407</v>
      </c>
      <c r="F286" s="831">
        <v>17</v>
      </c>
      <c r="G286" s="831">
        <v>7871</v>
      </c>
      <c r="H286" s="831"/>
      <c r="I286" s="831">
        <v>463</v>
      </c>
      <c r="J286" s="831">
        <v>4</v>
      </c>
      <c r="K286" s="831">
        <v>1868</v>
      </c>
      <c r="L286" s="831"/>
      <c r="M286" s="831">
        <v>467</v>
      </c>
      <c r="N286" s="831"/>
      <c r="O286" s="831"/>
      <c r="P286" s="827"/>
      <c r="Q286" s="832"/>
    </row>
    <row r="287" spans="1:17" ht="14.45" customHeight="1" x14ac:dyDescent="0.2">
      <c r="A287" s="821" t="s">
        <v>4384</v>
      </c>
      <c r="B287" s="822" t="s">
        <v>4385</v>
      </c>
      <c r="C287" s="822" t="s">
        <v>3344</v>
      </c>
      <c r="D287" s="822" t="s">
        <v>4408</v>
      </c>
      <c r="E287" s="822" t="s">
        <v>4409</v>
      </c>
      <c r="F287" s="831">
        <v>44</v>
      </c>
      <c r="G287" s="831">
        <v>2596</v>
      </c>
      <c r="H287" s="831"/>
      <c r="I287" s="831">
        <v>59</v>
      </c>
      <c r="J287" s="831">
        <v>8</v>
      </c>
      <c r="K287" s="831">
        <v>472</v>
      </c>
      <c r="L287" s="831"/>
      <c r="M287" s="831">
        <v>59</v>
      </c>
      <c r="N287" s="831"/>
      <c r="O287" s="831"/>
      <c r="P287" s="827"/>
      <c r="Q287" s="832"/>
    </row>
    <row r="288" spans="1:17" ht="14.45" customHeight="1" x14ac:dyDescent="0.2">
      <c r="A288" s="821" t="s">
        <v>4384</v>
      </c>
      <c r="B288" s="822" t="s">
        <v>4385</v>
      </c>
      <c r="C288" s="822" t="s">
        <v>3344</v>
      </c>
      <c r="D288" s="822" t="s">
        <v>4410</v>
      </c>
      <c r="E288" s="822" t="s">
        <v>4411</v>
      </c>
      <c r="F288" s="831">
        <v>17</v>
      </c>
      <c r="G288" s="831">
        <v>3043</v>
      </c>
      <c r="H288" s="831"/>
      <c r="I288" s="831">
        <v>179</v>
      </c>
      <c r="J288" s="831">
        <v>6</v>
      </c>
      <c r="K288" s="831">
        <v>1086</v>
      </c>
      <c r="L288" s="831"/>
      <c r="M288" s="831">
        <v>181</v>
      </c>
      <c r="N288" s="831"/>
      <c r="O288" s="831"/>
      <c r="P288" s="827"/>
      <c r="Q288" s="832"/>
    </row>
    <row r="289" spans="1:17" ht="14.45" customHeight="1" x14ac:dyDescent="0.2">
      <c r="A289" s="821" t="s">
        <v>4384</v>
      </c>
      <c r="B289" s="822" t="s">
        <v>4385</v>
      </c>
      <c r="C289" s="822" t="s">
        <v>3344</v>
      </c>
      <c r="D289" s="822" t="s">
        <v>3869</v>
      </c>
      <c r="E289" s="822" t="s">
        <v>3870</v>
      </c>
      <c r="F289" s="831">
        <v>4</v>
      </c>
      <c r="G289" s="831">
        <v>348</v>
      </c>
      <c r="H289" s="831"/>
      <c r="I289" s="831">
        <v>87</v>
      </c>
      <c r="J289" s="831">
        <v>8</v>
      </c>
      <c r="K289" s="831">
        <v>704</v>
      </c>
      <c r="L289" s="831"/>
      <c r="M289" s="831">
        <v>88</v>
      </c>
      <c r="N289" s="831"/>
      <c r="O289" s="831"/>
      <c r="P289" s="827"/>
      <c r="Q289" s="832"/>
    </row>
    <row r="290" spans="1:17" ht="14.45" customHeight="1" x14ac:dyDescent="0.2">
      <c r="A290" s="821" t="s">
        <v>4384</v>
      </c>
      <c r="B290" s="822" t="s">
        <v>4385</v>
      </c>
      <c r="C290" s="822" t="s">
        <v>3344</v>
      </c>
      <c r="D290" s="822" t="s">
        <v>4412</v>
      </c>
      <c r="E290" s="822" t="s">
        <v>4413</v>
      </c>
      <c r="F290" s="831"/>
      <c r="G290" s="831"/>
      <c r="H290" s="831"/>
      <c r="I290" s="831"/>
      <c r="J290" s="831">
        <v>1</v>
      </c>
      <c r="K290" s="831">
        <v>31</v>
      </c>
      <c r="L290" s="831"/>
      <c r="M290" s="831">
        <v>31</v>
      </c>
      <c r="N290" s="831"/>
      <c r="O290" s="831"/>
      <c r="P290" s="827"/>
      <c r="Q290" s="832"/>
    </row>
    <row r="291" spans="1:17" ht="14.45" customHeight="1" x14ac:dyDescent="0.2">
      <c r="A291" s="821" t="s">
        <v>4384</v>
      </c>
      <c r="B291" s="822" t="s">
        <v>4385</v>
      </c>
      <c r="C291" s="822" t="s">
        <v>3344</v>
      </c>
      <c r="D291" s="822" t="s">
        <v>4414</v>
      </c>
      <c r="E291" s="822" t="s">
        <v>4415</v>
      </c>
      <c r="F291" s="831">
        <v>2</v>
      </c>
      <c r="G291" s="831">
        <v>534</v>
      </c>
      <c r="H291" s="831"/>
      <c r="I291" s="831">
        <v>267</v>
      </c>
      <c r="J291" s="831">
        <v>4</v>
      </c>
      <c r="K291" s="831">
        <v>1076</v>
      </c>
      <c r="L291" s="831"/>
      <c r="M291" s="831">
        <v>269</v>
      </c>
      <c r="N291" s="831"/>
      <c r="O291" s="831"/>
      <c r="P291" s="827"/>
      <c r="Q291" s="832"/>
    </row>
    <row r="292" spans="1:17" ht="14.45" customHeight="1" x14ac:dyDescent="0.2">
      <c r="A292" s="821" t="s">
        <v>4384</v>
      </c>
      <c r="B292" s="822" t="s">
        <v>4385</v>
      </c>
      <c r="C292" s="822" t="s">
        <v>3344</v>
      </c>
      <c r="D292" s="822" t="s">
        <v>4416</v>
      </c>
      <c r="E292" s="822" t="s">
        <v>4417</v>
      </c>
      <c r="F292" s="831"/>
      <c r="G292" s="831"/>
      <c r="H292" s="831"/>
      <c r="I292" s="831"/>
      <c r="J292" s="831">
        <v>4</v>
      </c>
      <c r="K292" s="831">
        <v>30388</v>
      </c>
      <c r="L292" s="831"/>
      <c r="M292" s="831">
        <v>7597</v>
      </c>
      <c r="N292" s="831"/>
      <c r="O292" s="831"/>
      <c r="P292" s="827"/>
      <c r="Q292" s="832"/>
    </row>
    <row r="293" spans="1:17" ht="14.45" customHeight="1" x14ac:dyDescent="0.2">
      <c r="A293" s="821" t="s">
        <v>4418</v>
      </c>
      <c r="B293" s="822" t="s">
        <v>4419</v>
      </c>
      <c r="C293" s="822" t="s">
        <v>3344</v>
      </c>
      <c r="D293" s="822" t="s">
        <v>4420</v>
      </c>
      <c r="E293" s="822" t="s">
        <v>4421</v>
      </c>
      <c r="F293" s="831">
        <v>451</v>
      </c>
      <c r="G293" s="831">
        <v>78925</v>
      </c>
      <c r="H293" s="831"/>
      <c r="I293" s="831">
        <v>175</v>
      </c>
      <c r="J293" s="831">
        <v>387</v>
      </c>
      <c r="K293" s="831">
        <v>68112</v>
      </c>
      <c r="L293" s="831"/>
      <c r="M293" s="831">
        <v>176</v>
      </c>
      <c r="N293" s="831">
        <v>110</v>
      </c>
      <c r="O293" s="831">
        <v>20900</v>
      </c>
      <c r="P293" s="827"/>
      <c r="Q293" s="832">
        <v>190</v>
      </c>
    </row>
    <row r="294" spans="1:17" ht="14.45" customHeight="1" x14ac:dyDescent="0.2">
      <c r="A294" s="821" t="s">
        <v>4418</v>
      </c>
      <c r="B294" s="822" t="s">
        <v>4419</v>
      </c>
      <c r="C294" s="822" t="s">
        <v>3344</v>
      </c>
      <c r="D294" s="822" t="s">
        <v>4422</v>
      </c>
      <c r="E294" s="822" t="s">
        <v>4423</v>
      </c>
      <c r="F294" s="831">
        <v>1</v>
      </c>
      <c r="G294" s="831">
        <v>1073</v>
      </c>
      <c r="H294" s="831"/>
      <c r="I294" s="831">
        <v>1073</v>
      </c>
      <c r="J294" s="831">
        <v>137</v>
      </c>
      <c r="K294" s="831">
        <v>147275</v>
      </c>
      <c r="L294" s="831"/>
      <c r="M294" s="831">
        <v>1075</v>
      </c>
      <c r="N294" s="831">
        <v>95</v>
      </c>
      <c r="O294" s="831">
        <v>102695</v>
      </c>
      <c r="P294" s="827"/>
      <c r="Q294" s="832">
        <v>1081</v>
      </c>
    </row>
    <row r="295" spans="1:17" ht="14.45" customHeight="1" x14ac:dyDescent="0.2">
      <c r="A295" s="821" t="s">
        <v>4418</v>
      </c>
      <c r="B295" s="822" t="s">
        <v>4419</v>
      </c>
      <c r="C295" s="822" t="s">
        <v>3344</v>
      </c>
      <c r="D295" s="822" t="s">
        <v>4424</v>
      </c>
      <c r="E295" s="822" t="s">
        <v>4425</v>
      </c>
      <c r="F295" s="831">
        <v>261</v>
      </c>
      <c r="G295" s="831">
        <v>12267</v>
      </c>
      <c r="H295" s="831"/>
      <c r="I295" s="831">
        <v>47</v>
      </c>
      <c r="J295" s="831">
        <v>252</v>
      </c>
      <c r="K295" s="831">
        <v>11844</v>
      </c>
      <c r="L295" s="831"/>
      <c r="M295" s="831">
        <v>47</v>
      </c>
      <c r="N295" s="831">
        <v>355</v>
      </c>
      <c r="O295" s="831">
        <v>17395</v>
      </c>
      <c r="P295" s="827"/>
      <c r="Q295" s="832">
        <v>49</v>
      </c>
    </row>
    <row r="296" spans="1:17" ht="14.45" customHeight="1" x14ac:dyDescent="0.2">
      <c r="A296" s="821" t="s">
        <v>4418</v>
      </c>
      <c r="B296" s="822" t="s">
        <v>4419</v>
      </c>
      <c r="C296" s="822" t="s">
        <v>3344</v>
      </c>
      <c r="D296" s="822" t="s">
        <v>4426</v>
      </c>
      <c r="E296" s="822" t="s">
        <v>4427</v>
      </c>
      <c r="F296" s="831">
        <v>69</v>
      </c>
      <c r="G296" s="831">
        <v>24012</v>
      </c>
      <c r="H296" s="831"/>
      <c r="I296" s="831">
        <v>348</v>
      </c>
      <c r="J296" s="831">
        <v>37</v>
      </c>
      <c r="K296" s="831">
        <v>12876</v>
      </c>
      <c r="L296" s="831"/>
      <c r="M296" s="831">
        <v>348</v>
      </c>
      <c r="N296" s="831">
        <v>18</v>
      </c>
      <c r="O296" s="831">
        <v>6282</v>
      </c>
      <c r="P296" s="827"/>
      <c r="Q296" s="832">
        <v>349</v>
      </c>
    </row>
    <row r="297" spans="1:17" ht="14.45" customHeight="1" x14ac:dyDescent="0.2">
      <c r="A297" s="821" t="s">
        <v>4418</v>
      </c>
      <c r="B297" s="822" t="s">
        <v>4419</v>
      </c>
      <c r="C297" s="822" t="s">
        <v>3344</v>
      </c>
      <c r="D297" s="822" t="s">
        <v>4428</v>
      </c>
      <c r="E297" s="822" t="s">
        <v>4429</v>
      </c>
      <c r="F297" s="831">
        <v>20</v>
      </c>
      <c r="G297" s="831">
        <v>1020</v>
      </c>
      <c r="H297" s="831"/>
      <c r="I297" s="831">
        <v>51</v>
      </c>
      <c r="J297" s="831">
        <v>12</v>
      </c>
      <c r="K297" s="831">
        <v>624</v>
      </c>
      <c r="L297" s="831"/>
      <c r="M297" s="831">
        <v>52</v>
      </c>
      <c r="N297" s="831">
        <v>14</v>
      </c>
      <c r="O297" s="831">
        <v>728</v>
      </c>
      <c r="P297" s="827"/>
      <c r="Q297" s="832">
        <v>52</v>
      </c>
    </row>
    <row r="298" spans="1:17" ht="14.45" customHeight="1" x14ac:dyDescent="0.2">
      <c r="A298" s="821" t="s">
        <v>4418</v>
      </c>
      <c r="B298" s="822" t="s">
        <v>4419</v>
      </c>
      <c r="C298" s="822" t="s">
        <v>3344</v>
      </c>
      <c r="D298" s="822" t="s">
        <v>4430</v>
      </c>
      <c r="E298" s="822" t="s">
        <v>4431</v>
      </c>
      <c r="F298" s="831">
        <v>111</v>
      </c>
      <c r="G298" s="831">
        <v>41958</v>
      </c>
      <c r="H298" s="831"/>
      <c r="I298" s="831">
        <v>378</v>
      </c>
      <c r="J298" s="831">
        <v>212</v>
      </c>
      <c r="K298" s="831">
        <v>80136</v>
      </c>
      <c r="L298" s="831"/>
      <c r="M298" s="831">
        <v>378</v>
      </c>
      <c r="N298" s="831">
        <v>401</v>
      </c>
      <c r="O298" s="831">
        <v>151979</v>
      </c>
      <c r="P298" s="827"/>
      <c r="Q298" s="832">
        <v>379</v>
      </c>
    </row>
    <row r="299" spans="1:17" ht="14.45" customHeight="1" x14ac:dyDescent="0.2">
      <c r="A299" s="821" t="s">
        <v>4418</v>
      </c>
      <c r="B299" s="822" t="s">
        <v>4419</v>
      </c>
      <c r="C299" s="822" t="s">
        <v>3344</v>
      </c>
      <c r="D299" s="822" t="s">
        <v>4432</v>
      </c>
      <c r="E299" s="822" t="s">
        <v>4433</v>
      </c>
      <c r="F299" s="831">
        <v>65</v>
      </c>
      <c r="G299" s="831">
        <v>34125</v>
      </c>
      <c r="H299" s="831"/>
      <c r="I299" s="831">
        <v>525</v>
      </c>
      <c r="J299" s="831">
        <v>99</v>
      </c>
      <c r="K299" s="831">
        <v>51975</v>
      </c>
      <c r="L299" s="831"/>
      <c r="M299" s="831">
        <v>525</v>
      </c>
      <c r="N299" s="831">
        <v>160</v>
      </c>
      <c r="O299" s="831">
        <v>84160</v>
      </c>
      <c r="P299" s="827"/>
      <c r="Q299" s="832">
        <v>526</v>
      </c>
    </row>
    <row r="300" spans="1:17" ht="14.45" customHeight="1" x14ac:dyDescent="0.2">
      <c r="A300" s="821" t="s">
        <v>4418</v>
      </c>
      <c r="B300" s="822" t="s">
        <v>4419</v>
      </c>
      <c r="C300" s="822" t="s">
        <v>3344</v>
      </c>
      <c r="D300" s="822" t="s">
        <v>4434</v>
      </c>
      <c r="E300" s="822" t="s">
        <v>4435</v>
      </c>
      <c r="F300" s="831">
        <v>19</v>
      </c>
      <c r="G300" s="831">
        <v>1102</v>
      </c>
      <c r="H300" s="831"/>
      <c r="I300" s="831">
        <v>58</v>
      </c>
      <c r="J300" s="831">
        <v>83</v>
      </c>
      <c r="K300" s="831">
        <v>4814</v>
      </c>
      <c r="L300" s="831"/>
      <c r="M300" s="831">
        <v>58</v>
      </c>
      <c r="N300" s="831">
        <v>291</v>
      </c>
      <c r="O300" s="831">
        <v>17169</v>
      </c>
      <c r="P300" s="827"/>
      <c r="Q300" s="832">
        <v>59</v>
      </c>
    </row>
    <row r="301" spans="1:17" ht="14.45" customHeight="1" x14ac:dyDescent="0.2">
      <c r="A301" s="821" t="s">
        <v>4418</v>
      </c>
      <c r="B301" s="822" t="s">
        <v>4419</v>
      </c>
      <c r="C301" s="822" t="s">
        <v>3344</v>
      </c>
      <c r="D301" s="822" t="s">
        <v>4436</v>
      </c>
      <c r="E301" s="822" t="s">
        <v>4437</v>
      </c>
      <c r="F301" s="831">
        <v>5</v>
      </c>
      <c r="G301" s="831">
        <v>1130</v>
      </c>
      <c r="H301" s="831"/>
      <c r="I301" s="831">
        <v>226</v>
      </c>
      <c r="J301" s="831">
        <v>8</v>
      </c>
      <c r="K301" s="831">
        <v>1816</v>
      </c>
      <c r="L301" s="831"/>
      <c r="M301" s="831">
        <v>227</v>
      </c>
      <c r="N301" s="831"/>
      <c r="O301" s="831"/>
      <c r="P301" s="827"/>
      <c r="Q301" s="832"/>
    </row>
    <row r="302" spans="1:17" ht="14.45" customHeight="1" x14ac:dyDescent="0.2">
      <c r="A302" s="821" t="s">
        <v>4418</v>
      </c>
      <c r="B302" s="822" t="s">
        <v>4419</v>
      </c>
      <c r="C302" s="822" t="s">
        <v>3344</v>
      </c>
      <c r="D302" s="822" t="s">
        <v>4438</v>
      </c>
      <c r="E302" s="822" t="s">
        <v>4439</v>
      </c>
      <c r="F302" s="831">
        <v>5</v>
      </c>
      <c r="G302" s="831">
        <v>2775</v>
      </c>
      <c r="H302" s="831"/>
      <c r="I302" s="831">
        <v>555</v>
      </c>
      <c r="J302" s="831">
        <v>8</v>
      </c>
      <c r="K302" s="831">
        <v>4456</v>
      </c>
      <c r="L302" s="831"/>
      <c r="M302" s="831">
        <v>557</v>
      </c>
      <c r="N302" s="831"/>
      <c r="O302" s="831"/>
      <c r="P302" s="827"/>
      <c r="Q302" s="832"/>
    </row>
    <row r="303" spans="1:17" ht="14.45" customHeight="1" x14ac:dyDescent="0.2">
      <c r="A303" s="821" t="s">
        <v>4418</v>
      </c>
      <c r="B303" s="822" t="s">
        <v>4419</v>
      </c>
      <c r="C303" s="822" t="s">
        <v>3344</v>
      </c>
      <c r="D303" s="822" t="s">
        <v>4440</v>
      </c>
      <c r="E303" s="822" t="s">
        <v>4441</v>
      </c>
      <c r="F303" s="831"/>
      <c r="G303" s="831"/>
      <c r="H303" s="831"/>
      <c r="I303" s="831"/>
      <c r="J303" s="831">
        <v>4</v>
      </c>
      <c r="K303" s="831">
        <v>576</v>
      </c>
      <c r="L303" s="831"/>
      <c r="M303" s="831">
        <v>144</v>
      </c>
      <c r="N303" s="831"/>
      <c r="O303" s="831"/>
      <c r="P303" s="827"/>
      <c r="Q303" s="832"/>
    </row>
    <row r="304" spans="1:17" ht="14.45" customHeight="1" x14ac:dyDescent="0.2">
      <c r="A304" s="821" t="s">
        <v>4418</v>
      </c>
      <c r="B304" s="822" t="s">
        <v>4419</v>
      </c>
      <c r="C304" s="822" t="s">
        <v>3344</v>
      </c>
      <c r="D304" s="822" t="s">
        <v>4442</v>
      </c>
      <c r="E304" s="822" t="s">
        <v>4443</v>
      </c>
      <c r="F304" s="831">
        <v>2</v>
      </c>
      <c r="G304" s="831">
        <v>288</v>
      </c>
      <c r="H304" s="831"/>
      <c r="I304" s="831">
        <v>144</v>
      </c>
      <c r="J304" s="831">
        <v>2</v>
      </c>
      <c r="K304" s="831">
        <v>290</v>
      </c>
      <c r="L304" s="831"/>
      <c r="M304" s="831">
        <v>145</v>
      </c>
      <c r="N304" s="831">
        <v>1</v>
      </c>
      <c r="O304" s="831">
        <v>149</v>
      </c>
      <c r="P304" s="827"/>
      <c r="Q304" s="832">
        <v>149</v>
      </c>
    </row>
    <row r="305" spans="1:17" ht="14.45" customHeight="1" x14ac:dyDescent="0.2">
      <c r="A305" s="821" t="s">
        <v>4418</v>
      </c>
      <c r="B305" s="822" t="s">
        <v>4419</v>
      </c>
      <c r="C305" s="822" t="s">
        <v>3344</v>
      </c>
      <c r="D305" s="822" t="s">
        <v>4444</v>
      </c>
      <c r="E305" s="822" t="s">
        <v>4445</v>
      </c>
      <c r="F305" s="831">
        <v>6</v>
      </c>
      <c r="G305" s="831">
        <v>396</v>
      </c>
      <c r="H305" s="831"/>
      <c r="I305" s="831">
        <v>66</v>
      </c>
      <c r="J305" s="831"/>
      <c r="K305" s="831"/>
      <c r="L305" s="831"/>
      <c r="M305" s="831"/>
      <c r="N305" s="831">
        <v>1</v>
      </c>
      <c r="O305" s="831">
        <v>69</v>
      </c>
      <c r="P305" s="827"/>
      <c r="Q305" s="832">
        <v>69</v>
      </c>
    </row>
    <row r="306" spans="1:17" ht="14.45" customHeight="1" x14ac:dyDescent="0.2">
      <c r="A306" s="821" t="s">
        <v>4418</v>
      </c>
      <c r="B306" s="822" t="s">
        <v>4419</v>
      </c>
      <c r="C306" s="822" t="s">
        <v>3344</v>
      </c>
      <c r="D306" s="822" t="s">
        <v>4446</v>
      </c>
      <c r="E306" s="822" t="s">
        <v>4447</v>
      </c>
      <c r="F306" s="831">
        <v>805</v>
      </c>
      <c r="G306" s="831">
        <v>111090</v>
      </c>
      <c r="H306" s="831"/>
      <c r="I306" s="831">
        <v>138</v>
      </c>
      <c r="J306" s="831">
        <v>693</v>
      </c>
      <c r="K306" s="831">
        <v>96327</v>
      </c>
      <c r="L306" s="831"/>
      <c r="M306" s="831">
        <v>139</v>
      </c>
      <c r="N306" s="831">
        <v>272</v>
      </c>
      <c r="O306" s="831">
        <v>38896</v>
      </c>
      <c r="P306" s="827"/>
      <c r="Q306" s="832">
        <v>143</v>
      </c>
    </row>
    <row r="307" spans="1:17" ht="14.45" customHeight="1" x14ac:dyDescent="0.2">
      <c r="A307" s="821" t="s">
        <v>4418</v>
      </c>
      <c r="B307" s="822" t="s">
        <v>4419</v>
      </c>
      <c r="C307" s="822" t="s">
        <v>3344</v>
      </c>
      <c r="D307" s="822" t="s">
        <v>4448</v>
      </c>
      <c r="E307" s="822" t="s">
        <v>4449</v>
      </c>
      <c r="F307" s="831">
        <v>198</v>
      </c>
      <c r="G307" s="831">
        <v>18216</v>
      </c>
      <c r="H307" s="831"/>
      <c r="I307" s="831">
        <v>92</v>
      </c>
      <c r="J307" s="831">
        <v>152</v>
      </c>
      <c r="K307" s="831">
        <v>14136</v>
      </c>
      <c r="L307" s="831"/>
      <c r="M307" s="831">
        <v>93</v>
      </c>
      <c r="N307" s="831">
        <v>34</v>
      </c>
      <c r="O307" s="831">
        <v>3400</v>
      </c>
      <c r="P307" s="827"/>
      <c r="Q307" s="832">
        <v>100</v>
      </c>
    </row>
    <row r="308" spans="1:17" ht="14.45" customHeight="1" x14ac:dyDescent="0.2">
      <c r="A308" s="821" t="s">
        <v>4418</v>
      </c>
      <c r="B308" s="822" t="s">
        <v>4419</v>
      </c>
      <c r="C308" s="822" t="s">
        <v>3344</v>
      </c>
      <c r="D308" s="822" t="s">
        <v>4450</v>
      </c>
      <c r="E308" s="822" t="s">
        <v>4451</v>
      </c>
      <c r="F308" s="831">
        <v>1</v>
      </c>
      <c r="G308" s="831">
        <v>140</v>
      </c>
      <c r="H308" s="831"/>
      <c r="I308" s="831">
        <v>140</v>
      </c>
      <c r="J308" s="831">
        <v>2</v>
      </c>
      <c r="K308" s="831">
        <v>282</v>
      </c>
      <c r="L308" s="831"/>
      <c r="M308" s="831">
        <v>141</v>
      </c>
      <c r="N308" s="831"/>
      <c r="O308" s="831"/>
      <c r="P308" s="827"/>
      <c r="Q308" s="832"/>
    </row>
    <row r="309" spans="1:17" ht="14.45" customHeight="1" x14ac:dyDescent="0.2">
      <c r="A309" s="821" t="s">
        <v>4418</v>
      </c>
      <c r="B309" s="822" t="s">
        <v>4419</v>
      </c>
      <c r="C309" s="822" t="s">
        <v>3344</v>
      </c>
      <c r="D309" s="822" t="s">
        <v>4452</v>
      </c>
      <c r="E309" s="822" t="s">
        <v>4453</v>
      </c>
      <c r="F309" s="831">
        <v>36</v>
      </c>
      <c r="G309" s="831">
        <v>2412</v>
      </c>
      <c r="H309" s="831"/>
      <c r="I309" s="831">
        <v>67</v>
      </c>
      <c r="J309" s="831">
        <v>4</v>
      </c>
      <c r="K309" s="831">
        <v>268</v>
      </c>
      <c r="L309" s="831"/>
      <c r="M309" s="831">
        <v>67</v>
      </c>
      <c r="N309" s="831">
        <v>6</v>
      </c>
      <c r="O309" s="831">
        <v>408</v>
      </c>
      <c r="P309" s="827"/>
      <c r="Q309" s="832">
        <v>68</v>
      </c>
    </row>
    <row r="310" spans="1:17" ht="14.45" customHeight="1" x14ac:dyDescent="0.2">
      <c r="A310" s="821" t="s">
        <v>4418</v>
      </c>
      <c r="B310" s="822" t="s">
        <v>4419</v>
      </c>
      <c r="C310" s="822" t="s">
        <v>3344</v>
      </c>
      <c r="D310" s="822" t="s">
        <v>4454</v>
      </c>
      <c r="E310" s="822" t="s">
        <v>4455</v>
      </c>
      <c r="F310" s="831">
        <v>86</v>
      </c>
      <c r="G310" s="831">
        <v>28294</v>
      </c>
      <c r="H310" s="831"/>
      <c r="I310" s="831">
        <v>329</v>
      </c>
      <c r="J310" s="831">
        <v>228</v>
      </c>
      <c r="K310" s="831">
        <v>75012</v>
      </c>
      <c r="L310" s="831"/>
      <c r="M310" s="831">
        <v>329</v>
      </c>
      <c r="N310" s="831">
        <v>418</v>
      </c>
      <c r="O310" s="831">
        <v>137940</v>
      </c>
      <c r="P310" s="827"/>
      <c r="Q310" s="832">
        <v>330</v>
      </c>
    </row>
    <row r="311" spans="1:17" ht="14.45" customHeight="1" x14ac:dyDescent="0.2">
      <c r="A311" s="821" t="s">
        <v>4418</v>
      </c>
      <c r="B311" s="822" t="s">
        <v>4419</v>
      </c>
      <c r="C311" s="822" t="s">
        <v>3344</v>
      </c>
      <c r="D311" s="822" t="s">
        <v>4456</v>
      </c>
      <c r="E311" s="822" t="s">
        <v>4457</v>
      </c>
      <c r="F311" s="831">
        <v>39</v>
      </c>
      <c r="G311" s="831">
        <v>2028</v>
      </c>
      <c r="H311" s="831"/>
      <c r="I311" s="831">
        <v>52</v>
      </c>
      <c r="J311" s="831">
        <v>29</v>
      </c>
      <c r="K311" s="831">
        <v>1508</v>
      </c>
      <c r="L311" s="831"/>
      <c r="M311" s="831">
        <v>52</v>
      </c>
      <c r="N311" s="831">
        <v>28</v>
      </c>
      <c r="O311" s="831">
        <v>1484</v>
      </c>
      <c r="P311" s="827"/>
      <c r="Q311" s="832">
        <v>53</v>
      </c>
    </row>
    <row r="312" spans="1:17" ht="14.45" customHeight="1" x14ac:dyDescent="0.2">
      <c r="A312" s="821" t="s">
        <v>4418</v>
      </c>
      <c r="B312" s="822" t="s">
        <v>4419</v>
      </c>
      <c r="C312" s="822" t="s">
        <v>3344</v>
      </c>
      <c r="D312" s="822" t="s">
        <v>4458</v>
      </c>
      <c r="E312" s="822" t="s">
        <v>4459</v>
      </c>
      <c r="F312" s="831">
        <v>2</v>
      </c>
      <c r="G312" s="831">
        <v>418</v>
      </c>
      <c r="H312" s="831"/>
      <c r="I312" s="831">
        <v>209</v>
      </c>
      <c r="J312" s="831"/>
      <c r="K312" s="831"/>
      <c r="L312" s="831"/>
      <c r="M312" s="831"/>
      <c r="N312" s="831"/>
      <c r="O312" s="831"/>
      <c r="P312" s="827"/>
      <c r="Q312" s="832"/>
    </row>
    <row r="313" spans="1:17" ht="14.45" customHeight="1" x14ac:dyDescent="0.2">
      <c r="A313" s="821" t="s">
        <v>4418</v>
      </c>
      <c r="B313" s="822" t="s">
        <v>4419</v>
      </c>
      <c r="C313" s="822" t="s">
        <v>3344</v>
      </c>
      <c r="D313" s="822" t="s">
        <v>4460</v>
      </c>
      <c r="E313" s="822" t="s">
        <v>4461</v>
      </c>
      <c r="F313" s="831">
        <v>1</v>
      </c>
      <c r="G313" s="831">
        <v>764</v>
      </c>
      <c r="H313" s="831"/>
      <c r="I313" s="831">
        <v>764</v>
      </c>
      <c r="J313" s="831">
        <v>1</v>
      </c>
      <c r="K313" s="831">
        <v>764</v>
      </c>
      <c r="L313" s="831"/>
      <c r="M313" s="831">
        <v>764</v>
      </c>
      <c r="N313" s="831"/>
      <c r="O313" s="831"/>
      <c r="P313" s="827"/>
      <c r="Q313" s="832"/>
    </row>
    <row r="314" spans="1:17" ht="14.45" customHeight="1" x14ac:dyDescent="0.2">
      <c r="A314" s="821" t="s">
        <v>4418</v>
      </c>
      <c r="B314" s="822" t="s">
        <v>4419</v>
      </c>
      <c r="C314" s="822" t="s">
        <v>3344</v>
      </c>
      <c r="D314" s="822" t="s">
        <v>4462</v>
      </c>
      <c r="E314" s="822" t="s">
        <v>4463</v>
      </c>
      <c r="F314" s="831">
        <v>86</v>
      </c>
      <c r="G314" s="831">
        <v>52890</v>
      </c>
      <c r="H314" s="831"/>
      <c r="I314" s="831">
        <v>615</v>
      </c>
      <c r="J314" s="831">
        <v>84</v>
      </c>
      <c r="K314" s="831">
        <v>51828</v>
      </c>
      <c r="L314" s="831"/>
      <c r="M314" s="831">
        <v>617</v>
      </c>
      <c r="N314" s="831">
        <v>9</v>
      </c>
      <c r="O314" s="831">
        <v>5634</v>
      </c>
      <c r="P314" s="827"/>
      <c r="Q314" s="832">
        <v>626</v>
      </c>
    </row>
    <row r="315" spans="1:17" ht="14.45" customHeight="1" x14ac:dyDescent="0.2">
      <c r="A315" s="821" t="s">
        <v>4418</v>
      </c>
      <c r="B315" s="822" t="s">
        <v>4419</v>
      </c>
      <c r="C315" s="822" t="s">
        <v>3344</v>
      </c>
      <c r="D315" s="822" t="s">
        <v>4464</v>
      </c>
      <c r="E315" s="822" t="s">
        <v>4465</v>
      </c>
      <c r="F315" s="831"/>
      <c r="G315" s="831"/>
      <c r="H315" s="831"/>
      <c r="I315" s="831"/>
      <c r="J315" s="831">
        <v>196</v>
      </c>
      <c r="K315" s="831">
        <v>293608</v>
      </c>
      <c r="L315" s="831"/>
      <c r="M315" s="831">
        <v>1498</v>
      </c>
      <c r="N315" s="831">
        <v>271</v>
      </c>
      <c r="O315" s="831">
        <v>407584</v>
      </c>
      <c r="P315" s="827"/>
      <c r="Q315" s="832">
        <v>1504</v>
      </c>
    </row>
    <row r="316" spans="1:17" ht="14.45" customHeight="1" x14ac:dyDescent="0.2">
      <c r="A316" s="821" t="s">
        <v>4418</v>
      </c>
      <c r="B316" s="822" t="s">
        <v>4419</v>
      </c>
      <c r="C316" s="822" t="s">
        <v>3344</v>
      </c>
      <c r="D316" s="822" t="s">
        <v>4466</v>
      </c>
      <c r="E316" s="822" t="s">
        <v>4467</v>
      </c>
      <c r="F316" s="831"/>
      <c r="G316" s="831"/>
      <c r="H316" s="831"/>
      <c r="I316" s="831"/>
      <c r="J316" s="831">
        <v>121</v>
      </c>
      <c r="K316" s="831">
        <v>40051</v>
      </c>
      <c r="L316" s="831"/>
      <c r="M316" s="831">
        <v>331</v>
      </c>
      <c r="N316" s="831">
        <v>248</v>
      </c>
      <c r="O316" s="831">
        <v>84072</v>
      </c>
      <c r="P316" s="827"/>
      <c r="Q316" s="832">
        <v>339</v>
      </c>
    </row>
    <row r="317" spans="1:17" ht="14.45" customHeight="1" x14ac:dyDescent="0.2">
      <c r="A317" s="821" t="s">
        <v>4418</v>
      </c>
      <c r="B317" s="822" t="s">
        <v>4419</v>
      </c>
      <c r="C317" s="822" t="s">
        <v>3344</v>
      </c>
      <c r="D317" s="822" t="s">
        <v>4468</v>
      </c>
      <c r="E317" s="822" t="s">
        <v>4469</v>
      </c>
      <c r="F317" s="831">
        <v>1</v>
      </c>
      <c r="G317" s="831">
        <v>891</v>
      </c>
      <c r="H317" s="831"/>
      <c r="I317" s="831">
        <v>891</v>
      </c>
      <c r="J317" s="831">
        <v>180</v>
      </c>
      <c r="K317" s="831">
        <v>160920</v>
      </c>
      <c r="L317" s="831"/>
      <c r="M317" s="831">
        <v>894</v>
      </c>
      <c r="N317" s="831">
        <v>112</v>
      </c>
      <c r="O317" s="831">
        <v>101808</v>
      </c>
      <c r="P317" s="827"/>
      <c r="Q317" s="832">
        <v>909</v>
      </c>
    </row>
    <row r="318" spans="1:17" ht="14.45" customHeight="1" x14ac:dyDescent="0.2">
      <c r="A318" s="821" t="s">
        <v>4418</v>
      </c>
      <c r="B318" s="822" t="s">
        <v>4419</v>
      </c>
      <c r="C318" s="822" t="s">
        <v>3344</v>
      </c>
      <c r="D318" s="822" t="s">
        <v>4470</v>
      </c>
      <c r="E318" s="822" t="s">
        <v>4471</v>
      </c>
      <c r="F318" s="831">
        <v>540</v>
      </c>
      <c r="G318" s="831">
        <v>141480</v>
      </c>
      <c r="H318" s="831"/>
      <c r="I318" s="831">
        <v>262</v>
      </c>
      <c r="J318" s="831">
        <v>468</v>
      </c>
      <c r="K318" s="831">
        <v>123552</v>
      </c>
      <c r="L318" s="831"/>
      <c r="M318" s="831">
        <v>264</v>
      </c>
      <c r="N318" s="831">
        <v>203</v>
      </c>
      <c r="O318" s="831">
        <v>54404</v>
      </c>
      <c r="P318" s="827"/>
      <c r="Q318" s="832">
        <v>268</v>
      </c>
    </row>
    <row r="319" spans="1:17" ht="14.45" customHeight="1" x14ac:dyDescent="0.2">
      <c r="A319" s="821" t="s">
        <v>4418</v>
      </c>
      <c r="B319" s="822" t="s">
        <v>4419</v>
      </c>
      <c r="C319" s="822" t="s">
        <v>3344</v>
      </c>
      <c r="D319" s="822" t="s">
        <v>4472</v>
      </c>
      <c r="E319" s="822" t="s">
        <v>4473</v>
      </c>
      <c r="F319" s="831">
        <v>24</v>
      </c>
      <c r="G319" s="831">
        <v>3984</v>
      </c>
      <c r="H319" s="831"/>
      <c r="I319" s="831">
        <v>166</v>
      </c>
      <c r="J319" s="831">
        <v>20</v>
      </c>
      <c r="K319" s="831">
        <v>3340</v>
      </c>
      <c r="L319" s="831"/>
      <c r="M319" s="831">
        <v>167</v>
      </c>
      <c r="N319" s="831">
        <v>19</v>
      </c>
      <c r="O319" s="831">
        <v>3211</v>
      </c>
      <c r="P319" s="827"/>
      <c r="Q319" s="832">
        <v>169</v>
      </c>
    </row>
    <row r="320" spans="1:17" ht="14.45" customHeight="1" x14ac:dyDescent="0.2">
      <c r="A320" s="821" t="s">
        <v>4418</v>
      </c>
      <c r="B320" s="822" t="s">
        <v>4419</v>
      </c>
      <c r="C320" s="822" t="s">
        <v>3344</v>
      </c>
      <c r="D320" s="822" t="s">
        <v>4474</v>
      </c>
      <c r="E320" s="822" t="s">
        <v>4475</v>
      </c>
      <c r="F320" s="831">
        <v>4</v>
      </c>
      <c r="G320" s="831">
        <v>608</v>
      </c>
      <c r="H320" s="831"/>
      <c r="I320" s="831">
        <v>152</v>
      </c>
      <c r="J320" s="831">
        <v>12</v>
      </c>
      <c r="K320" s="831">
        <v>1836</v>
      </c>
      <c r="L320" s="831"/>
      <c r="M320" s="831">
        <v>153</v>
      </c>
      <c r="N320" s="831"/>
      <c r="O320" s="831"/>
      <c r="P320" s="827"/>
      <c r="Q320" s="832"/>
    </row>
    <row r="321" spans="1:17" ht="14.45" customHeight="1" x14ac:dyDescent="0.2">
      <c r="A321" s="821" t="s">
        <v>4418</v>
      </c>
      <c r="B321" s="822" t="s">
        <v>4419</v>
      </c>
      <c r="C321" s="822" t="s">
        <v>3344</v>
      </c>
      <c r="D321" s="822" t="s">
        <v>4476</v>
      </c>
      <c r="E321" s="822" t="s">
        <v>4477</v>
      </c>
      <c r="F321" s="831"/>
      <c r="G321" s="831"/>
      <c r="H321" s="831"/>
      <c r="I321" s="831"/>
      <c r="J321" s="831"/>
      <c r="K321" s="831"/>
      <c r="L321" s="831"/>
      <c r="M321" s="831"/>
      <c r="N321" s="831">
        <v>11</v>
      </c>
      <c r="O321" s="831">
        <v>14410</v>
      </c>
      <c r="P321" s="827"/>
      <c r="Q321" s="832">
        <v>1310</v>
      </c>
    </row>
    <row r="322" spans="1:17" ht="14.45" customHeight="1" x14ac:dyDescent="0.2">
      <c r="A322" s="821" t="s">
        <v>4418</v>
      </c>
      <c r="B322" s="822" t="s">
        <v>4419</v>
      </c>
      <c r="C322" s="822" t="s">
        <v>3344</v>
      </c>
      <c r="D322" s="822" t="s">
        <v>4478</v>
      </c>
      <c r="E322" s="822" t="s">
        <v>4477</v>
      </c>
      <c r="F322" s="831"/>
      <c r="G322" s="831"/>
      <c r="H322" s="831"/>
      <c r="I322" s="831"/>
      <c r="J322" s="831"/>
      <c r="K322" s="831"/>
      <c r="L322" s="831"/>
      <c r="M322" s="831"/>
      <c r="N322" s="831">
        <v>40</v>
      </c>
      <c r="O322" s="831">
        <v>52400</v>
      </c>
      <c r="P322" s="827"/>
      <c r="Q322" s="832">
        <v>1310</v>
      </c>
    </row>
    <row r="323" spans="1:17" ht="14.45" customHeight="1" x14ac:dyDescent="0.2">
      <c r="A323" s="821" t="s">
        <v>4418</v>
      </c>
      <c r="B323" s="822" t="s">
        <v>4419</v>
      </c>
      <c r="C323" s="822" t="s">
        <v>3344</v>
      </c>
      <c r="D323" s="822" t="s">
        <v>4479</v>
      </c>
      <c r="E323" s="822" t="s">
        <v>4480</v>
      </c>
      <c r="F323" s="831"/>
      <c r="G323" s="831"/>
      <c r="H323" s="831"/>
      <c r="I323" s="831"/>
      <c r="J323" s="831">
        <v>6</v>
      </c>
      <c r="K323" s="831">
        <v>12738</v>
      </c>
      <c r="L323" s="831"/>
      <c r="M323" s="831">
        <v>2123</v>
      </c>
      <c r="N323" s="831">
        <v>130</v>
      </c>
      <c r="O323" s="831">
        <v>277160</v>
      </c>
      <c r="P323" s="827"/>
      <c r="Q323" s="832">
        <v>2132</v>
      </c>
    </row>
    <row r="324" spans="1:17" ht="14.45" customHeight="1" x14ac:dyDescent="0.2">
      <c r="A324" s="821" t="s">
        <v>4481</v>
      </c>
      <c r="B324" s="822" t="s">
        <v>4240</v>
      </c>
      <c r="C324" s="822" t="s">
        <v>3344</v>
      </c>
      <c r="D324" s="822" t="s">
        <v>4482</v>
      </c>
      <c r="E324" s="822" t="s">
        <v>4483</v>
      </c>
      <c r="F324" s="831">
        <v>5</v>
      </c>
      <c r="G324" s="831">
        <v>7430</v>
      </c>
      <c r="H324" s="831"/>
      <c r="I324" s="831">
        <v>1486</v>
      </c>
      <c r="J324" s="831">
        <v>9</v>
      </c>
      <c r="K324" s="831">
        <v>13392</v>
      </c>
      <c r="L324" s="831"/>
      <c r="M324" s="831">
        <v>1488</v>
      </c>
      <c r="N324" s="831">
        <v>1</v>
      </c>
      <c r="O324" s="831">
        <v>1493</v>
      </c>
      <c r="P324" s="827"/>
      <c r="Q324" s="832">
        <v>1493</v>
      </c>
    </row>
    <row r="325" spans="1:17" ht="14.45" customHeight="1" x14ac:dyDescent="0.2">
      <c r="A325" s="821" t="s">
        <v>4481</v>
      </c>
      <c r="B325" s="822" t="s">
        <v>4240</v>
      </c>
      <c r="C325" s="822" t="s">
        <v>3344</v>
      </c>
      <c r="D325" s="822" t="s">
        <v>4484</v>
      </c>
      <c r="E325" s="822" t="s">
        <v>4485</v>
      </c>
      <c r="F325" s="831"/>
      <c r="G325" s="831"/>
      <c r="H325" s="831"/>
      <c r="I325" s="831"/>
      <c r="J325" s="831">
        <v>3</v>
      </c>
      <c r="K325" s="831">
        <v>2547</v>
      </c>
      <c r="L325" s="831"/>
      <c r="M325" s="831">
        <v>849</v>
      </c>
      <c r="N325" s="831">
        <v>1</v>
      </c>
      <c r="O325" s="831">
        <v>864</v>
      </c>
      <c r="P325" s="827"/>
      <c r="Q325" s="832">
        <v>864</v>
      </c>
    </row>
    <row r="326" spans="1:17" ht="14.45" customHeight="1" x14ac:dyDescent="0.2">
      <c r="A326" s="821" t="s">
        <v>4481</v>
      </c>
      <c r="B326" s="822" t="s">
        <v>4240</v>
      </c>
      <c r="C326" s="822" t="s">
        <v>3344</v>
      </c>
      <c r="D326" s="822" t="s">
        <v>4486</v>
      </c>
      <c r="E326" s="822" t="s">
        <v>4487</v>
      </c>
      <c r="F326" s="831"/>
      <c r="G326" s="831"/>
      <c r="H326" s="831"/>
      <c r="I326" s="831"/>
      <c r="J326" s="831">
        <v>1</v>
      </c>
      <c r="K326" s="831">
        <v>808</v>
      </c>
      <c r="L326" s="831"/>
      <c r="M326" s="831">
        <v>808</v>
      </c>
      <c r="N326" s="831"/>
      <c r="O326" s="831"/>
      <c r="P326" s="827"/>
      <c r="Q326" s="832"/>
    </row>
    <row r="327" spans="1:17" ht="14.45" customHeight="1" x14ac:dyDescent="0.2">
      <c r="A327" s="821" t="s">
        <v>4481</v>
      </c>
      <c r="B327" s="822" t="s">
        <v>4240</v>
      </c>
      <c r="C327" s="822" t="s">
        <v>3344</v>
      </c>
      <c r="D327" s="822" t="s">
        <v>4488</v>
      </c>
      <c r="E327" s="822" t="s">
        <v>4489</v>
      </c>
      <c r="F327" s="831"/>
      <c r="G327" s="831"/>
      <c r="H327" s="831"/>
      <c r="I327" s="831"/>
      <c r="J327" s="831">
        <v>1</v>
      </c>
      <c r="K327" s="831">
        <v>808</v>
      </c>
      <c r="L327" s="831"/>
      <c r="M327" s="831">
        <v>808</v>
      </c>
      <c r="N327" s="831"/>
      <c r="O327" s="831"/>
      <c r="P327" s="827"/>
      <c r="Q327" s="832"/>
    </row>
    <row r="328" spans="1:17" ht="14.45" customHeight="1" x14ac:dyDescent="0.2">
      <c r="A328" s="821" t="s">
        <v>4481</v>
      </c>
      <c r="B328" s="822" t="s">
        <v>4240</v>
      </c>
      <c r="C328" s="822" t="s">
        <v>3344</v>
      </c>
      <c r="D328" s="822" t="s">
        <v>4026</v>
      </c>
      <c r="E328" s="822" t="s">
        <v>4027</v>
      </c>
      <c r="F328" s="831"/>
      <c r="G328" s="831"/>
      <c r="H328" s="831"/>
      <c r="I328" s="831"/>
      <c r="J328" s="831">
        <v>1</v>
      </c>
      <c r="K328" s="831">
        <v>168</v>
      </c>
      <c r="L328" s="831"/>
      <c r="M328" s="831">
        <v>168</v>
      </c>
      <c r="N328" s="831"/>
      <c r="O328" s="831"/>
      <c r="P328" s="827"/>
      <c r="Q328" s="832"/>
    </row>
    <row r="329" spans="1:17" ht="14.45" customHeight="1" x14ac:dyDescent="0.2">
      <c r="A329" s="821" t="s">
        <v>4481</v>
      </c>
      <c r="B329" s="822" t="s">
        <v>4240</v>
      </c>
      <c r="C329" s="822" t="s">
        <v>3344</v>
      </c>
      <c r="D329" s="822" t="s">
        <v>4035</v>
      </c>
      <c r="E329" s="822" t="s">
        <v>4036</v>
      </c>
      <c r="F329" s="831"/>
      <c r="G329" s="831"/>
      <c r="H329" s="831"/>
      <c r="I329" s="831"/>
      <c r="J329" s="831">
        <v>1</v>
      </c>
      <c r="K329" s="831">
        <v>354</v>
      </c>
      <c r="L329" s="831"/>
      <c r="M329" s="831">
        <v>354</v>
      </c>
      <c r="N329" s="831"/>
      <c r="O329" s="831"/>
      <c r="P329" s="827"/>
      <c r="Q329" s="832"/>
    </row>
    <row r="330" spans="1:17" ht="14.45" customHeight="1" x14ac:dyDescent="0.2">
      <c r="A330" s="821" t="s">
        <v>4481</v>
      </c>
      <c r="B330" s="822" t="s">
        <v>4240</v>
      </c>
      <c r="C330" s="822" t="s">
        <v>3344</v>
      </c>
      <c r="D330" s="822" t="s">
        <v>4490</v>
      </c>
      <c r="E330" s="822" t="s">
        <v>4491</v>
      </c>
      <c r="F330" s="831"/>
      <c r="G330" s="831"/>
      <c r="H330" s="831"/>
      <c r="I330" s="831"/>
      <c r="J330" s="831">
        <v>2</v>
      </c>
      <c r="K330" s="831">
        <v>1104</v>
      </c>
      <c r="L330" s="831"/>
      <c r="M330" s="831">
        <v>552</v>
      </c>
      <c r="N330" s="831"/>
      <c r="O330" s="831"/>
      <c r="P330" s="827"/>
      <c r="Q330" s="832"/>
    </row>
    <row r="331" spans="1:17" ht="14.45" customHeight="1" x14ac:dyDescent="0.2">
      <c r="A331" s="821" t="s">
        <v>4481</v>
      </c>
      <c r="B331" s="822" t="s">
        <v>4240</v>
      </c>
      <c r="C331" s="822" t="s">
        <v>3344</v>
      </c>
      <c r="D331" s="822" t="s">
        <v>4492</v>
      </c>
      <c r="E331" s="822" t="s">
        <v>4493</v>
      </c>
      <c r="F331" s="831"/>
      <c r="G331" s="831"/>
      <c r="H331" s="831"/>
      <c r="I331" s="831"/>
      <c r="J331" s="831">
        <v>4</v>
      </c>
      <c r="K331" s="831">
        <v>1412</v>
      </c>
      <c r="L331" s="831"/>
      <c r="M331" s="831">
        <v>353</v>
      </c>
      <c r="N331" s="831"/>
      <c r="O331" s="831"/>
      <c r="P331" s="827"/>
      <c r="Q331" s="832"/>
    </row>
    <row r="332" spans="1:17" ht="14.45" customHeight="1" x14ac:dyDescent="0.2">
      <c r="A332" s="821" t="s">
        <v>4481</v>
      </c>
      <c r="B332" s="822" t="s">
        <v>4240</v>
      </c>
      <c r="C332" s="822" t="s">
        <v>3344</v>
      </c>
      <c r="D332" s="822" t="s">
        <v>4494</v>
      </c>
      <c r="E332" s="822" t="s">
        <v>4495</v>
      </c>
      <c r="F332" s="831"/>
      <c r="G332" s="831"/>
      <c r="H332" s="831"/>
      <c r="I332" s="831"/>
      <c r="J332" s="831">
        <v>1</v>
      </c>
      <c r="K332" s="831">
        <v>112</v>
      </c>
      <c r="L332" s="831"/>
      <c r="M332" s="831">
        <v>112</v>
      </c>
      <c r="N332" s="831"/>
      <c r="O332" s="831"/>
      <c r="P332" s="827"/>
      <c r="Q332" s="832"/>
    </row>
    <row r="333" spans="1:17" ht="14.45" customHeight="1" x14ac:dyDescent="0.2">
      <c r="A333" s="821" t="s">
        <v>4481</v>
      </c>
      <c r="B333" s="822" t="s">
        <v>4240</v>
      </c>
      <c r="C333" s="822" t="s">
        <v>3344</v>
      </c>
      <c r="D333" s="822" t="s">
        <v>4496</v>
      </c>
      <c r="E333" s="822" t="s">
        <v>4497</v>
      </c>
      <c r="F333" s="831"/>
      <c r="G333" s="831"/>
      <c r="H333" s="831"/>
      <c r="I333" s="831"/>
      <c r="J333" s="831">
        <v>1</v>
      </c>
      <c r="K333" s="831">
        <v>213</v>
      </c>
      <c r="L333" s="831"/>
      <c r="M333" s="831">
        <v>213</v>
      </c>
      <c r="N333" s="831"/>
      <c r="O333" s="831"/>
      <c r="P333" s="827"/>
      <c r="Q333" s="832"/>
    </row>
    <row r="334" spans="1:17" ht="14.45" customHeight="1" x14ac:dyDescent="0.2">
      <c r="A334" s="821" t="s">
        <v>4481</v>
      </c>
      <c r="B334" s="822" t="s">
        <v>4240</v>
      </c>
      <c r="C334" s="822" t="s">
        <v>3344</v>
      </c>
      <c r="D334" s="822" t="s">
        <v>4123</v>
      </c>
      <c r="E334" s="822" t="s">
        <v>4124</v>
      </c>
      <c r="F334" s="831"/>
      <c r="G334" s="831"/>
      <c r="H334" s="831"/>
      <c r="I334" s="831"/>
      <c r="J334" s="831">
        <v>1</v>
      </c>
      <c r="K334" s="831">
        <v>171</v>
      </c>
      <c r="L334" s="831"/>
      <c r="M334" s="831">
        <v>171</v>
      </c>
      <c r="N334" s="831">
        <v>1</v>
      </c>
      <c r="O334" s="831">
        <v>172</v>
      </c>
      <c r="P334" s="827"/>
      <c r="Q334" s="832">
        <v>172</v>
      </c>
    </row>
    <row r="335" spans="1:17" ht="14.45" customHeight="1" x14ac:dyDescent="0.2">
      <c r="A335" s="821" t="s">
        <v>4481</v>
      </c>
      <c r="B335" s="822" t="s">
        <v>4240</v>
      </c>
      <c r="C335" s="822" t="s">
        <v>3344</v>
      </c>
      <c r="D335" s="822" t="s">
        <v>4498</v>
      </c>
      <c r="E335" s="822" t="s">
        <v>4499</v>
      </c>
      <c r="F335" s="831"/>
      <c r="G335" s="831"/>
      <c r="H335" s="831"/>
      <c r="I335" s="831"/>
      <c r="J335" s="831">
        <v>1</v>
      </c>
      <c r="K335" s="831">
        <v>351</v>
      </c>
      <c r="L335" s="831"/>
      <c r="M335" s="831">
        <v>351</v>
      </c>
      <c r="N335" s="831"/>
      <c r="O335" s="831"/>
      <c r="P335" s="827"/>
      <c r="Q335" s="832"/>
    </row>
    <row r="336" spans="1:17" ht="14.45" customHeight="1" x14ac:dyDescent="0.2">
      <c r="A336" s="821" t="s">
        <v>4481</v>
      </c>
      <c r="B336" s="822" t="s">
        <v>4240</v>
      </c>
      <c r="C336" s="822" t="s">
        <v>3344</v>
      </c>
      <c r="D336" s="822" t="s">
        <v>4147</v>
      </c>
      <c r="E336" s="822" t="s">
        <v>4148</v>
      </c>
      <c r="F336" s="831"/>
      <c r="G336" s="831"/>
      <c r="H336" s="831"/>
      <c r="I336" s="831"/>
      <c r="J336" s="831">
        <v>1</v>
      </c>
      <c r="K336" s="831">
        <v>174</v>
      </c>
      <c r="L336" s="831"/>
      <c r="M336" s="831">
        <v>174</v>
      </c>
      <c r="N336" s="831">
        <v>1</v>
      </c>
      <c r="O336" s="831">
        <v>175</v>
      </c>
      <c r="P336" s="827"/>
      <c r="Q336" s="832">
        <v>175</v>
      </c>
    </row>
    <row r="337" spans="1:17" ht="14.45" customHeight="1" x14ac:dyDescent="0.2">
      <c r="A337" s="821" t="s">
        <v>4481</v>
      </c>
      <c r="B337" s="822" t="s">
        <v>4240</v>
      </c>
      <c r="C337" s="822" t="s">
        <v>3344</v>
      </c>
      <c r="D337" s="822" t="s">
        <v>4500</v>
      </c>
      <c r="E337" s="822" t="s">
        <v>4501</v>
      </c>
      <c r="F337" s="831"/>
      <c r="G337" s="831"/>
      <c r="H337" s="831"/>
      <c r="I337" s="831"/>
      <c r="J337" s="831">
        <v>36</v>
      </c>
      <c r="K337" s="831">
        <v>14472</v>
      </c>
      <c r="L337" s="831"/>
      <c r="M337" s="831">
        <v>402</v>
      </c>
      <c r="N337" s="831">
        <v>12</v>
      </c>
      <c r="O337" s="831">
        <v>4836</v>
      </c>
      <c r="P337" s="827"/>
      <c r="Q337" s="832">
        <v>403</v>
      </c>
    </row>
    <row r="338" spans="1:17" ht="14.45" customHeight="1" x14ac:dyDescent="0.2">
      <c r="A338" s="821" t="s">
        <v>4481</v>
      </c>
      <c r="B338" s="822" t="s">
        <v>4240</v>
      </c>
      <c r="C338" s="822" t="s">
        <v>3344</v>
      </c>
      <c r="D338" s="822" t="s">
        <v>4502</v>
      </c>
      <c r="E338" s="822" t="s">
        <v>4503</v>
      </c>
      <c r="F338" s="831"/>
      <c r="G338" s="831"/>
      <c r="H338" s="831"/>
      <c r="I338" s="831"/>
      <c r="J338" s="831">
        <v>2</v>
      </c>
      <c r="K338" s="831">
        <v>958</v>
      </c>
      <c r="L338" s="831"/>
      <c r="M338" s="831">
        <v>479</v>
      </c>
      <c r="N338" s="831"/>
      <c r="O338" s="831"/>
      <c r="P338" s="827"/>
      <c r="Q338" s="832"/>
    </row>
    <row r="339" spans="1:17" ht="14.45" customHeight="1" x14ac:dyDescent="0.2">
      <c r="A339" s="821" t="s">
        <v>4481</v>
      </c>
      <c r="B339" s="822" t="s">
        <v>4240</v>
      </c>
      <c r="C339" s="822" t="s">
        <v>3344</v>
      </c>
      <c r="D339" s="822" t="s">
        <v>4504</v>
      </c>
      <c r="E339" s="822" t="s">
        <v>4505</v>
      </c>
      <c r="F339" s="831"/>
      <c r="G339" s="831"/>
      <c r="H339" s="831"/>
      <c r="I339" s="831"/>
      <c r="J339" s="831">
        <v>1</v>
      </c>
      <c r="K339" s="831">
        <v>808</v>
      </c>
      <c r="L339" s="831"/>
      <c r="M339" s="831">
        <v>808</v>
      </c>
      <c r="N339" s="831"/>
      <c r="O339" s="831"/>
      <c r="P339" s="827"/>
      <c r="Q339" s="832"/>
    </row>
    <row r="340" spans="1:17" ht="14.45" customHeight="1" x14ac:dyDescent="0.2">
      <c r="A340" s="821" t="s">
        <v>4481</v>
      </c>
      <c r="B340" s="822" t="s">
        <v>4240</v>
      </c>
      <c r="C340" s="822" t="s">
        <v>3344</v>
      </c>
      <c r="D340" s="822" t="s">
        <v>4506</v>
      </c>
      <c r="E340" s="822" t="s">
        <v>4507</v>
      </c>
      <c r="F340" s="831"/>
      <c r="G340" s="831"/>
      <c r="H340" s="831"/>
      <c r="I340" s="831"/>
      <c r="J340" s="831">
        <v>6</v>
      </c>
      <c r="K340" s="831">
        <v>3450</v>
      </c>
      <c r="L340" s="831"/>
      <c r="M340" s="831">
        <v>575</v>
      </c>
      <c r="N340" s="831">
        <v>2</v>
      </c>
      <c r="O340" s="831">
        <v>1152</v>
      </c>
      <c r="P340" s="827"/>
      <c r="Q340" s="832">
        <v>576</v>
      </c>
    </row>
    <row r="341" spans="1:17" ht="14.45" customHeight="1" x14ac:dyDescent="0.2">
      <c r="A341" s="821" t="s">
        <v>4481</v>
      </c>
      <c r="B341" s="822" t="s">
        <v>4240</v>
      </c>
      <c r="C341" s="822" t="s">
        <v>3344</v>
      </c>
      <c r="D341" s="822" t="s">
        <v>4508</v>
      </c>
      <c r="E341" s="822" t="s">
        <v>4509</v>
      </c>
      <c r="F341" s="831"/>
      <c r="G341" s="831"/>
      <c r="H341" s="831"/>
      <c r="I341" s="831"/>
      <c r="J341" s="831">
        <v>1</v>
      </c>
      <c r="K341" s="831">
        <v>808</v>
      </c>
      <c r="L341" s="831"/>
      <c r="M341" s="831">
        <v>808</v>
      </c>
      <c r="N341" s="831"/>
      <c r="O341" s="831"/>
      <c r="P341" s="827"/>
      <c r="Q341" s="832"/>
    </row>
    <row r="342" spans="1:17" ht="14.45" customHeight="1" x14ac:dyDescent="0.2">
      <c r="A342" s="821" t="s">
        <v>4481</v>
      </c>
      <c r="B342" s="822" t="s">
        <v>4240</v>
      </c>
      <c r="C342" s="822" t="s">
        <v>3344</v>
      </c>
      <c r="D342" s="822" t="s">
        <v>4510</v>
      </c>
      <c r="E342" s="822" t="s">
        <v>4511</v>
      </c>
      <c r="F342" s="831"/>
      <c r="G342" s="831"/>
      <c r="H342" s="831"/>
      <c r="I342" s="831"/>
      <c r="J342" s="831">
        <v>2</v>
      </c>
      <c r="K342" s="831">
        <v>8228</v>
      </c>
      <c r="L342" s="831"/>
      <c r="M342" s="831">
        <v>4114</v>
      </c>
      <c r="N342" s="831"/>
      <c r="O342" s="831"/>
      <c r="P342" s="827"/>
      <c r="Q342" s="832"/>
    </row>
    <row r="343" spans="1:17" ht="14.45" customHeight="1" x14ac:dyDescent="0.2">
      <c r="A343" s="821" t="s">
        <v>4512</v>
      </c>
      <c r="B343" s="822" t="s">
        <v>4419</v>
      </c>
      <c r="C343" s="822" t="s">
        <v>3344</v>
      </c>
      <c r="D343" s="822" t="s">
        <v>4420</v>
      </c>
      <c r="E343" s="822" t="s">
        <v>4421</v>
      </c>
      <c r="F343" s="831"/>
      <c r="G343" s="831"/>
      <c r="H343" s="831"/>
      <c r="I343" s="831"/>
      <c r="J343" s="831">
        <v>36</v>
      </c>
      <c r="K343" s="831">
        <v>6336</v>
      </c>
      <c r="L343" s="831"/>
      <c r="M343" s="831">
        <v>176</v>
      </c>
      <c r="N343" s="831"/>
      <c r="O343" s="831"/>
      <c r="P343" s="827"/>
      <c r="Q343" s="832"/>
    </row>
    <row r="344" spans="1:17" ht="14.45" customHeight="1" x14ac:dyDescent="0.2">
      <c r="A344" s="821" t="s">
        <v>4512</v>
      </c>
      <c r="B344" s="822" t="s">
        <v>4419</v>
      </c>
      <c r="C344" s="822" t="s">
        <v>3344</v>
      </c>
      <c r="D344" s="822" t="s">
        <v>4422</v>
      </c>
      <c r="E344" s="822" t="s">
        <v>4423</v>
      </c>
      <c r="F344" s="831"/>
      <c r="G344" s="831"/>
      <c r="H344" s="831"/>
      <c r="I344" s="831"/>
      <c r="J344" s="831">
        <v>22</v>
      </c>
      <c r="K344" s="831">
        <v>23650</v>
      </c>
      <c r="L344" s="831"/>
      <c r="M344" s="831">
        <v>1075</v>
      </c>
      <c r="N344" s="831"/>
      <c r="O344" s="831"/>
      <c r="P344" s="827"/>
      <c r="Q344" s="832"/>
    </row>
    <row r="345" spans="1:17" ht="14.45" customHeight="1" x14ac:dyDescent="0.2">
      <c r="A345" s="821" t="s">
        <v>4512</v>
      </c>
      <c r="B345" s="822" t="s">
        <v>4419</v>
      </c>
      <c r="C345" s="822" t="s">
        <v>3344</v>
      </c>
      <c r="D345" s="822" t="s">
        <v>4424</v>
      </c>
      <c r="E345" s="822" t="s">
        <v>4425</v>
      </c>
      <c r="F345" s="831"/>
      <c r="G345" s="831"/>
      <c r="H345" s="831"/>
      <c r="I345" s="831"/>
      <c r="J345" s="831">
        <v>13</v>
      </c>
      <c r="K345" s="831">
        <v>611</v>
      </c>
      <c r="L345" s="831"/>
      <c r="M345" s="831">
        <v>47</v>
      </c>
      <c r="N345" s="831"/>
      <c r="O345" s="831"/>
      <c r="P345" s="827"/>
      <c r="Q345" s="832"/>
    </row>
    <row r="346" spans="1:17" ht="14.45" customHeight="1" x14ac:dyDescent="0.2">
      <c r="A346" s="821" t="s">
        <v>4512</v>
      </c>
      <c r="B346" s="822" t="s">
        <v>4419</v>
      </c>
      <c r="C346" s="822" t="s">
        <v>3344</v>
      </c>
      <c r="D346" s="822" t="s">
        <v>4426</v>
      </c>
      <c r="E346" s="822" t="s">
        <v>4427</v>
      </c>
      <c r="F346" s="831"/>
      <c r="G346" s="831"/>
      <c r="H346" s="831"/>
      <c r="I346" s="831"/>
      <c r="J346" s="831">
        <v>2</v>
      </c>
      <c r="K346" s="831">
        <v>696</v>
      </c>
      <c r="L346" s="831"/>
      <c r="M346" s="831">
        <v>348</v>
      </c>
      <c r="N346" s="831"/>
      <c r="O346" s="831"/>
      <c r="P346" s="827"/>
      <c r="Q346" s="832"/>
    </row>
    <row r="347" spans="1:17" ht="14.45" customHeight="1" x14ac:dyDescent="0.2">
      <c r="A347" s="821" t="s">
        <v>4512</v>
      </c>
      <c r="B347" s="822" t="s">
        <v>4419</v>
      </c>
      <c r="C347" s="822" t="s">
        <v>3344</v>
      </c>
      <c r="D347" s="822" t="s">
        <v>4430</v>
      </c>
      <c r="E347" s="822" t="s">
        <v>4431</v>
      </c>
      <c r="F347" s="831"/>
      <c r="G347" s="831"/>
      <c r="H347" s="831"/>
      <c r="I347" s="831"/>
      <c r="J347" s="831">
        <v>10</v>
      </c>
      <c r="K347" s="831">
        <v>3780</v>
      </c>
      <c r="L347" s="831"/>
      <c r="M347" s="831">
        <v>378</v>
      </c>
      <c r="N347" s="831"/>
      <c r="O347" s="831"/>
      <c r="P347" s="827"/>
      <c r="Q347" s="832"/>
    </row>
    <row r="348" spans="1:17" ht="14.45" customHeight="1" x14ac:dyDescent="0.2">
      <c r="A348" s="821" t="s">
        <v>4512</v>
      </c>
      <c r="B348" s="822" t="s">
        <v>4419</v>
      </c>
      <c r="C348" s="822" t="s">
        <v>3344</v>
      </c>
      <c r="D348" s="822" t="s">
        <v>4432</v>
      </c>
      <c r="E348" s="822" t="s">
        <v>4433</v>
      </c>
      <c r="F348" s="831"/>
      <c r="G348" s="831"/>
      <c r="H348" s="831"/>
      <c r="I348" s="831"/>
      <c r="J348" s="831">
        <v>4</v>
      </c>
      <c r="K348" s="831">
        <v>2100</v>
      </c>
      <c r="L348" s="831"/>
      <c r="M348" s="831">
        <v>525</v>
      </c>
      <c r="N348" s="831"/>
      <c r="O348" s="831"/>
      <c r="P348" s="827"/>
      <c r="Q348" s="832"/>
    </row>
    <row r="349" spans="1:17" ht="14.45" customHeight="1" x14ac:dyDescent="0.2">
      <c r="A349" s="821" t="s">
        <v>4512</v>
      </c>
      <c r="B349" s="822" t="s">
        <v>4419</v>
      </c>
      <c r="C349" s="822" t="s">
        <v>3344</v>
      </c>
      <c r="D349" s="822" t="s">
        <v>4434</v>
      </c>
      <c r="E349" s="822" t="s">
        <v>4435</v>
      </c>
      <c r="F349" s="831"/>
      <c r="G349" s="831"/>
      <c r="H349" s="831"/>
      <c r="I349" s="831"/>
      <c r="J349" s="831">
        <v>1</v>
      </c>
      <c r="K349" s="831">
        <v>58</v>
      </c>
      <c r="L349" s="831"/>
      <c r="M349" s="831">
        <v>58</v>
      </c>
      <c r="N349" s="831"/>
      <c r="O349" s="831"/>
      <c r="P349" s="827"/>
      <c r="Q349" s="832"/>
    </row>
    <row r="350" spans="1:17" ht="14.45" customHeight="1" x14ac:dyDescent="0.2">
      <c r="A350" s="821" t="s">
        <v>4512</v>
      </c>
      <c r="B350" s="822" t="s">
        <v>4419</v>
      </c>
      <c r="C350" s="822" t="s">
        <v>3344</v>
      </c>
      <c r="D350" s="822" t="s">
        <v>4446</v>
      </c>
      <c r="E350" s="822" t="s">
        <v>4447</v>
      </c>
      <c r="F350" s="831"/>
      <c r="G350" s="831"/>
      <c r="H350" s="831"/>
      <c r="I350" s="831"/>
      <c r="J350" s="831">
        <v>31</v>
      </c>
      <c r="K350" s="831">
        <v>4309</v>
      </c>
      <c r="L350" s="831"/>
      <c r="M350" s="831">
        <v>139</v>
      </c>
      <c r="N350" s="831"/>
      <c r="O350" s="831"/>
      <c r="P350" s="827"/>
      <c r="Q350" s="832"/>
    </row>
    <row r="351" spans="1:17" ht="14.45" customHeight="1" x14ac:dyDescent="0.2">
      <c r="A351" s="821" t="s">
        <v>4512</v>
      </c>
      <c r="B351" s="822" t="s">
        <v>4419</v>
      </c>
      <c r="C351" s="822" t="s">
        <v>3344</v>
      </c>
      <c r="D351" s="822" t="s">
        <v>4448</v>
      </c>
      <c r="E351" s="822" t="s">
        <v>4449</v>
      </c>
      <c r="F351" s="831"/>
      <c r="G351" s="831"/>
      <c r="H351" s="831"/>
      <c r="I351" s="831"/>
      <c r="J351" s="831">
        <v>13</v>
      </c>
      <c r="K351" s="831">
        <v>1209</v>
      </c>
      <c r="L351" s="831"/>
      <c r="M351" s="831">
        <v>93</v>
      </c>
      <c r="N351" s="831"/>
      <c r="O351" s="831"/>
      <c r="P351" s="827"/>
      <c r="Q351" s="832"/>
    </row>
    <row r="352" spans="1:17" ht="14.45" customHeight="1" x14ac:dyDescent="0.2">
      <c r="A352" s="821" t="s">
        <v>4512</v>
      </c>
      <c r="B352" s="822" t="s">
        <v>4419</v>
      </c>
      <c r="C352" s="822" t="s">
        <v>3344</v>
      </c>
      <c r="D352" s="822" t="s">
        <v>4452</v>
      </c>
      <c r="E352" s="822" t="s">
        <v>4453</v>
      </c>
      <c r="F352" s="831"/>
      <c r="G352" s="831"/>
      <c r="H352" s="831"/>
      <c r="I352" s="831"/>
      <c r="J352" s="831">
        <v>6</v>
      </c>
      <c r="K352" s="831">
        <v>402</v>
      </c>
      <c r="L352" s="831"/>
      <c r="M352" s="831">
        <v>67</v>
      </c>
      <c r="N352" s="831"/>
      <c r="O352" s="831"/>
      <c r="P352" s="827"/>
      <c r="Q352" s="832"/>
    </row>
    <row r="353" spans="1:17" ht="14.45" customHeight="1" x14ac:dyDescent="0.2">
      <c r="A353" s="821" t="s">
        <v>4512</v>
      </c>
      <c r="B353" s="822" t="s">
        <v>4419</v>
      </c>
      <c r="C353" s="822" t="s">
        <v>3344</v>
      </c>
      <c r="D353" s="822" t="s">
        <v>4454</v>
      </c>
      <c r="E353" s="822" t="s">
        <v>4455</v>
      </c>
      <c r="F353" s="831"/>
      <c r="G353" s="831"/>
      <c r="H353" s="831"/>
      <c r="I353" s="831"/>
      <c r="J353" s="831">
        <v>9</v>
      </c>
      <c r="K353" s="831">
        <v>2961</v>
      </c>
      <c r="L353" s="831"/>
      <c r="M353" s="831">
        <v>329</v>
      </c>
      <c r="N353" s="831"/>
      <c r="O353" s="831"/>
      <c r="P353" s="827"/>
      <c r="Q353" s="832"/>
    </row>
    <row r="354" spans="1:17" ht="14.45" customHeight="1" x14ac:dyDescent="0.2">
      <c r="A354" s="821" t="s">
        <v>4512</v>
      </c>
      <c r="B354" s="822" t="s">
        <v>4419</v>
      </c>
      <c r="C354" s="822" t="s">
        <v>3344</v>
      </c>
      <c r="D354" s="822" t="s">
        <v>4456</v>
      </c>
      <c r="E354" s="822" t="s">
        <v>4457</v>
      </c>
      <c r="F354" s="831"/>
      <c r="G354" s="831"/>
      <c r="H354" s="831"/>
      <c r="I354" s="831"/>
      <c r="J354" s="831">
        <v>1</v>
      </c>
      <c r="K354" s="831">
        <v>52</v>
      </c>
      <c r="L354" s="831"/>
      <c r="M354" s="831">
        <v>52</v>
      </c>
      <c r="N354" s="831"/>
      <c r="O354" s="831"/>
      <c r="P354" s="827"/>
      <c r="Q354" s="832"/>
    </row>
    <row r="355" spans="1:17" ht="14.45" customHeight="1" x14ac:dyDescent="0.2">
      <c r="A355" s="821" t="s">
        <v>4512</v>
      </c>
      <c r="B355" s="822" t="s">
        <v>4419</v>
      </c>
      <c r="C355" s="822" t="s">
        <v>3344</v>
      </c>
      <c r="D355" s="822" t="s">
        <v>4460</v>
      </c>
      <c r="E355" s="822" t="s">
        <v>4461</v>
      </c>
      <c r="F355" s="831"/>
      <c r="G355" s="831"/>
      <c r="H355" s="831"/>
      <c r="I355" s="831"/>
      <c r="J355" s="831">
        <v>1</v>
      </c>
      <c r="K355" s="831">
        <v>764</v>
      </c>
      <c r="L355" s="831"/>
      <c r="M355" s="831">
        <v>764</v>
      </c>
      <c r="N355" s="831"/>
      <c r="O355" s="831"/>
      <c r="P355" s="827"/>
      <c r="Q355" s="832"/>
    </row>
    <row r="356" spans="1:17" ht="14.45" customHeight="1" x14ac:dyDescent="0.2">
      <c r="A356" s="821" t="s">
        <v>4512</v>
      </c>
      <c r="B356" s="822" t="s">
        <v>4419</v>
      </c>
      <c r="C356" s="822" t="s">
        <v>3344</v>
      </c>
      <c r="D356" s="822" t="s">
        <v>4462</v>
      </c>
      <c r="E356" s="822" t="s">
        <v>4463</v>
      </c>
      <c r="F356" s="831"/>
      <c r="G356" s="831"/>
      <c r="H356" s="831"/>
      <c r="I356" s="831"/>
      <c r="J356" s="831">
        <v>5</v>
      </c>
      <c r="K356" s="831">
        <v>3085</v>
      </c>
      <c r="L356" s="831"/>
      <c r="M356" s="831">
        <v>617</v>
      </c>
      <c r="N356" s="831"/>
      <c r="O356" s="831"/>
      <c r="P356" s="827"/>
      <c r="Q356" s="832"/>
    </row>
    <row r="357" spans="1:17" ht="14.45" customHeight="1" x14ac:dyDescent="0.2">
      <c r="A357" s="821" t="s">
        <v>4512</v>
      </c>
      <c r="B357" s="822" t="s">
        <v>4419</v>
      </c>
      <c r="C357" s="822" t="s">
        <v>3344</v>
      </c>
      <c r="D357" s="822" t="s">
        <v>4464</v>
      </c>
      <c r="E357" s="822" t="s">
        <v>4465</v>
      </c>
      <c r="F357" s="831"/>
      <c r="G357" s="831"/>
      <c r="H357" s="831"/>
      <c r="I357" s="831"/>
      <c r="J357" s="831">
        <v>5</v>
      </c>
      <c r="K357" s="831">
        <v>7490</v>
      </c>
      <c r="L357" s="831"/>
      <c r="M357" s="831">
        <v>1498</v>
      </c>
      <c r="N357" s="831"/>
      <c r="O357" s="831"/>
      <c r="P357" s="827"/>
      <c r="Q357" s="832"/>
    </row>
    <row r="358" spans="1:17" ht="14.45" customHeight="1" x14ac:dyDescent="0.2">
      <c r="A358" s="821" t="s">
        <v>4512</v>
      </c>
      <c r="B358" s="822" t="s">
        <v>4419</v>
      </c>
      <c r="C358" s="822" t="s">
        <v>3344</v>
      </c>
      <c r="D358" s="822" t="s">
        <v>4466</v>
      </c>
      <c r="E358" s="822" t="s">
        <v>4467</v>
      </c>
      <c r="F358" s="831"/>
      <c r="G358" s="831"/>
      <c r="H358" s="831"/>
      <c r="I358" s="831"/>
      <c r="J358" s="831">
        <v>3</v>
      </c>
      <c r="K358" s="831">
        <v>993</v>
      </c>
      <c r="L358" s="831"/>
      <c r="M358" s="831">
        <v>331</v>
      </c>
      <c r="N358" s="831"/>
      <c r="O358" s="831"/>
      <c r="P358" s="827"/>
      <c r="Q358" s="832"/>
    </row>
    <row r="359" spans="1:17" ht="14.45" customHeight="1" x14ac:dyDescent="0.2">
      <c r="A359" s="821" t="s">
        <v>4512</v>
      </c>
      <c r="B359" s="822" t="s">
        <v>4419</v>
      </c>
      <c r="C359" s="822" t="s">
        <v>3344</v>
      </c>
      <c r="D359" s="822" t="s">
        <v>4468</v>
      </c>
      <c r="E359" s="822" t="s">
        <v>4469</v>
      </c>
      <c r="F359" s="831"/>
      <c r="G359" s="831"/>
      <c r="H359" s="831"/>
      <c r="I359" s="831"/>
      <c r="J359" s="831">
        <v>22</v>
      </c>
      <c r="K359" s="831">
        <v>19668</v>
      </c>
      <c r="L359" s="831"/>
      <c r="M359" s="831">
        <v>894</v>
      </c>
      <c r="N359" s="831"/>
      <c r="O359" s="831"/>
      <c r="P359" s="827"/>
      <c r="Q359" s="832"/>
    </row>
    <row r="360" spans="1:17" ht="14.45" customHeight="1" x14ac:dyDescent="0.2">
      <c r="A360" s="821" t="s">
        <v>4512</v>
      </c>
      <c r="B360" s="822" t="s">
        <v>4419</v>
      </c>
      <c r="C360" s="822" t="s">
        <v>3344</v>
      </c>
      <c r="D360" s="822" t="s">
        <v>4470</v>
      </c>
      <c r="E360" s="822" t="s">
        <v>4471</v>
      </c>
      <c r="F360" s="831"/>
      <c r="G360" s="831"/>
      <c r="H360" s="831"/>
      <c r="I360" s="831"/>
      <c r="J360" s="831">
        <v>22</v>
      </c>
      <c r="K360" s="831">
        <v>5808</v>
      </c>
      <c r="L360" s="831"/>
      <c r="M360" s="831">
        <v>264</v>
      </c>
      <c r="N360" s="831"/>
      <c r="O360" s="831"/>
      <c r="P360" s="827"/>
      <c r="Q360" s="832"/>
    </row>
    <row r="361" spans="1:17" ht="14.45" customHeight="1" x14ac:dyDescent="0.2">
      <c r="A361" s="821" t="s">
        <v>4512</v>
      </c>
      <c r="B361" s="822" t="s">
        <v>4419</v>
      </c>
      <c r="C361" s="822" t="s">
        <v>3344</v>
      </c>
      <c r="D361" s="822" t="s">
        <v>4474</v>
      </c>
      <c r="E361" s="822" t="s">
        <v>4475</v>
      </c>
      <c r="F361" s="831"/>
      <c r="G361" s="831"/>
      <c r="H361" s="831"/>
      <c r="I361" s="831"/>
      <c r="J361" s="831">
        <v>1</v>
      </c>
      <c r="K361" s="831">
        <v>153</v>
      </c>
      <c r="L361" s="831"/>
      <c r="M361" s="831">
        <v>153</v>
      </c>
      <c r="N361" s="831"/>
      <c r="O361" s="831"/>
      <c r="P361" s="827"/>
      <c r="Q361" s="832"/>
    </row>
    <row r="362" spans="1:17" ht="14.45" customHeight="1" x14ac:dyDescent="0.2">
      <c r="A362" s="821" t="s">
        <v>4512</v>
      </c>
      <c r="B362" s="822" t="s">
        <v>3910</v>
      </c>
      <c r="C362" s="822" t="s">
        <v>3344</v>
      </c>
      <c r="D362" s="822" t="s">
        <v>4513</v>
      </c>
      <c r="E362" s="822" t="s">
        <v>4514</v>
      </c>
      <c r="F362" s="831"/>
      <c r="G362" s="831"/>
      <c r="H362" s="831"/>
      <c r="I362" s="831"/>
      <c r="J362" s="831"/>
      <c r="K362" s="831"/>
      <c r="L362" s="831"/>
      <c r="M362" s="831"/>
      <c r="N362" s="831">
        <v>5</v>
      </c>
      <c r="O362" s="831">
        <v>53025</v>
      </c>
      <c r="P362" s="827"/>
      <c r="Q362" s="832">
        <v>10605</v>
      </c>
    </row>
    <row r="363" spans="1:17" ht="14.45" customHeight="1" thickBot="1" x14ac:dyDescent="0.25">
      <c r="A363" s="813" t="s">
        <v>4512</v>
      </c>
      <c r="B363" s="814" t="s">
        <v>3910</v>
      </c>
      <c r="C363" s="814" t="s">
        <v>3344</v>
      </c>
      <c r="D363" s="814" t="s">
        <v>4515</v>
      </c>
      <c r="E363" s="814" t="s">
        <v>4516</v>
      </c>
      <c r="F363" s="833"/>
      <c r="G363" s="833"/>
      <c r="H363" s="833"/>
      <c r="I363" s="833"/>
      <c r="J363" s="833">
        <v>1</v>
      </c>
      <c r="K363" s="833">
        <v>39860</v>
      </c>
      <c r="L363" s="833"/>
      <c r="M363" s="833">
        <v>39860</v>
      </c>
      <c r="N363" s="833"/>
      <c r="O363" s="833"/>
      <c r="P363" s="819"/>
      <c r="Q363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C4626864-A044-434E-BC51-623DC8C52123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21391</v>
      </c>
      <c r="D3" s="193">
        <f>SUBTOTAL(9,D6:D1048576)</f>
        <v>18508</v>
      </c>
      <c r="E3" s="193">
        <f>SUBTOTAL(9,E6:E1048576)</f>
        <v>2994</v>
      </c>
      <c r="F3" s="194">
        <f>IF(OR(E3=0,D3=0),"",E3/D3)</f>
        <v>0.16176788415820187</v>
      </c>
      <c r="G3" s="387">
        <f>SUBTOTAL(9,G6:G1048576)</f>
        <v>10204.722</v>
      </c>
      <c r="H3" s="388">
        <f>SUBTOTAL(9,H6:H1048576)</f>
        <v>9012.326259999998</v>
      </c>
      <c r="I3" s="388">
        <f>SUBTOTAL(9,I6:I1048576)</f>
        <v>1519.6923000000004</v>
      </c>
      <c r="J3" s="194">
        <f>IF(OR(I3=0,H3=0),"",I3/H3)</f>
        <v>0.16862375552746586</v>
      </c>
      <c r="K3" s="387">
        <f>SUBTOTAL(9,K6:K1048576)</f>
        <v>1481.4560000000001</v>
      </c>
      <c r="L3" s="388">
        <f>SUBTOTAL(9,L6:L1048576)</f>
        <v>1280.489</v>
      </c>
      <c r="M3" s="388">
        <f>SUBTOTAL(9,M6:M1048576)</f>
        <v>205.815</v>
      </c>
      <c r="N3" s="195">
        <f>IF(OR(M3=0,E3=0),"",M3*1000/E3)</f>
        <v>68.742484969939881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8"/>
      <c r="B5" s="969"/>
      <c r="C5" s="974">
        <v>2019</v>
      </c>
      <c r="D5" s="974">
        <v>2020</v>
      </c>
      <c r="E5" s="974">
        <v>2021</v>
      </c>
      <c r="F5" s="975" t="s">
        <v>2</v>
      </c>
      <c r="G5" s="982">
        <v>2019</v>
      </c>
      <c r="H5" s="974">
        <v>2020</v>
      </c>
      <c r="I5" s="974">
        <v>2021</v>
      </c>
      <c r="J5" s="975" t="s">
        <v>2</v>
      </c>
      <c r="K5" s="982">
        <v>2019</v>
      </c>
      <c r="L5" s="974">
        <v>2020</v>
      </c>
      <c r="M5" s="974">
        <v>2021</v>
      </c>
      <c r="N5" s="983" t="s">
        <v>92</v>
      </c>
    </row>
    <row r="6" spans="1:14" ht="14.45" customHeight="1" x14ac:dyDescent="0.2">
      <c r="A6" s="970" t="s">
        <v>3529</v>
      </c>
      <c r="B6" s="972" t="s">
        <v>4518</v>
      </c>
      <c r="C6" s="976">
        <v>10447</v>
      </c>
      <c r="D6" s="977">
        <v>8977</v>
      </c>
      <c r="E6" s="977">
        <v>1389</v>
      </c>
      <c r="F6" s="980"/>
      <c r="G6" s="976">
        <v>10204.722</v>
      </c>
      <c r="H6" s="977">
        <v>9012.326259999998</v>
      </c>
      <c r="I6" s="977">
        <v>1519.6923000000004</v>
      </c>
      <c r="J6" s="980"/>
      <c r="K6" s="976">
        <v>835.76</v>
      </c>
      <c r="L6" s="977">
        <v>718.16</v>
      </c>
      <c r="M6" s="977">
        <v>111.12</v>
      </c>
      <c r="N6" s="984">
        <v>80</v>
      </c>
    </row>
    <row r="7" spans="1:14" ht="14.45" customHeight="1" thickBot="1" x14ac:dyDescent="0.25">
      <c r="A7" s="971" t="s">
        <v>3574</v>
      </c>
      <c r="B7" s="973" t="s">
        <v>4518</v>
      </c>
      <c r="C7" s="978">
        <v>10944</v>
      </c>
      <c r="D7" s="979">
        <v>9531</v>
      </c>
      <c r="E7" s="979">
        <v>1605</v>
      </c>
      <c r="F7" s="981"/>
      <c r="G7" s="978">
        <v>0</v>
      </c>
      <c r="H7" s="979">
        <v>0</v>
      </c>
      <c r="I7" s="979">
        <v>0</v>
      </c>
      <c r="J7" s="981"/>
      <c r="K7" s="978">
        <v>645.69600000000003</v>
      </c>
      <c r="L7" s="979">
        <v>562.32899999999995</v>
      </c>
      <c r="M7" s="979">
        <v>94.694999999999993</v>
      </c>
      <c r="N7" s="985">
        <v>59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ECF556A5-6CED-4E93-AC40-6759E1869569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0.23208584467187324</v>
      </c>
      <c r="C4" s="322">
        <f t="shared" ref="C4:M4" si="0">(C10+C8)/C6</f>
        <v>0.25392699624866433</v>
      </c>
      <c r="D4" s="322">
        <f t="shared" si="0"/>
        <v>0.30531092549446642</v>
      </c>
      <c r="E4" s="322">
        <f t="shared" si="0"/>
        <v>2.1701240045021398E-3</v>
      </c>
      <c r="F4" s="322">
        <f t="shared" si="0"/>
        <v>2.1701240045021398E-3</v>
      </c>
      <c r="G4" s="322">
        <f t="shared" si="0"/>
        <v>2.1701240045021398E-3</v>
      </c>
      <c r="H4" s="322">
        <f t="shared" si="0"/>
        <v>2.1701240045021398E-3</v>
      </c>
      <c r="I4" s="322">
        <f t="shared" si="0"/>
        <v>2.1701240045021398E-3</v>
      </c>
      <c r="J4" s="322">
        <f t="shared" si="0"/>
        <v>2.1701240045021398E-3</v>
      </c>
      <c r="K4" s="322">
        <f t="shared" si="0"/>
        <v>2.1701240045021398E-3</v>
      </c>
      <c r="L4" s="322">
        <f t="shared" si="0"/>
        <v>2.1701240045021398E-3</v>
      </c>
      <c r="M4" s="322">
        <f t="shared" si="0"/>
        <v>2.1701240045021398E-3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6712.5507900000002</v>
      </c>
      <c r="C5" s="322">
        <f>IF(ISERROR(VLOOKUP($A5,'Man Tab'!$A:$Q,COLUMN()+2,0)),0,VLOOKUP($A5,'Man Tab'!$A:$Q,COLUMN()+2,0))</f>
        <v>6349.0048499999994</v>
      </c>
      <c r="D5" s="322">
        <f>IF(ISERROR(VLOOKUP($A5,'Man Tab'!$A:$Q,COLUMN()+2,0)),0,VLOOKUP($A5,'Man Tab'!$A:$Q,COLUMN()+2,0))</f>
        <v>7124.4106500000007</v>
      </c>
      <c r="E5" s="322">
        <f>IF(ISERROR(VLOOKUP($A5,'Man Tab'!$A:$Q,COLUMN()+2,0)),0,VLOOKUP($A5,'Man Tab'!$A:$Q,COLUMN()+2,0))</f>
        <v>0</v>
      </c>
      <c r="F5" s="322">
        <f>IF(ISERROR(VLOOKUP($A5,'Man Tab'!$A:$Q,COLUMN()+2,0)),0,VLOOKUP($A5,'Man Tab'!$A:$Q,COLUMN()+2,0))</f>
        <v>0</v>
      </c>
      <c r="G5" s="322">
        <f>IF(ISERROR(VLOOKUP($A5,'Man Tab'!$A:$Q,COLUMN()+2,0)),0,VLOOKUP($A5,'Man Tab'!$A:$Q,COLUMN()+2,0))</f>
        <v>0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6712.5507900000002</v>
      </c>
      <c r="C6" s="324">
        <f t="shared" ref="C6:M6" si="1">C5+B6</f>
        <v>13061.555639999999</v>
      </c>
      <c r="D6" s="324">
        <f t="shared" si="1"/>
        <v>20185.96629</v>
      </c>
      <c r="E6" s="324">
        <f t="shared" si="1"/>
        <v>20185.96629</v>
      </c>
      <c r="F6" s="324">
        <f t="shared" si="1"/>
        <v>20185.96629</v>
      </c>
      <c r="G6" s="324">
        <f t="shared" si="1"/>
        <v>20185.96629</v>
      </c>
      <c r="H6" s="324">
        <f t="shared" si="1"/>
        <v>20185.96629</v>
      </c>
      <c r="I6" s="324">
        <f t="shared" si="1"/>
        <v>20185.96629</v>
      </c>
      <c r="J6" s="324">
        <f t="shared" si="1"/>
        <v>20185.96629</v>
      </c>
      <c r="K6" s="324">
        <f t="shared" si="1"/>
        <v>20185.96629</v>
      </c>
      <c r="L6" s="324">
        <f t="shared" si="1"/>
        <v>20185.96629</v>
      </c>
      <c r="M6" s="324">
        <f t="shared" si="1"/>
        <v>20185.96629</v>
      </c>
    </row>
    <row r="7" spans="1:13" ht="14.45" customHeight="1" x14ac:dyDescent="0.2">
      <c r="A7" s="323" t="s">
        <v>125</v>
      </c>
      <c r="B7" s="323">
        <v>51.530999999999999</v>
      </c>
      <c r="C7" s="323">
        <v>109.63200000000001</v>
      </c>
      <c r="D7" s="323">
        <v>203.97300000000001</v>
      </c>
      <c r="E7" s="323"/>
      <c r="F7" s="323"/>
      <c r="G7" s="323"/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1545.93</v>
      </c>
      <c r="C8" s="324">
        <f t="shared" ref="C8:M8" si="2">C7*30</f>
        <v>3288.96</v>
      </c>
      <c r="D8" s="324">
        <f t="shared" si="2"/>
        <v>6119.1900000000005</v>
      </c>
      <c r="E8" s="324">
        <f t="shared" si="2"/>
        <v>0</v>
      </c>
      <c r="F8" s="324">
        <f t="shared" si="2"/>
        <v>0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11958.02</v>
      </c>
      <c r="C9" s="323">
        <v>15763.569999999998</v>
      </c>
      <c r="D9" s="323">
        <v>16084.46</v>
      </c>
      <c r="E9" s="323"/>
      <c r="F9" s="323"/>
      <c r="G9" s="323"/>
      <c r="H9" s="323"/>
      <c r="I9" s="323"/>
      <c r="J9" s="323"/>
      <c r="K9" s="323"/>
      <c r="L9" s="323"/>
      <c r="M9" s="323"/>
    </row>
    <row r="10" spans="1:13" ht="14.45" customHeight="1" x14ac:dyDescent="0.2">
      <c r="A10" s="323" t="s">
        <v>99</v>
      </c>
      <c r="B10" s="324">
        <f>B9/1000</f>
        <v>11.958020000000001</v>
      </c>
      <c r="C10" s="324">
        <f t="shared" ref="C10:M10" si="3">C9/1000+B10</f>
        <v>27.721589999999999</v>
      </c>
      <c r="D10" s="324">
        <f t="shared" si="3"/>
        <v>43.806049999999999</v>
      </c>
      <c r="E10" s="324">
        <f t="shared" si="3"/>
        <v>43.806049999999999</v>
      </c>
      <c r="F10" s="324">
        <f t="shared" si="3"/>
        <v>43.806049999999999</v>
      </c>
      <c r="G10" s="324">
        <f t="shared" si="3"/>
        <v>43.806049999999999</v>
      </c>
      <c r="H10" s="324">
        <f t="shared" si="3"/>
        <v>43.806049999999999</v>
      </c>
      <c r="I10" s="324">
        <f t="shared" si="3"/>
        <v>43.806049999999999</v>
      </c>
      <c r="J10" s="324">
        <f t="shared" si="3"/>
        <v>43.806049999999999</v>
      </c>
      <c r="K10" s="324">
        <f t="shared" si="3"/>
        <v>43.806049999999999</v>
      </c>
      <c r="L10" s="324">
        <f t="shared" si="3"/>
        <v>43.806049999999999</v>
      </c>
      <c r="M10" s="324">
        <f t="shared" si="3"/>
        <v>43.806049999999999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4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 t="str">
        <f>IF(ISERROR(HI!F15),#REF!,HI!F15)</f>
        <v/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 t="str">
        <f>IF(ISERROR(HI!F15),#REF!,HI!F15)</f>
        <v/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43A8DCD3-3442-4A08-87E1-30E614AA449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3220</v>
      </c>
      <c r="C7" s="56">
        <v>268.33333333333331</v>
      </c>
      <c r="D7" s="56">
        <v>690.68817000000001</v>
      </c>
      <c r="E7" s="56">
        <v>330.74165000000005</v>
      </c>
      <c r="F7" s="56">
        <v>752.68018000000006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1774.1100000000001</v>
      </c>
      <c r="Q7" s="185">
        <v>0.5509658385093168</v>
      </c>
    </row>
    <row r="8" spans="1:17" ht="14.45" customHeight="1" x14ac:dyDescent="0.2">
      <c r="A8" s="19" t="s">
        <v>36</v>
      </c>
      <c r="B8" s="55">
        <v>145.78948490000002</v>
      </c>
      <c r="C8" s="56">
        <v>12.149123741666669</v>
      </c>
      <c r="D8" s="56">
        <v>4.6900000000000004</v>
      </c>
      <c r="E8" s="56">
        <v>36.83</v>
      </c>
      <c r="F8" s="56">
        <v>31.71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73.22999999999999</v>
      </c>
      <c r="Q8" s="185">
        <v>0.50229960034655408</v>
      </c>
    </row>
    <row r="9" spans="1:17" ht="14.45" customHeight="1" x14ac:dyDescent="0.2">
      <c r="A9" s="19" t="s">
        <v>37</v>
      </c>
      <c r="B9" s="55">
        <v>1500.0000001999999</v>
      </c>
      <c r="C9" s="56">
        <v>125.00000001666666</v>
      </c>
      <c r="D9" s="56">
        <v>232.22394</v>
      </c>
      <c r="E9" s="56">
        <v>202.57803000000001</v>
      </c>
      <c r="F9" s="56">
        <v>288.93444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723.73640999999998</v>
      </c>
      <c r="Q9" s="185">
        <v>0.48249093993566788</v>
      </c>
    </row>
    <row r="10" spans="1:17" ht="14.45" customHeight="1" x14ac:dyDescent="0.2">
      <c r="A10" s="19" t="s">
        <v>38</v>
      </c>
      <c r="B10" s="55">
        <v>1482.9124452999999</v>
      </c>
      <c r="C10" s="56">
        <v>123.57603710833332</v>
      </c>
      <c r="D10" s="56">
        <v>96.145789999999991</v>
      </c>
      <c r="E10" s="56">
        <v>82.89264</v>
      </c>
      <c r="F10" s="56">
        <v>88.046949999999995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267.08537999999999</v>
      </c>
      <c r="Q10" s="185">
        <v>0.18010866443700754</v>
      </c>
    </row>
    <row r="11" spans="1:17" ht="14.45" customHeight="1" x14ac:dyDescent="0.2">
      <c r="A11" s="19" t="s">
        <v>39</v>
      </c>
      <c r="B11" s="55">
        <v>557.83632039999998</v>
      </c>
      <c r="C11" s="56">
        <v>46.486360033333334</v>
      </c>
      <c r="D11" s="56">
        <v>64.175669999999997</v>
      </c>
      <c r="E11" s="56">
        <v>48.536879999999996</v>
      </c>
      <c r="F11" s="56">
        <v>69.227310000000003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181.93986000000001</v>
      </c>
      <c r="Q11" s="185">
        <v>0.32615276801901122</v>
      </c>
    </row>
    <row r="12" spans="1:17" ht="14.45" customHeight="1" x14ac:dyDescent="0.2">
      <c r="A12" s="19" t="s">
        <v>40</v>
      </c>
      <c r="B12" s="55">
        <v>27.572546200000001</v>
      </c>
      <c r="C12" s="56">
        <v>2.2977121833333336</v>
      </c>
      <c r="D12" s="56">
        <v>17.743419999999997</v>
      </c>
      <c r="E12" s="56">
        <v>11.67816</v>
      </c>
      <c r="F12" s="56">
        <v>0.24742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29.669</v>
      </c>
      <c r="Q12" s="185">
        <v>1.0760341023564952</v>
      </c>
    </row>
    <row r="13" spans="1:17" ht="14.45" customHeight="1" x14ac:dyDescent="0.2">
      <c r="A13" s="19" t="s">
        <v>41</v>
      </c>
      <c r="B13" s="55">
        <v>1235.9999998999999</v>
      </c>
      <c r="C13" s="56">
        <v>102.99999999166666</v>
      </c>
      <c r="D13" s="56">
        <v>318.02859999999998</v>
      </c>
      <c r="E13" s="56">
        <v>292.57053999999999</v>
      </c>
      <c r="F13" s="56">
        <v>273.82366999999999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884.42281000000003</v>
      </c>
      <c r="Q13" s="185">
        <v>0.71555243533297352</v>
      </c>
    </row>
    <row r="14" spans="1:17" ht="14.45" customHeight="1" x14ac:dyDescent="0.2">
      <c r="A14" s="19" t="s">
        <v>42</v>
      </c>
      <c r="B14" s="55">
        <v>1010.7712565</v>
      </c>
      <c r="C14" s="56">
        <v>84.230938041666676</v>
      </c>
      <c r="D14" s="56">
        <v>115.831</v>
      </c>
      <c r="E14" s="56">
        <v>104.01</v>
      </c>
      <c r="F14" s="56">
        <v>103.289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323.13</v>
      </c>
      <c r="Q14" s="185">
        <v>0.31968657391277921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669.86547549999989</v>
      </c>
      <c r="C17" s="56">
        <v>55.822122958333324</v>
      </c>
      <c r="D17" s="56">
        <v>0</v>
      </c>
      <c r="E17" s="56">
        <v>2.10419</v>
      </c>
      <c r="F17" s="56">
        <v>5.5143000000000004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7.6184900000000004</v>
      </c>
      <c r="Q17" s="185">
        <v>1.1373164133161841E-2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</v>
      </c>
      <c r="Q18" s="185" t="s">
        <v>329</v>
      </c>
    </row>
    <row r="19" spans="1:17" ht="14.45" customHeight="1" x14ac:dyDescent="0.2">
      <c r="A19" s="19" t="s">
        <v>47</v>
      </c>
      <c r="B19" s="55">
        <v>3596.7037840999997</v>
      </c>
      <c r="C19" s="56">
        <v>299.72531534166666</v>
      </c>
      <c r="D19" s="56">
        <v>325.47846000000004</v>
      </c>
      <c r="E19" s="56">
        <v>295.36646000000002</v>
      </c>
      <c r="F19" s="56">
        <v>330.65745000000004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951.50237000000004</v>
      </c>
      <c r="Q19" s="185">
        <v>0.26454843854707194</v>
      </c>
    </row>
    <row r="20" spans="1:17" ht="14.45" customHeight="1" x14ac:dyDescent="0.2">
      <c r="A20" s="19" t="s">
        <v>48</v>
      </c>
      <c r="B20" s="55">
        <v>42331.894652900002</v>
      </c>
      <c r="C20" s="56">
        <v>3527.6578877416669</v>
      </c>
      <c r="D20" s="56">
        <v>4632.5668800000003</v>
      </c>
      <c r="E20" s="56">
        <v>4725.9277000000002</v>
      </c>
      <c r="F20" s="56">
        <v>4965.3030699999999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14323.79765</v>
      </c>
      <c r="Q20" s="185">
        <v>0.33836892412796199</v>
      </c>
    </row>
    <row r="21" spans="1:17" ht="14.45" customHeight="1" x14ac:dyDescent="0.2">
      <c r="A21" s="20" t="s">
        <v>49</v>
      </c>
      <c r="B21" s="55">
        <v>2580.0191904000003</v>
      </c>
      <c r="C21" s="56">
        <v>215.00159920000002</v>
      </c>
      <c r="D21" s="56">
        <v>214.97886</v>
      </c>
      <c r="E21" s="56">
        <v>214.97685000000001</v>
      </c>
      <c r="F21" s="56">
        <v>214.97685999999999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644.93256999999994</v>
      </c>
      <c r="Q21" s="185">
        <v>0.24997200501443212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0</v>
      </c>
      <c r="E24" s="56">
        <v>0.79174999999941065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0.79174999999941065</v>
      </c>
      <c r="Q24" s="185" t="s">
        <v>329</v>
      </c>
    </row>
    <row r="25" spans="1:17" ht="14.45" customHeight="1" x14ac:dyDescent="0.2">
      <c r="A25" s="21" t="s">
        <v>53</v>
      </c>
      <c r="B25" s="58">
        <v>58359.365156300002</v>
      </c>
      <c r="C25" s="59">
        <v>4863.2804296916665</v>
      </c>
      <c r="D25" s="59">
        <v>6712.5507900000002</v>
      </c>
      <c r="E25" s="59">
        <v>6349.0048499999994</v>
      </c>
      <c r="F25" s="59">
        <v>7124.4106500000007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20185.96629</v>
      </c>
      <c r="Q25" s="186">
        <v>0.34589077924232503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1411.06312</v>
      </c>
      <c r="E26" s="56">
        <v>1246.9235200000001</v>
      </c>
      <c r="F26" s="56">
        <v>1176.8221699999999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3834.80881</v>
      </c>
      <c r="Q26" s="185" t="s">
        <v>329</v>
      </c>
    </row>
    <row r="27" spans="1:17" ht="14.45" customHeight="1" x14ac:dyDescent="0.2">
      <c r="A27" s="22" t="s">
        <v>55</v>
      </c>
      <c r="B27" s="58">
        <v>58359.365156300002</v>
      </c>
      <c r="C27" s="59">
        <v>4863.2804296916665</v>
      </c>
      <c r="D27" s="59">
        <v>8123.61391</v>
      </c>
      <c r="E27" s="59">
        <v>7595.9283699999996</v>
      </c>
      <c r="F27" s="59">
        <v>8301.2328200000011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24020.775099999999</v>
      </c>
      <c r="Q27" s="186">
        <v>0.41160103499527034</v>
      </c>
    </row>
    <row r="28" spans="1:17" ht="14.45" customHeight="1" x14ac:dyDescent="0.2">
      <c r="A28" s="20" t="s">
        <v>56</v>
      </c>
      <c r="B28" s="55">
        <v>0.36481400000000003</v>
      </c>
      <c r="C28" s="56">
        <v>3.040116666666667E-2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B25432E1-6EDB-4BE9-AE63-21B071F1AC5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-49777.783151000003</v>
      </c>
      <c r="C6" s="707">
        <v>-38581.070390000001</v>
      </c>
      <c r="D6" s="707">
        <v>11196.712761000003</v>
      </c>
      <c r="E6" s="708">
        <v>0.77506606256379529</v>
      </c>
      <c r="F6" s="706">
        <v>-21639.8420171</v>
      </c>
      <c r="G6" s="707">
        <v>-5409.9605042749999</v>
      </c>
      <c r="H6" s="707">
        <v>-5906.7834499999999</v>
      </c>
      <c r="I6" s="707">
        <v>-15869.213119999999</v>
      </c>
      <c r="J6" s="707">
        <v>-10459.252615724999</v>
      </c>
      <c r="K6" s="709">
        <v>0.73333313188978011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49796.250644799999</v>
      </c>
      <c r="C7" s="707">
        <v>59279.277159999998</v>
      </c>
      <c r="D7" s="707">
        <v>9483.0265151999993</v>
      </c>
      <c r="E7" s="708">
        <v>1.19043655681716</v>
      </c>
      <c r="F7" s="706">
        <v>58359.365156300002</v>
      </c>
      <c r="G7" s="707">
        <v>14589.841289075001</v>
      </c>
      <c r="H7" s="707">
        <v>7124.4106500000007</v>
      </c>
      <c r="I7" s="707">
        <v>20185.96629</v>
      </c>
      <c r="J7" s="707">
        <v>5596.1250009249998</v>
      </c>
      <c r="K7" s="709">
        <v>0.34589077924232503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7838.9279439000093</v>
      </c>
      <c r="C8" s="707">
        <v>9629.94589000001</v>
      </c>
      <c r="D8" s="707">
        <v>1791.0179461000007</v>
      </c>
      <c r="E8" s="708">
        <v>1.2284774090178634</v>
      </c>
      <c r="F8" s="706">
        <v>9180.8820533999897</v>
      </c>
      <c r="G8" s="707">
        <v>2295.2205133499974</v>
      </c>
      <c r="H8" s="707">
        <v>1607.9589699999999</v>
      </c>
      <c r="I8" s="707">
        <v>4258.1152099999999</v>
      </c>
      <c r="J8" s="707">
        <v>1962.8946966500025</v>
      </c>
      <c r="K8" s="709">
        <v>0.46380240866105849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6839.7668754000097</v>
      </c>
      <c r="C9" s="707">
        <v>8664.8778900000107</v>
      </c>
      <c r="D9" s="707">
        <v>1825.111014600001</v>
      </c>
      <c r="E9" s="708">
        <v>1.2668381902260759</v>
      </c>
      <c r="F9" s="706">
        <v>8170.1107969000004</v>
      </c>
      <c r="G9" s="707">
        <v>2042.5276992250001</v>
      </c>
      <c r="H9" s="707">
        <v>1504.6699699999999</v>
      </c>
      <c r="I9" s="707">
        <v>3934.9852099999998</v>
      </c>
      <c r="J9" s="707">
        <v>1892.4575107749997</v>
      </c>
      <c r="K9" s="709">
        <v>0.48163180498030189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1.39E-3</v>
      </c>
      <c r="D10" s="707">
        <v>1.39E-3</v>
      </c>
      <c r="E10" s="708">
        <v>0</v>
      </c>
      <c r="F10" s="706">
        <v>0</v>
      </c>
      <c r="G10" s="707">
        <v>0</v>
      </c>
      <c r="H10" s="707">
        <v>0</v>
      </c>
      <c r="I10" s="707">
        <v>-2.5000000000000001E-4</v>
      </c>
      <c r="J10" s="707">
        <v>-2.5000000000000001E-4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1.39E-3</v>
      </c>
      <c r="D11" s="707">
        <v>1.39E-3</v>
      </c>
      <c r="E11" s="708">
        <v>0</v>
      </c>
      <c r="F11" s="706">
        <v>0</v>
      </c>
      <c r="G11" s="707">
        <v>0</v>
      </c>
      <c r="H11" s="707">
        <v>0</v>
      </c>
      <c r="I11" s="707">
        <v>-2.5000000000000001E-4</v>
      </c>
      <c r="J11" s="707">
        <v>-2.5000000000000001E-4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2909.9999994</v>
      </c>
      <c r="C12" s="707">
        <v>3357.84924</v>
      </c>
      <c r="D12" s="707">
        <v>447.84924060000003</v>
      </c>
      <c r="E12" s="708">
        <v>1.1539000827121444</v>
      </c>
      <c r="F12" s="706">
        <v>3220</v>
      </c>
      <c r="G12" s="707">
        <v>805</v>
      </c>
      <c r="H12" s="707">
        <v>752.68018000000006</v>
      </c>
      <c r="I12" s="707">
        <v>1774.11</v>
      </c>
      <c r="J12" s="707">
        <v>969.1099999999999</v>
      </c>
      <c r="K12" s="709">
        <v>0.55096583850931669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2000</v>
      </c>
      <c r="C13" s="707">
        <v>2281.1647899999998</v>
      </c>
      <c r="D13" s="707">
        <v>281.16478999999981</v>
      </c>
      <c r="E13" s="708">
        <v>1.1405823949999998</v>
      </c>
      <c r="F13" s="706">
        <v>2285.0000003</v>
      </c>
      <c r="G13" s="707">
        <v>571.250000075</v>
      </c>
      <c r="H13" s="707">
        <v>600.88293999999996</v>
      </c>
      <c r="I13" s="707">
        <v>1410.8156899999999</v>
      </c>
      <c r="J13" s="707">
        <v>839.5656899249999</v>
      </c>
      <c r="K13" s="709">
        <v>0.61742480954694634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49.999999900000006</v>
      </c>
      <c r="C14" s="707">
        <v>64.614370000000008</v>
      </c>
      <c r="D14" s="707">
        <v>14.614370100000002</v>
      </c>
      <c r="E14" s="708">
        <v>1.2922874025845748</v>
      </c>
      <c r="F14" s="706">
        <v>39.999999900000006</v>
      </c>
      <c r="G14" s="707">
        <v>9.9999999750000015</v>
      </c>
      <c r="H14" s="707">
        <v>15.291229999999999</v>
      </c>
      <c r="I14" s="707">
        <v>23.821159999999999</v>
      </c>
      <c r="J14" s="707">
        <v>13.821160024999998</v>
      </c>
      <c r="K14" s="709">
        <v>0.59552900148882237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360.00000010000002</v>
      </c>
      <c r="C15" s="707">
        <v>402.72035999999997</v>
      </c>
      <c r="D15" s="707">
        <v>42.720359899999949</v>
      </c>
      <c r="E15" s="708">
        <v>1.1186676663559254</v>
      </c>
      <c r="F15" s="706">
        <v>399.99999989999998</v>
      </c>
      <c r="G15" s="707">
        <v>99.999999974999994</v>
      </c>
      <c r="H15" s="707">
        <v>35.292559999999995</v>
      </c>
      <c r="I15" s="707">
        <v>84.72166</v>
      </c>
      <c r="J15" s="707">
        <v>-15.278339974999994</v>
      </c>
      <c r="K15" s="709">
        <v>0.21180415005295106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0</v>
      </c>
      <c r="C16" s="707">
        <v>44.69641</v>
      </c>
      <c r="D16" s="707">
        <v>44.69641</v>
      </c>
      <c r="E16" s="708">
        <v>0</v>
      </c>
      <c r="F16" s="706">
        <v>0</v>
      </c>
      <c r="G16" s="707">
        <v>0</v>
      </c>
      <c r="H16" s="707">
        <v>0</v>
      </c>
      <c r="I16" s="707">
        <v>0</v>
      </c>
      <c r="J16" s="707">
        <v>0</v>
      </c>
      <c r="K16" s="709">
        <v>0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0</v>
      </c>
      <c r="C17" s="707">
        <v>13.694850000000001</v>
      </c>
      <c r="D17" s="707">
        <v>13.694850000000001</v>
      </c>
      <c r="E17" s="708">
        <v>0</v>
      </c>
      <c r="F17" s="706">
        <v>0</v>
      </c>
      <c r="G17" s="707">
        <v>0</v>
      </c>
      <c r="H17" s="707">
        <v>0</v>
      </c>
      <c r="I17" s="707">
        <v>0</v>
      </c>
      <c r="J17" s="707">
        <v>0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379.99999989999998</v>
      </c>
      <c r="C18" s="707">
        <v>423.04621999999995</v>
      </c>
      <c r="D18" s="707">
        <v>43.046220099999971</v>
      </c>
      <c r="E18" s="708">
        <v>1.1132795266087576</v>
      </c>
      <c r="F18" s="706">
        <v>399.99999969999999</v>
      </c>
      <c r="G18" s="707">
        <v>99.999999924999997</v>
      </c>
      <c r="H18" s="707">
        <v>69.057149999999993</v>
      </c>
      <c r="I18" s="707">
        <v>181.01371</v>
      </c>
      <c r="J18" s="707">
        <v>81.013710075000006</v>
      </c>
      <c r="K18" s="709">
        <v>0.45253427533940072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79.999999899999992</v>
      </c>
      <c r="C19" s="707">
        <v>43.244800000000005</v>
      </c>
      <c r="D19" s="707">
        <v>-36.755199899999987</v>
      </c>
      <c r="E19" s="708">
        <v>0.54056000067570009</v>
      </c>
      <c r="F19" s="706">
        <v>35</v>
      </c>
      <c r="G19" s="707">
        <v>8.75</v>
      </c>
      <c r="H19" s="707">
        <v>7.6137199999999998</v>
      </c>
      <c r="I19" s="707">
        <v>21.775860000000002</v>
      </c>
      <c r="J19" s="707">
        <v>13.025860000000002</v>
      </c>
      <c r="K19" s="709">
        <v>0.62216742857142859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39.999999600000002</v>
      </c>
      <c r="C20" s="707">
        <v>84.667439999999999</v>
      </c>
      <c r="D20" s="707">
        <v>44.667440399999997</v>
      </c>
      <c r="E20" s="708">
        <v>2.1166860211668599</v>
      </c>
      <c r="F20" s="706">
        <v>60.000000200000002</v>
      </c>
      <c r="G20" s="707">
        <v>15.000000050000001</v>
      </c>
      <c r="H20" s="707">
        <v>24.542580000000001</v>
      </c>
      <c r="I20" s="707">
        <v>51.961919999999999</v>
      </c>
      <c r="J20" s="707">
        <v>36.961919949999995</v>
      </c>
      <c r="K20" s="709">
        <v>0.86603199711322665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154.13821100000001</v>
      </c>
      <c r="C21" s="707">
        <v>127.34</v>
      </c>
      <c r="D21" s="707">
        <v>-26.798211000000009</v>
      </c>
      <c r="E21" s="708">
        <v>0.82614167618696444</v>
      </c>
      <c r="F21" s="706">
        <v>145.78948490000002</v>
      </c>
      <c r="G21" s="707">
        <v>36.447371225000005</v>
      </c>
      <c r="H21" s="707">
        <v>31.71</v>
      </c>
      <c r="I21" s="707">
        <v>73.23</v>
      </c>
      <c r="J21" s="707">
        <v>36.782628774999999</v>
      </c>
      <c r="K21" s="709">
        <v>0.50229960034655419</v>
      </c>
      <c r="L21" s="270"/>
      <c r="M21" s="705" t="str">
        <f t="shared" si="0"/>
        <v>X</v>
      </c>
    </row>
    <row r="22" spans="1:13" ht="14.45" customHeight="1" x14ac:dyDescent="0.2">
      <c r="A22" s="710" t="s">
        <v>346</v>
      </c>
      <c r="B22" s="706">
        <v>154.13821100000001</v>
      </c>
      <c r="C22" s="707">
        <v>125.63</v>
      </c>
      <c r="D22" s="707">
        <v>-28.508211000000017</v>
      </c>
      <c r="E22" s="708">
        <v>0.81504773660568819</v>
      </c>
      <c r="F22" s="706">
        <v>145.78948490000002</v>
      </c>
      <c r="G22" s="707">
        <v>36.447371225000005</v>
      </c>
      <c r="H22" s="707">
        <v>31.71</v>
      </c>
      <c r="I22" s="707">
        <v>72.31</v>
      </c>
      <c r="J22" s="707">
        <v>35.862628774999997</v>
      </c>
      <c r="K22" s="709">
        <v>0.49598913151794799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0</v>
      </c>
      <c r="C23" s="707">
        <v>1.71</v>
      </c>
      <c r="D23" s="707">
        <v>1.71</v>
      </c>
      <c r="E23" s="708">
        <v>0</v>
      </c>
      <c r="F23" s="706">
        <v>0</v>
      </c>
      <c r="G23" s="707">
        <v>0</v>
      </c>
      <c r="H23" s="707">
        <v>0</v>
      </c>
      <c r="I23" s="707">
        <v>0.92</v>
      </c>
      <c r="J23" s="707">
        <v>0.92</v>
      </c>
      <c r="K23" s="709">
        <v>0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1380.0000004000001</v>
      </c>
      <c r="C24" s="707">
        <v>1603.05621</v>
      </c>
      <c r="D24" s="707">
        <v>223.05620959999987</v>
      </c>
      <c r="E24" s="708">
        <v>1.1616349344459027</v>
      </c>
      <c r="F24" s="706">
        <v>1500.0000001999999</v>
      </c>
      <c r="G24" s="707">
        <v>375.00000004999998</v>
      </c>
      <c r="H24" s="707">
        <v>288.93444</v>
      </c>
      <c r="I24" s="707">
        <v>723.73640999999998</v>
      </c>
      <c r="J24" s="707">
        <v>348.73640995</v>
      </c>
      <c r="K24" s="709">
        <v>0.48249093993566788</v>
      </c>
      <c r="L24" s="270"/>
      <c r="M24" s="705" t="str">
        <f t="shared" si="0"/>
        <v>X</v>
      </c>
    </row>
    <row r="25" spans="1:13" ht="14.45" customHeight="1" x14ac:dyDescent="0.2">
      <c r="A25" s="710" t="s">
        <v>349</v>
      </c>
      <c r="B25" s="706">
        <v>14.999999799999999</v>
      </c>
      <c r="C25" s="707">
        <v>29.149439999999998</v>
      </c>
      <c r="D25" s="707">
        <v>14.149440199999999</v>
      </c>
      <c r="E25" s="708">
        <v>1.9432960259106136</v>
      </c>
      <c r="F25" s="706">
        <v>16.000000099999998</v>
      </c>
      <c r="G25" s="707">
        <v>4.0000000249999994</v>
      </c>
      <c r="H25" s="707">
        <v>17.465</v>
      </c>
      <c r="I25" s="707">
        <v>31.594480000000001</v>
      </c>
      <c r="J25" s="707">
        <v>27.594479975000002</v>
      </c>
      <c r="K25" s="709">
        <v>1.9746549876584067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2</v>
      </c>
      <c r="C26" s="707">
        <v>14.433</v>
      </c>
      <c r="D26" s="707">
        <v>12.433</v>
      </c>
      <c r="E26" s="708">
        <v>7.2164999999999999</v>
      </c>
      <c r="F26" s="706">
        <v>2</v>
      </c>
      <c r="G26" s="707">
        <v>0.5</v>
      </c>
      <c r="H26" s="707">
        <v>10.261649999999999</v>
      </c>
      <c r="I26" s="707">
        <v>12.22185</v>
      </c>
      <c r="J26" s="707">
        <v>11.72185</v>
      </c>
      <c r="K26" s="709">
        <v>6.1109249999999999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389.99999989999998</v>
      </c>
      <c r="C27" s="707">
        <v>441.03411999999997</v>
      </c>
      <c r="D27" s="707">
        <v>51.034120099999996</v>
      </c>
      <c r="E27" s="708">
        <v>1.1308567182386813</v>
      </c>
      <c r="F27" s="706">
        <v>449</v>
      </c>
      <c r="G27" s="707">
        <v>112.25</v>
      </c>
      <c r="H27" s="707">
        <v>31.606330000000003</v>
      </c>
      <c r="I27" s="707">
        <v>101.61785</v>
      </c>
      <c r="J27" s="707">
        <v>-10.632149999999996</v>
      </c>
      <c r="K27" s="709">
        <v>0.22632037861915369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670.00000020000004</v>
      </c>
      <c r="C28" s="707">
        <v>554.89756999999997</v>
      </c>
      <c r="D28" s="707">
        <v>-115.10243020000007</v>
      </c>
      <c r="E28" s="708">
        <v>0.82820532811098335</v>
      </c>
      <c r="F28" s="706">
        <v>699.00000009999997</v>
      </c>
      <c r="G28" s="707">
        <v>174.75000002499999</v>
      </c>
      <c r="H28" s="707">
        <v>102.39483</v>
      </c>
      <c r="I28" s="707">
        <v>219.82648</v>
      </c>
      <c r="J28" s="707">
        <v>45.076479975000012</v>
      </c>
      <c r="K28" s="709">
        <v>0.31448709580622503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70.000000199999988</v>
      </c>
      <c r="C29" s="707">
        <v>62.983599999999996</v>
      </c>
      <c r="D29" s="707">
        <v>-7.0164001999999925</v>
      </c>
      <c r="E29" s="708">
        <v>0.89976571171495523</v>
      </c>
      <c r="F29" s="706">
        <v>70.000000199999988</v>
      </c>
      <c r="G29" s="707">
        <v>17.500000049999997</v>
      </c>
      <c r="H29" s="707">
        <v>11.2584</v>
      </c>
      <c r="I29" s="707">
        <v>23.6143</v>
      </c>
      <c r="J29" s="707">
        <v>6.114299950000003</v>
      </c>
      <c r="K29" s="709">
        <v>0.33734714189329396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</v>
      </c>
      <c r="C30" s="707">
        <v>0</v>
      </c>
      <c r="D30" s="707">
        <v>-1</v>
      </c>
      <c r="E30" s="708">
        <v>0</v>
      </c>
      <c r="F30" s="706">
        <v>1</v>
      </c>
      <c r="G30" s="707">
        <v>0.25</v>
      </c>
      <c r="H30" s="707">
        <v>0</v>
      </c>
      <c r="I30" s="707">
        <v>0</v>
      </c>
      <c r="J30" s="707">
        <v>-0.25</v>
      </c>
      <c r="K30" s="709">
        <v>0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14.000000200000001</v>
      </c>
      <c r="C31" s="707">
        <v>11.446999999999999</v>
      </c>
      <c r="D31" s="707">
        <v>-2.5530002000000014</v>
      </c>
      <c r="E31" s="708">
        <v>0.81764284546224497</v>
      </c>
      <c r="F31" s="706">
        <v>16.000000099999998</v>
      </c>
      <c r="G31" s="707">
        <v>4.0000000249999994</v>
      </c>
      <c r="H31" s="707">
        <v>2.3410000000000002</v>
      </c>
      <c r="I31" s="707">
        <v>5.0179999999999998</v>
      </c>
      <c r="J31" s="707">
        <v>1.0179999750000004</v>
      </c>
      <c r="K31" s="709">
        <v>0.31362499803984378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212.00000020000002</v>
      </c>
      <c r="C32" s="707">
        <v>466.26370000000003</v>
      </c>
      <c r="D32" s="707">
        <v>254.26369980000001</v>
      </c>
      <c r="E32" s="708">
        <v>2.1993570733968331</v>
      </c>
      <c r="F32" s="706">
        <v>239.99999979999998</v>
      </c>
      <c r="G32" s="707">
        <v>59.999999949999996</v>
      </c>
      <c r="H32" s="707">
        <v>92.790800000000004</v>
      </c>
      <c r="I32" s="707">
        <v>305.52780000000001</v>
      </c>
      <c r="J32" s="707">
        <v>245.52780005000002</v>
      </c>
      <c r="K32" s="709">
        <v>1.2730325010608605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</v>
      </c>
      <c r="C33" s="707">
        <v>1.87446</v>
      </c>
      <c r="D33" s="707">
        <v>-0.12553999999999998</v>
      </c>
      <c r="E33" s="708">
        <v>0.93723000000000001</v>
      </c>
      <c r="F33" s="706">
        <v>3</v>
      </c>
      <c r="G33" s="707">
        <v>0.75</v>
      </c>
      <c r="H33" s="707">
        <v>0.26777999999999996</v>
      </c>
      <c r="I33" s="707">
        <v>0.5355700000000001</v>
      </c>
      <c r="J33" s="707">
        <v>-0.2144299999999999</v>
      </c>
      <c r="K33" s="709">
        <v>0.17852333333333337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3.9999998999999997</v>
      </c>
      <c r="C34" s="707">
        <v>10.583870000000001</v>
      </c>
      <c r="D34" s="707">
        <v>6.5838701000000013</v>
      </c>
      <c r="E34" s="708">
        <v>2.6459675661491895</v>
      </c>
      <c r="F34" s="706">
        <v>3.9999998999999997</v>
      </c>
      <c r="G34" s="707">
        <v>0.99999997499999993</v>
      </c>
      <c r="H34" s="707">
        <v>12.04865</v>
      </c>
      <c r="I34" s="707">
        <v>15.28008</v>
      </c>
      <c r="J34" s="707">
        <v>14.280080025</v>
      </c>
      <c r="K34" s="709">
        <v>3.8200200955005026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7.6282500000000004</v>
      </c>
      <c r="D35" s="707">
        <v>7.6282500000000004</v>
      </c>
      <c r="E35" s="708">
        <v>0</v>
      </c>
      <c r="F35" s="706">
        <v>0</v>
      </c>
      <c r="G35" s="707">
        <v>0</v>
      </c>
      <c r="H35" s="707">
        <v>0</v>
      </c>
      <c r="I35" s="707">
        <v>0</v>
      </c>
      <c r="J35" s="707">
        <v>0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2.7611999999999997</v>
      </c>
      <c r="D36" s="707">
        <v>2.7611999999999997</v>
      </c>
      <c r="E36" s="708">
        <v>0</v>
      </c>
      <c r="F36" s="706">
        <v>0</v>
      </c>
      <c r="G36" s="707">
        <v>0</v>
      </c>
      <c r="H36" s="707">
        <v>0</v>
      </c>
      <c r="I36" s="707">
        <v>0</v>
      </c>
      <c r="J36" s="707">
        <v>0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8.5</v>
      </c>
      <c r="I37" s="707">
        <v>8.5</v>
      </c>
      <c r="J37" s="707">
        <v>8.5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1406.3514528000001</v>
      </c>
      <c r="C38" s="707">
        <v>1269.89249</v>
      </c>
      <c r="D38" s="707">
        <v>-136.45896280000011</v>
      </c>
      <c r="E38" s="708">
        <v>0.90296951553019356</v>
      </c>
      <c r="F38" s="706">
        <v>1482.9124452999999</v>
      </c>
      <c r="G38" s="707">
        <v>370.72811132499999</v>
      </c>
      <c r="H38" s="707">
        <v>88.046949999999995</v>
      </c>
      <c r="I38" s="707">
        <v>267.08537999999999</v>
      </c>
      <c r="J38" s="707">
        <v>-103.642731325</v>
      </c>
      <c r="K38" s="709">
        <v>0.18010866443700754</v>
      </c>
      <c r="L38" s="270"/>
      <c r="M38" s="705" t="str">
        <f t="shared" si="0"/>
        <v>X</v>
      </c>
    </row>
    <row r="39" spans="1:13" ht="14.45" customHeight="1" x14ac:dyDescent="0.2">
      <c r="A39" s="710" t="s">
        <v>363</v>
      </c>
      <c r="B39" s="706">
        <v>1231.6370020000002</v>
      </c>
      <c r="C39" s="707">
        <v>1138.76196</v>
      </c>
      <c r="D39" s="707">
        <v>-92.875042000000121</v>
      </c>
      <c r="E39" s="708">
        <v>0.92459219571254803</v>
      </c>
      <c r="F39" s="706">
        <v>1298.5798761000001</v>
      </c>
      <c r="G39" s="707">
        <v>324.64496902500002</v>
      </c>
      <c r="H39" s="707">
        <v>77.367460000000008</v>
      </c>
      <c r="I39" s="707">
        <v>238.99151999999998</v>
      </c>
      <c r="J39" s="707">
        <v>-85.653449025000043</v>
      </c>
      <c r="K39" s="709">
        <v>0.18404067735729787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174.71445079999998</v>
      </c>
      <c r="C40" s="707">
        <v>131.13052999999999</v>
      </c>
      <c r="D40" s="707">
        <v>-43.583920799999987</v>
      </c>
      <c r="E40" s="708">
        <v>0.75054198092697211</v>
      </c>
      <c r="F40" s="706">
        <v>184.33256919999999</v>
      </c>
      <c r="G40" s="707">
        <v>46.083142299999999</v>
      </c>
      <c r="H40" s="707">
        <v>10.679489999999999</v>
      </c>
      <c r="I40" s="707">
        <v>28.093859999999999</v>
      </c>
      <c r="J40" s="707">
        <v>-17.989282299999999</v>
      </c>
      <c r="K40" s="709">
        <v>0.15240855222670005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502.41395249999999</v>
      </c>
      <c r="C41" s="707">
        <v>633.60040999999899</v>
      </c>
      <c r="D41" s="707">
        <v>131.18645749999899</v>
      </c>
      <c r="E41" s="708">
        <v>1.2611122896711333</v>
      </c>
      <c r="F41" s="706">
        <v>557.83632039999998</v>
      </c>
      <c r="G41" s="707">
        <v>139.45908009999999</v>
      </c>
      <c r="H41" s="707">
        <v>69.227310000000003</v>
      </c>
      <c r="I41" s="707">
        <v>181.93985999999998</v>
      </c>
      <c r="J41" s="707">
        <v>42.480779899999987</v>
      </c>
      <c r="K41" s="709">
        <v>0.32615276801901116</v>
      </c>
      <c r="L41" s="270"/>
      <c r="M41" s="705" t="str">
        <f t="shared" si="0"/>
        <v>X</v>
      </c>
    </row>
    <row r="42" spans="1:13" ht="14.45" customHeight="1" x14ac:dyDescent="0.2">
      <c r="A42" s="710" t="s">
        <v>366</v>
      </c>
      <c r="B42" s="706">
        <v>0</v>
      </c>
      <c r="C42" s="707">
        <v>14.94877</v>
      </c>
      <c r="D42" s="707">
        <v>14.94877</v>
      </c>
      <c r="E42" s="708">
        <v>0</v>
      </c>
      <c r="F42" s="706">
        <v>0</v>
      </c>
      <c r="G42" s="707">
        <v>0</v>
      </c>
      <c r="H42" s="707">
        <v>0</v>
      </c>
      <c r="I42" s="707">
        <v>0</v>
      </c>
      <c r="J42" s="707">
        <v>0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80.000000100000008</v>
      </c>
      <c r="C43" s="707">
        <v>77.98939</v>
      </c>
      <c r="D43" s="707">
        <v>-2.0106101000000081</v>
      </c>
      <c r="E43" s="708">
        <v>0.97486737378141564</v>
      </c>
      <c r="F43" s="706">
        <v>84</v>
      </c>
      <c r="G43" s="707">
        <v>21</v>
      </c>
      <c r="H43" s="707">
        <v>3.6936300000000002</v>
      </c>
      <c r="I43" s="707">
        <v>15.129620000000001</v>
      </c>
      <c r="J43" s="707">
        <v>-5.870379999999999</v>
      </c>
      <c r="K43" s="709">
        <v>0.18011452380952381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210.00000009999999</v>
      </c>
      <c r="C44" s="707">
        <v>262.45497999999998</v>
      </c>
      <c r="D44" s="707">
        <v>52.454979899999984</v>
      </c>
      <c r="E44" s="708">
        <v>1.2497856184524829</v>
      </c>
      <c r="F44" s="706">
        <v>242.00000009999999</v>
      </c>
      <c r="G44" s="707">
        <v>60.500000024999991</v>
      </c>
      <c r="H44" s="707">
        <v>31.953319999999998</v>
      </c>
      <c r="I44" s="707">
        <v>79.482079999999996</v>
      </c>
      <c r="J44" s="707">
        <v>18.982079975000005</v>
      </c>
      <c r="K44" s="709">
        <v>0.3284383469717197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55</v>
      </c>
      <c r="C45" s="707">
        <v>42.349899999999998</v>
      </c>
      <c r="D45" s="707">
        <v>-12.650100000000002</v>
      </c>
      <c r="E45" s="708">
        <v>0.7699981818181818</v>
      </c>
      <c r="F45" s="706">
        <v>47.000000200000002</v>
      </c>
      <c r="G45" s="707">
        <v>11.750000050000001</v>
      </c>
      <c r="H45" s="707">
        <v>4.3138399999999999</v>
      </c>
      <c r="I45" s="707">
        <v>10.76742</v>
      </c>
      <c r="J45" s="707">
        <v>-0.98258005000000104</v>
      </c>
      <c r="K45" s="709">
        <v>0.22909404157832319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19.265400399999997</v>
      </c>
      <c r="C46" s="707">
        <v>15.474860000000001</v>
      </c>
      <c r="D46" s="707">
        <v>-3.7905403999999958</v>
      </c>
      <c r="E46" s="708">
        <v>0.80324621750399772</v>
      </c>
      <c r="F46" s="706">
        <v>21.2825205</v>
      </c>
      <c r="G46" s="707">
        <v>5.3206301250000001</v>
      </c>
      <c r="H46" s="707">
        <v>2.0546599999999997</v>
      </c>
      <c r="I46" s="707">
        <v>2.0546599999999997</v>
      </c>
      <c r="J46" s="707">
        <v>-3.2659701250000004</v>
      </c>
      <c r="K46" s="709">
        <v>9.6542136538761925E-2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7.1859999999999993E-2</v>
      </c>
      <c r="D47" s="707">
        <v>7.1859999999999993E-2</v>
      </c>
      <c r="E47" s="708">
        <v>0</v>
      </c>
      <c r="F47" s="706">
        <v>0</v>
      </c>
      <c r="G47" s="707">
        <v>0</v>
      </c>
      <c r="H47" s="707">
        <v>0</v>
      </c>
      <c r="I47" s="707">
        <v>0</v>
      </c>
      <c r="J47" s="707">
        <v>0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10.713569999999999</v>
      </c>
      <c r="D48" s="707">
        <v>10.713569999999999</v>
      </c>
      <c r="E48" s="708">
        <v>0</v>
      </c>
      <c r="F48" s="706">
        <v>0</v>
      </c>
      <c r="G48" s="707">
        <v>0</v>
      </c>
      <c r="H48" s="707">
        <v>2.8919000000000001</v>
      </c>
      <c r="I48" s="707">
        <v>9.1802700000000002</v>
      </c>
      <c r="J48" s="707">
        <v>9.1802700000000002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11.92482</v>
      </c>
      <c r="D49" s="707">
        <v>11.92482</v>
      </c>
      <c r="E49" s="708">
        <v>0</v>
      </c>
      <c r="F49" s="706">
        <v>0</v>
      </c>
      <c r="G49" s="707">
        <v>0</v>
      </c>
      <c r="H49" s="707">
        <v>0.12916999999999998</v>
      </c>
      <c r="I49" s="707">
        <v>0.98385</v>
      </c>
      <c r="J49" s="707">
        <v>0.98385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18.148551999999999</v>
      </c>
      <c r="C50" s="707">
        <v>16.254010000000001</v>
      </c>
      <c r="D50" s="707">
        <v>-1.8945419999999977</v>
      </c>
      <c r="E50" s="708">
        <v>0.89560919240278791</v>
      </c>
      <c r="F50" s="706">
        <v>26.553799599999998</v>
      </c>
      <c r="G50" s="707">
        <v>6.6384498999999995</v>
      </c>
      <c r="H50" s="707">
        <v>0.25724999999999998</v>
      </c>
      <c r="I50" s="707">
        <v>6.4442899999999996</v>
      </c>
      <c r="J50" s="707">
        <v>-0.19415989999999983</v>
      </c>
      <c r="K50" s="709">
        <v>0.24268805583664946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9.9534599999999998</v>
      </c>
      <c r="D51" s="707">
        <v>9.9534599999999998</v>
      </c>
      <c r="E51" s="708">
        <v>0</v>
      </c>
      <c r="F51" s="706">
        <v>0</v>
      </c>
      <c r="G51" s="707">
        <v>0</v>
      </c>
      <c r="H51" s="707">
        <v>0</v>
      </c>
      <c r="I51" s="707">
        <v>0</v>
      </c>
      <c r="J51" s="707">
        <v>0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3.6082100000000001</v>
      </c>
      <c r="D52" s="707">
        <v>3.6082100000000001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119.99999989999999</v>
      </c>
      <c r="C53" s="707">
        <v>167.85657999999998</v>
      </c>
      <c r="D53" s="707">
        <v>47.856580099999988</v>
      </c>
      <c r="E53" s="708">
        <v>1.3988048344990041</v>
      </c>
      <c r="F53" s="706">
        <v>137</v>
      </c>
      <c r="G53" s="707">
        <v>34.25</v>
      </c>
      <c r="H53" s="707">
        <v>23.933540000000001</v>
      </c>
      <c r="I53" s="707">
        <v>57.897669999999998</v>
      </c>
      <c r="J53" s="707">
        <v>23.647669999999998</v>
      </c>
      <c r="K53" s="709">
        <v>0.42261072992700727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21.8632594</v>
      </c>
      <c r="C54" s="707">
        <v>29.774049999999999</v>
      </c>
      <c r="D54" s="707">
        <v>7.9107905999999986</v>
      </c>
      <c r="E54" s="708">
        <v>1.3618303408136849</v>
      </c>
      <c r="F54" s="706">
        <v>27.572546200000001</v>
      </c>
      <c r="G54" s="707">
        <v>6.8931365500000013</v>
      </c>
      <c r="H54" s="707">
        <v>0.24742</v>
      </c>
      <c r="I54" s="707">
        <v>29.669</v>
      </c>
      <c r="J54" s="707">
        <v>22.775863449999999</v>
      </c>
      <c r="K54" s="709">
        <v>1.0760341023564954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</v>
      </c>
      <c r="C55" s="707">
        <v>5.0878100000000002</v>
      </c>
      <c r="D55" s="707">
        <v>5.0878100000000002</v>
      </c>
      <c r="E55" s="708">
        <v>0</v>
      </c>
      <c r="F55" s="706">
        <v>0</v>
      </c>
      <c r="G55" s="707">
        <v>0</v>
      </c>
      <c r="H55" s="707">
        <v>0</v>
      </c>
      <c r="I55" s="707">
        <v>8.2704199999999997</v>
      </c>
      <c r="J55" s="707">
        <v>8.2704199999999997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1.9769148999999999</v>
      </c>
      <c r="C56" s="707">
        <v>1.29888</v>
      </c>
      <c r="D56" s="707">
        <v>-0.67803489999999988</v>
      </c>
      <c r="E56" s="708">
        <v>0.6570237292460086</v>
      </c>
      <c r="F56" s="706">
        <v>1.9769148999999999</v>
      </c>
      <c r="G56" s="707">
        <v>0.49422872499999998</v>
      </c>
      <c r="H56" s="707">
        <v>2.862E-2</v>
      </c>
      <c r="I56" s="707">
        <v>0.11195000000000001</v>
      </c>
      <c r="J56" s="707">
        <v>-0.38227872499999999</v>
      </c>
      <c r="K56" s="709">
        <v>5.6628638895887734E-2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0.6847086</v>
      </c>
      <c r="C57" s="707">
        <v>0</v>
      </c>
      <c r="D57" s="707">
        <v>-0.6847086</v>
      </c>
      <c r="E57" s="708">
        <v>0</v>
      </c>
      <c r="F57" s="706">
        <v>1.7117715</v>
      </c>
      <c r="G57" s="707">
        <v>0.427942875</v>
      </c>
      <c r="H57" s="707">
        <v>0</v>
      </c>
      <c r="I57" s="707">
        <v>0</v>
      </c>
      <c r="J57" s="707">
        <v>-0.427942875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12.547902000000001</v>
      </c>
      <c r="C58" s="707">
        <v>13.922319999999999</v>
      </c>
      <c r="D58" s="707">
        <v>1.3744179999999986</v>
      </c>
      <c r="E58" s="708">
        <v>1.1095336893769172</v>
      </c>
      <c r="F58" s="706">
        <v>13.868733799999999</v>
      </c>
      <c r="G58" s="707">
        <v>3.4671834500000003</v>
      </c>
      <c r="H58" s="707">
        <v>0</v>
      </c>
      <c r="I58" s="707">
        <v>9.3472500000000007</v>
      </c>
      <c r="J58" s="707">
        <v>5.8800665500000004</v>
      </c>
      <c r="K58" s="709">
        <v>0.67398005721329812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6.6537338999999998</v>
      </c>
      <c r="C59" s="707">
        <v>0</v>
      </c>
      <c r="D59" s="707">
        <v>-6.6537338999999998</v>
      </c>
      <c r="E59" s="708">
        <v>0</v>
      </c>
      <c r="F59" s="706">
        <v>5.4831252999999993</v>
      </c>
      <c r="G59" s="707">
        <v>1.3707813249999998</v>
      </c>
      <c r="H59" s="707">
        <v>0</v>
      </c>
      <c r="I59" s="707">
        <v>0</v>
      </c>
      <c r="J59" s="707">
        <v>-1.3707813249999998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9.4650400000000001</v>
      </c>
      <c r="D60" s="707">
        <v>9.4650400000000001</v>
      </c>
      <c r="E60" s="708">
        <v>0</v>
      </c>
      <c r="F60" s="706">
        <v>4.5320006999999993</v>
      </c>
      <c r="G60" s="707">
        <v>1.1330001749999998</v>
      </c>
      <c r="H60" s="707">
        <v>0.21880000000000002</v>
      </c>
      <c r="I60" s="707">
        <v>11.93938</v>
      </c>
      <c r="J60" s="707">
        <v>10.806379825</v>
      </c>
      <c r="K60" s="709">
        <v>2.634461199443328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464.99999989999998</v>
      </c>
      <c r="C61" s="707">
        <v>1637.0051000000001</v>
      </c>
      <c r="D61" s="707">
        <v>1172.0051001000002</v>
      </c>
      <c r="E61" s="708">
        <v>3.5204410760259015</v>
      </c>
      <c r="F61" s="706">
        <v>1235.9999998999999</v>
      </c>
      <c r="G61" s="707">
        <v>308.99999997499998</v>
      </c>
      <c r="H61" s="707">
        <v>273.82366999999999</v>
      </c>
      <c r="I61" s="707">
        <v>884.42281000000003</v>
      </c>
      <c r="J61" s="707">
        <v>575.42281002499999</v>
      </c>
      <c r="K61" s="709">
        <v>0.71555243533297352</v>
      </c>
      <c r="L61" s="270"/>
      <c r="M61" s="705" t="str">
        <f t="shared" si="0"/>
        <v>X</v>
      </c>
    </row>
    <row r="62" spans="1:13" ht="14.45" customHeight="1" x14ac:dyDescent="0.2">
      <c r="A62" s="710" t="s">
        <v>386</v>
      </c>
      <c r="B62" s="706">
        <v>0</v>
      </c>
      <c r="C62" s="707">
        <v>25.223220000000001</v>
      </c>
      <c r="D62" s="707">
        <v>25.223220000000001</v>
      </c>
      <c r="E62" s="708">
        <v>0</v>
      </c>
      <c r="F62" s="706">
        <v>0</v>
      </c>
      <c r="G62" s="707">
        <v>0</v>
      </c>
      <c r="H62" s="707">
        <v>37.531779999999998</v>
      </c>
      <c r="I62" s="707">
        <v>44.210180000000001</v>
      </c>
      <c r="J62" s="707">
        <v>44.210180000000001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20.646150000000002</v>
      </c>
      <c r="D63" s="707">
        <v>20.646150000000002</v>
      </c>
      <c r="E63" s="708">
        <v>0</v>
      </c>
      <c r="F63" s="706">
        <v>0</v>
      </c>
      <c r="G63" s="707">
        <v>0</v>
      </c>
      <c r="H63" s="707">
        <v>1.3020099999999999</v>
      </c>
      <c r="I63" s="707">
        <v>3.34802</v>
      </c>
      <c r="J63" s="707">
        <v>3.34802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0</v>
      </c>
      <c r="C64" s="707">
        <v>6.4081599999999996</v>
      </c>
      <c r="D64" s="707">
        <v>6.4081599999999996</v>
      </c>
      <c r="E64" s="708">
        <v>0</v>
      </c>
      <c r="F64" s="706">
        <v>0</v>
      </c>
      <c r="G64" s="707">
        <v>0</v>
      </c>
      <c r="H64" s="707">
        <v>0</v>
      </c>
      <c r="I64" s="707">
        <v>0.88695000000000002</v>
      </c>
      <c r="J64" s="707">
        <v>0.88695000000000002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27</v>
      </c>
      <c r="C65" s="707">
        <v>750.1701700000001</v>
      </c>
      <c r="D65" s="707">
        <v>723.1701700000001</v>
      </c>
      <c r="E65" s="708">
        <v>27.784080370370376</v>
      </c>
      <c r="F65" s="706">
        <v>763</v>
      </c>
      <c r="G65" s="707">
        <v>190.75</v>
      </c>
      <c r="H65" s="707">
        <v>188.01504</v>
      </c>
      <c r="I65" s="707">
        <v>701.16157999999996</v>
      </c>
      <c r="J65" s="707">
        <v>510.41157999999996</v>
      </c>
      <c r="K65" s="709">
        <v>0.91895357798165134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2.9999997999999999</v>
      </c>
      <c r="C66" s="707">
        <v>6.6211199999999995</v>
      </c>
      <c r="D66" s="707">
        <v>3.6211201999999996</v>
      </c>
      <c r="E66" s="708">
        <v>2.2070401471360097</v>
      </c>
      <c r="F66" s="706">
        <v>7</v>
      </c>
      <c r="G66" s="707">
        <v>1.75</v>
      </c>
      <c r="H66" s="707">
        <v>0</v>
      </c>
      <c r="I66" s="707">
        <v>8.8319999999999996E-2</v>
      </c>
      <c r="J66" s="707">
        <v>-1.66168</v>
      </c>
      <c r="K66" s="709">
        <v>1.2617142857142856E-2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435.00000010000002</v>
      </c>
      <c r="C67" s="707">
        <v>436.68304999999998</v>
      </c>
      <c r="D67" s="707">
        <v>1.6830498999999577</v>
      </c>
      <c r="E67" s="708">
        <v>1.0038690802289956</v>
      </c>
      <c r="F67" s="706">
        <v>465.99999989999998</v>
      </c>
      <c r="G67" s="707">
        <v>116.49999997499999</v>
      </c>
      <c r="H67" s="707">
        <v>46.974839999999993</v>
      </c>
      <c r="I67" s="707">
        <v>134.72776000000002</v>
      </c>
      <c r="J67" s="707">
        <v>18.227760025000023</v>
      </c>
      <c r="K67" s="709">
        <v>0.28911536486890893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375.26940000000002</v>
      </c>
      <c r="D68" s="707">
        <v>375.26940000000002</v>
      </c>
      <c r="E68" s="708">
        <v>0</v>
      </c>
      <c r="F68" s="706">
        <v>0</v>
      </c>
      <c r="G68" s="707">
        <v>0</v>
      </c>
      <c r="H68" s="707">
        <v>0</v>
      </c>
      <c r="I68" s="707">
        <v>0</v>
      </c>
      <c r="J68" s="707">
        <v>0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8.7457999999999991</v>
      </c>
      <c r="D69" s="707">
        <v>8.7457999999999991</v>
      </c>
      <c r="E69" s="708">
        <v>0</v>
      </c>
      <c r="F69" s="706">
        <v>0</v>
      </c>
      <c r="G69" s="707">
        <v>0</v>
      </c>
      <c r="H69" s="707">
        <v>0</v>
      </c>
      <c r="I69" s="707">
        <v>0</v>
      </c>
      <c r="J69" s="707">
        <v>0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0</v>
      </c>
      <c r="C70" s="707">
        <v>7.2380300000000002</v>
      </c>
      <c r="D70" s="707">
        <v>7.2380300000000002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</v>
      </c>
      <c r="J70" s="707">
        <v>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1.964</v>
      </c>
      <c r="D71" s="707">
        <v>1.964</v>
      </c>
      <c r="E71" s="708">
        <v>0</v>
      </c>
      <c r="F71" s="706">
        <v>0</v>
      </c>
      <c r="G71" s="707">
        <v>0</v>
      </c>
      <c r="H71" s="707">
        <v>0</v>
      </c>
      <c r="I71" s="707">
        <v>0.79200000000000004</v>
      </c>
      <c r="J71" s="707">
        <v>0.79200000000000004</v>
      </c>
      <c r="K71" s="709">
        <v>0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1.964</v>
      </c>
      <c r="D72" s="707">
        <v>1.964</v>
      </c>
      <c r="E72" s="708">
        <v>0</v>
      </c>
      <c r="F72" s="706">
        <v>0</v>
      </c>
      <c r="G72" s="707">
        <v>0</v>
      </c>
      <c r="H72" s="707">
        <v>0</v>
      </c>
      <c r="I72" s="707">
        <v>0.79200000000000004</v>
      </c>
      <c r="J72" s="707">
        <v>0.79200000000000004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4.3949999999999996</v>
      </c>
      <c r="D73" s="707">
        <v>4.3949999999999996</v>
      </c>
      <c r="E73" s="708">
        <v>0</v>
      </c>
      <c r="F73" s="706">
        <v>0</v>
      </c>
      <c r="G73" s="707">
        <v>0</v>
      </c>
      <c r="H73" s="707">
        <v>0</v>
      </c>
      <c r="I73" s="707">
        <v>0</v>
      </c>
      <c r="J73" s="707">
        <v>0</v>
      </c>
      <c r="K73" s="709">
        <v>0</v>
      </c>
      <c r="L73" s="270"/>
      <c r="M73" s="705" t="str">
        <f t="shared" si="1"/>
        <v>X</v>
      </c>
    </row>
    <row r="74" spans="1:13" ht="14.45" customHeight="1" x14ac:dyDescent="0.2">
      <c r="A74" s="710" t="s">
        <v>398</v>
      </c>
      <c r="B74" s="706">
        <v>0</v>
      </c>
      <c r="C74" s="707">
        <v>4.3949999999999996</v>
      </c>
      <c r="D74" s="707">
        <v>4.3949999999999996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999.16106850000006</v>
      </c>
      <c r="C75" s="707">
        <v>965.06799999999998</v>
      </c>
      <c r="D75" s="707">
        <v>-34.093068500000072</v>
      </c>
      <c r="E75" s="708">
        <v>0.96587830573584832</v>
      </c>
      <c r="F75" s="706">
        <v>1010.7712565</v>
      </c>
      <c r="G75" s="707">
        <v>252.69281412500004</v>
      </c>
      <c r="H75" s="707">
        <v>103.289</v>
      </c>
      <c r="I75" s="707">
        <v>323.13</v>
      </c>
      <c r="J75" s="707">
        <v>70.437185874999955</v>
      </c>
      <c r="K75" s="709">
        <v>0.31968657391277921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999.16106850000006</v>
      </c>
      <c r="C76" s="707">
        <v>965.06799999999998</v>
      </c>
      <c r="D76" s="707">
        <v>-34.093068500000072</v>
      </c>
      <c r="E76" s="708">
        <v>0.96587830573584832</v>
      </c>
      <c r="F76" s="706">
        <v>1010.7712565</v>
      </c>
      <c r="G76" s="707">
        <v>252.69281412500004</v>
      </c>
      <c r="H76" s="707">
        <v>103.289</v>
      </c>
      <c r="I76" s="707">
        <v>323.13</v>
      </c>
      <c r="J76" s="707">
        <v>70.437185874999955</v>
      </c>
      <c r="K76" s="709">
        <v>0.31968657391277921</v>
      </c>
      <c r="L76" s="270"/>
      <c r="M76" s="705" t="str">
        <f t="shared" si="1"/>
        <v>X</v>
      </c>
    </row>
    <row r="77" spans="1:13" ht="14.45" customHeight="1" x14ac:dyDescent="0.2">
      <c r="A77" s="710" t="s">
        <v>401</v>
      </c>
      <c r="B77" s="706">
        <v>282.68719449999998</v>
      </c>
      <c r="C77" s="707">
        <v>273.58600000000001</v>
      </c>
      <c r="D77" s="707">
        <v>-9.1011944999999628</v>
      </c>
      <c r="E77" s="708">
        <v>0.96780471603569596</v>
      </c>
      <c r="F77" s="706">
        <v>272.7612934</v>
      </c>
      <c r="G77" s="707">
        <v>68.19032335</v>
      </c>
      <c r="H77" s="707">
        <v>21.728000000000002</v>
      </c>
      <c r="I77" s="707">
        <v>64.025000000000006</v>
      </c>
      <c r="J77" s="707">
        <v>-4.1653233499999942</v>
      </c>
      <c r="K77" s="709">
        <v>0.23472905265230717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238.35480249999998</v>
      </c>
      <c r="C78" s="707">
        <v>210.81200000000001</v>
      </c>
      <c r="D78" s="707">
        <v>-27.542802499999965</v>
      </c>
      <c r="E78" s="708">
        <v>0.88444620284082609</v>
      </c>
      <c r="F78" s="706">
        <v>244.13005770000001</v>
      </c>
      <c r="G78" s="707">
        <v>61.032514425000002</v>
      </c>
      <c r="H78" s="707">
        <v>21.004999999999999</v>
      </c>
      <c r="I78" s="707">
        <v>62.301000000000002</v>
      </c>
      <c r="J78" s="707">
        <v>1.2684855749999997</v>
      </c>
      <c r="K78" s="709">
        <v>0.25519594181458305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478.11907150000002</v>
      </c>
      <c r="C79" s="707">
        <v>480.67</v>
      </c>
      <c r="D79" s="707">
        <v>2.5509284999999977</v>
      </c>
      <c r="E79" s="708">
        <v>1.0053353414495618</v>
      </c>
      <c r="F79" s="706">
        <v>493.87990539999998</v>
      </c>
      <c r="G79" s="707">
        <v>123.46997635</v>
      </c>
      <c r="H79" s="707">
        <v>60.555999999999997</v>
      </c>
      <c r="I79" s="707">
        <v>196.804</v>
      </c>
      <c r="J79" s="707">
        <v>73.334023650000006</v>
      </c>
      <c r="K79" s="709">
        <v>0.39848553838327516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3675.0993755</v>
      </c>
      <c r="C80" s="707">
        <v>3735.2969399999997</v>
      </c>
      <c r="D80" s="707">
        <v>60.197564499999771</v>
      </c>
      <c r="E80" s="708">
        <v>1.0163798467332084</v>
      </c>
      <c r="F80" s="706">
        <v>4266.5692596000008</v>
      </c>
      <c r="G80" s="707">
        <v>1066.6423149000002</v>
      </c>
      <c r="H80" s="707">
        <v>336.17174999999997</v>
      </c>
      <c r="I80" s="707">
        <v>959.12085999999999</v>
      </c>
      <c r="J80" s="707">
        <v>-107.52145490000021</v>
      </c>
      <c r="K80" s="709">
        <v>0.2247990836764055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96.4106101</v>
      </c>
      <c r="C81" s="707">
        <v>216.77639000000002</v>
      </c>
      <c r="D81" s="707">
        <v>120.36577990000002</v>
      </c>
      <c r="E81" s="708">
        <v>2.2484702645813877</v>
      </c>
      <c r="F81" s="706">
        <v>669.86547549999989</v>
      </c>
      <c r="G81" s="707">
        <v>167.46636887499997</v>
      </c>
      <c r="H81" s="707">
        <v>5.5143000000000004</v>
      </c>
      <c r="I81" s="707">
        <v>7.6184899999999995</v>
      </c>
      <c r="J81" s="707">
        <v>-159.84787887499996</v>
      </c>
      <c r="K81" s="709">
        <v>1.1373164133161839E-2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96.4106101</v>
      </c>
      <c r="C82" s="707">
        <v>216.77639000000002</v>
      </c>
      <c r="D82" s="707">
        <v>120.36577990000002</v>
      </c>
      <c r="E82" s="708">
        <v>2.2484702645813877</v>
      </c>
      <c r="F82" s="706">
        <v>669.86547549999989</v>
      </c>
      <c r="G82" s="707">
        <v>167.46636887499997</v>
      </c>
      <c r="H82" s="707">
        <v>5.5143000000000004</v>
      </c>
      <c r="I82" s="707">
        <v>7.6184899999999995</v>
      </c>
      <c r="J82" s="707">
        <v>-159.84787887499996</v>
      </c>
      <c r="K82" s="709">
        <v>1.1373164133161839E-2</v>
      </c>
      <c r="L82" s="270"/>
      <c r="M82" s="705" t="str">
        <f t="shared" si="1"/>
        <v>X</v>
      </c>
    </row>
    <row r="83" spans="1:13" ht="14.45" customHeight="1" x14ac:dyDescent="0.2">
      <c r="A83" s="710" t="s">
        <v>407</v>
      </c>
      <c r="B83" s="706">
        <v>67.158077800000001</v>
      </c>
      <c r="C83" s="707">
        <v>26.981750000000002</v>
      </c>
      <c r="D83" s="707">
        <v>-40.176327799999996</v>
      </c>
      <c r="E83" s="708">
        <v>0.40176477475059597</v>
      </c>
      <c r="F83" s="706">
        <v>67.158077699999993</v>
      </c>
      <c r="G83" s="707">
        <v>16.789519424999998</v>
      </c>
      <c r="H83" s="707">
        <v>0</v>
      </c>
      <c r="I83" s="707">
        <v>0</v>
      </c>
      <c r="J83" s="707">
        <v>-16.789519424999998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0.61376549999999996</v>
      </c>
      <c r="C84" s="707">
        <v>1.097</v>
      </c>
      <c r="D84" s="707">
        <v>0.48323450000000001</v>
      </c>
      <c r="E84" s="708">
        <v>1.78732757054608</v>
      </c>
      <c r="F84" s="706">
        <v>1.2120090000000001</v>
      </c>
      <c r="G84" s="707">
        <v>0.30300225000000003</v>
      </c>
      <c r="H84" s="707">
        <v>0</v>
      </c>
      <c r="I84" s="707">
        <v>0</v>
      </c>
      <c r="J84" s="707">
        <v>-0.30300225000000003</v>
      </c>
      <c r="K84" s="709">
        <v>0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0</v>
      </c>
      <c r="C85" s="707">
        <v>91.462279999999993</v>
      </c>
      <c r="D85" s="707">
        <v>91.462279999999993</v>
      </c>
      <c r="E85" s="708">
        <v>0</v>
      </c>
      <c r="F85" s="706">
        <v>30.074154999999998</v>
      </c>
      <c r="G85" s="707">
        <v>7.5185387499999994</v>
      </c>
      <c r="H85" s="707">
        <v>4.0534999999999997</v>
      </c>
      <c r="I85" s="707">
        <v>4.0534999999999997</v>
      </c>
      <c r="J85" s="707">
        <v>-3.4650387499999997</v>
      </c>
      <c r="K85" s="709">
        <v>0.13478350430793484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12.6387672</v>
      </c>
      <c r="C86" s="707">
        <v>34.819029999999998</v>
      </c>
      <c r="D86" s="707">
        <v>22.180262799999998</v>
      </c>
      <c r="E86" s="708">
        <v>2.7549387886502092</v>
      </c>
      <c r="F86" s="706">
        <v>14.974268400000001</v>
      </c>
      <c r="G86" s="707">
        <v>3.7435671000000004</v>
      </c>
      <c r="H86" s="707">
        <v>0.49885000000000002</v>
      </c>
      <c r="I86" s="707">
        <v>2.60304</v>
      </c>
      <c r="J86" s="707">
        <v>-1.1405271000000003</v>
      </c>
      <c r="K86" s="709">
        <v>0.17383420214372541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6</v>
      </c>
      <c r="C87" s="707">
        <v>1.4967699999999999</v>
      </c>
      <c r="D87" s="707">
        <v>-4.5032300000000003</v>
      </c>
      <c r="E87" s="708">
        <v>0.24946166666666666</v>
      </c>
      <c r="F87" s="706">
        <v>6.4051377</v>
      </c>
      <c r="G87" s="707">
        <v>1.6012844250000002</v>
      </c>
      <c r="H87" s="707">
        <v>0</v>
      </c>
      <c r="I87" s="707">
        <v>0</v>
      </c>
      <c r="J87" s="707">
        <v>-1.6012844250000002</v>
      </c>
      <c r="K87" s="709">
        <v>0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9.9999995999999989</v>
      </c>
      <c r="C88" s="707">
        <v>50.830199999999998</v>
      </c>
      <c r="D88" s="707">
        <v>40.830200399999995</v>
      </c>
      <c r="E88" s="708">
        <v>5.0830202033208085</v>
      </c>
      <c r="F88" s="706">
        <v>550.0418277</v>
      </c>
      <c r="G88" s="707">
        <v>137.510456925</v>
      </c>
      <c r="H88" s="707">
        <v>0</v>
      </c>
      <c r="I88" s="707">
        <v>0</v>
      </c>
      <c r="J88" s="707">
        <v>-137.510456925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0</v>
      </c>
      <c r="C89" s="707">
        <v>10.089360000000001</v>
      </c>
      <c r="D89" s="707">
        <v>10.089360000000001</v>
      </c>
      <c r="E89" s="708">
        <v>0</v>
      </c>
      <c r="F89" s="706">
        <v>0</v>
      </c>
      <c r="G89" s="707">
        <v>0</v>
      </c>
      <c r="H89" s="707">
        <v>0.96195000000000008</v>
      </c>
      <c r="I89" s="707">
        <v>0.96195000000000008</v>
      </c>
      <c r="J89" s="707">
        <v>0.96195000000000008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0</v>
      </c>
      <c r="C90" s="707">
        <v>38.454000000000001</v>
      </c>
      <c r="D90" s="707">
        <v>38.454000000000001</v>
      </c>
      <c r="E90" s="708">
        <v>0</v>
      </c>
      <c r="F90" s="706">
        <v>0</v>
      </c>
      <c r="G90" s="707">
        <v>0</v>
      </c>
      <c r="H90" s="707">
        <v>0</v>
      </c>
      <c r="I90" s="707">
        <v>0</v>
      </c>
      <c r="J90" s="707">
        <v>0</v>
      </c>
      <c r="K90" s="709">
        <v>0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0</v>
      </c>
      <c r="C91" s="707">
        <v>38.454000000000001</v>
      </c>
      <c r="D91" s="707">
        <v>38.454000000000001</v>
      </c>
      <c r="E91" s="708">
        <v>0</v>
      </c>
      <c r="F91" s="706">
        <v>0</v>
      </c>
      <c r="G91" s="707">
        <v>0</v>
      </c>
      <c r="H91" s="707">
        <v>0</v>
      </c>
      <c r="I91" s="707">
        <v>0</v>
      </c>
      <c r="J91" s="707">
        <v>0</v>
      </c>
      <c r="K91" s="709">
        <v>0</v>
      </c>
      <c r="L91" s="270"/>
      <c r="M91" s="705" t="str">
        <f t="shared" si="1"/>
        <v>X</v>
      </c>
    </row>
    <row r="92" spans="1:13" ht="14.45" customHeight="1" x14ac:dyDescent="0.2">
      <c r="A92" s="710" t="s">
        <v>416</v>
      </c>
      <c r="B92" s="706">
        <v>0</v>
      </c>
      <c r="C92" s="707">
        <v>38.454000000000001</v>
      </c>
      <c r="D92" s="707">
        <v>38.454000000000001</v>
      </c>
      <c r="E92" s="708">
        <v>0</v>
      </c>
      <c r="F92" s="706">
        <v>0</v>
      </c>
      <c r="G92" s="707">
        <v>0</v>
      </c>
      <c r="H92" s="707">
        <v>0</v>
      </c>
      <c r="I92" s="707">
        <v>0</v>
      </c>
      <c r="J92" s="707">
        <v>0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3578.6887653999997</v>
      </c>
      <c r="C93" s="707">
        <v>3480.06655</v>
      </c>
      <c r="D93" s="707">
        <v>-98.622215399999732</v>
      </c>
      <c r="E93" s="708">
        <v>0.97244180149067072</v>
      </c>
      <c r="F93" s="706">
        <v>3596.7037840999997</v>
      </c>
      <c r="G93" s="707">
        <v>899.17594602500003</v>
      </c>
      <c r="H93" s="707">
        <v>330.65745000000004</v>
      </c>
      <c r="I93" s="707">
        <v>951.50237000000004</v>
      </c>
      <c r="J93" s="707">
        <v>52.326423975000012</v>
      </c>
      <c r="K93" s="709">
        <v>0.264548438547072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22.208730500000001</v>
      </c>
      <c r="C94" s="707">
        <v>21.557729999999999</v>
      </c>
      <c r="D94" s="707">
        <v>-0.65100050000000209</v>
      </c>
      <c r="E94" s="708">
        <v>0.97068718088141048</v>
      </c>
      <c r="F94" s="706">
        <v>12.993668900000001</v>
      </c>
      <c r="G94" s="707">
        <v>3.2484172250000003</v>
      </c>
      <c r="H94" s="707">
        <v>3.87636</v>
      </c>
      <c r="I94" s="707">
        <v>12.111930000000001</v>
      </c>
      <c r="J94" s="707">
        <v>8.8635127750000002</v>
      </c>
      <c r="K94" s="709">
        <v>0.93214088285718899</v>
      </c>
      <c r="L94" s="270"/>
      <c r="M94" s="705" t="str">
        <f t="shared" si="1"/>
        <v>X</v>
      </c>
    </row>
    <row r="95" spans="1:13" ht="14.45" customHeight="1" x14ac:dyDescent="0.2">
      <c r="A95" s="710" t="s">
        <v>419</v>
      </c>
      <c r="B95" s="706">
        <v>10.231496</v>
      </c>
      <c r="C95" s="707">
        <v>7.9468000000000005</v>
      </c>
      <c r="D95" s="707">
        <v>-2.2846959999999994</v>
      </c>
      <c r="E95" s="708">
        <v>0.77669971233923174</v>
      </c>
      <c r="F95" s="706">
        <v>0</v>
      </c>
      <c r="G95" s="707">
        <v>0</v>
      </c>
      <c r="H95" s="707">
        <v>1.7549000000000001</v>
      </c>
      <c r="I95" s="707">
        <v>3.7691999999999997</v>
      </c>
      <c r="J95" s="707">
        <v>3.7691999999999997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11.9772345</v>
      </c>
      <c r="C96" s="707">
        <v>13.61093</v>
      </c>
      <c r="D96" s="707">
        <v>1.6336955</v>
      </c>
      <c r="E96" s="708">
        <v>1.1364000596297918</v>
      </c>
      <c r="F96" s="706">
        <v>12.993668900000001</v>
      </c>
      <c r="G96" s="707">
        <v>3.2484172250000003</v>
      </c>
      <c r="H96" s="707">
        <v>2.1214599999999999</v>
      </c>
      <c r="I96" s="707">
        <v>8.3427299999999995</v>
      </c>
      <c r="J96" s="707">
        <v>5.0943127749999988</v>
      </c>
      <c r="K96" s="709">
        <v>0.64206115025756882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78.613372799999993</v>
      </c>
      <c r="C97" s="707">
        <v>73.030550000000005</v>
      </c>
      <c r="D97" s="707">
        <v>-5.5828227999999882</v>
      </c>
      <c r="E97" s="708">
        <v>0.92898380261328783</v>
      </c>
      <c r="F97" s="706">
        <v>67.287313299999994</v>
      </c>
      <c r="G97" s="707">
        <v>16.821828324999998</v>
      </c>
      <c r="H97" s="707">
        <v>0.69767999999999997</v>
      </c>
      <c r="I97" s="707">
        <v>22.902519999999999</v>
      </c>
      <c r="J97" s="707">
        <v>6.0806916750000006</v>
      </c>
      <c r="K97" s="709">
        <v>0.34036906627389446</v>
      </c>
      <c r="L97" s="270"/>
      <c r="M97" s="705" t="str">
        <f t="shared" si="1"/>
        <v>X</v>
      </c>
    </row>
    <row r="98" spans="1:13" ht="14.45" customHeight="1" x14ac:dyDescent="0.2">
      <c r="A98" s="710" t="s">
        <v>422</v>
      </c>
      <c r="B98" s="706">
        <v>68.040000000000006</v>
      </c>
      <c r="C98" s="707">
        <v>65.204999999999998</v>
      </c>
      <c r="D98" s="707">
        <v>-2.835000000000008</v>
      </c>
      <c r="E98" s="708">
        <v>0.95833333333333326</v>
      </c>
      <c r="F98" s="706">
        <v>56.7</v>
      </c>
      <c r="G98" s="707">
        <v>14.175000000000001</v>
      </c>
      <c r="H98" s="707">
        <v>0</v>
      </c>
      <c r="I98" s="707">
        <v>15.795</v>
      </c>
      <c r="J98" s="707">
        <v>1.6199999999999992</v>
      </c>
      <c r="K98" s="709">
        <v>0.27857142857142858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10.5733728</v>
      </c>
      <c r="C99" s="707">
        <v>7.8255499999999998</v>
      </c>
      <c r="D99" s="707">
        <v>-2.7478227999999998</v>
      </c>
      <c r="E99" s="708">
        <v>0.74011861191539563</v>
      </c>
      <c r="F99" s="706">
        <v>10.5873133</v>
      </c>
      <c r="G99" s="707">
        <v>2.646828325</v>
      </c>
      <c r="H99" s="707">
        <v>0.69767999999999997</v>
      </c>
      <c r="I99" s="707">
        <v>7.1075200000000001</v>
      </c>
      <c r="J99" s="707">
        <v>4.4606916749999996</v>
      </c>
      <c r="K99" s="709">
        <v>0.67132423482735704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3251.6192022</v>
      </c>
      <c r="C100" s="707">
        <v>3102.3225899999998</v>
      </c>
      <c r="D100" s="707">
        <v>-149.29661220000025</v>
      </c>
      <c r="E100" s="708">
        <v>0.95408545622470542</v>
      </c>
      <c r="F100" s="706">
        <v>2978.3367324999999</v>
      </c>
      <c r="G100" s="707">
        <v>744.58418312499998</v>
      </c>
      <c r="H100" s="707">
        <v>282.82366999999999</v>
      </c>
      <c r="I100" s="707">
        <v>844.62108000000001</v>
      </c>
      <c r="J100" s="707">
        <v>100.03689687500002</v>
      </c>
      <c r="K100" s="709">
        <v>0.28358817550191162</v>
      </c>
      <c r="L100" s="270"/>
      <c r="M100" s="705" t="str">
        <f t="shared" si="1"/>
        <v>X</v>
      </c>
    </row>
    <row r="101" spans="1:13" ht="14.45" customHeight="1" x14ac:dyDescent="0.2">
      <c r="A101" s="710" t="s">
        <v>425</v>
      </c>
      <c r="B101" s="706">
        <v>1595.9508326</v>
      </c>
      <c r="C101" s="707">
        <v>1529.77964</v>
      </c>
      <c r="D101" s="707">
        <v>-66.17119260000004</v>
      </c>
      <c r="E101" s="708">
        <v>0.95853807570487681</v>
      </c>
      <c r="F101" s="706">
        <v>1130.9930456</v>
      </c>
      <c r="G101" s="707">
        <v>282.74826139999999</v>
      </c>
      <c r="H101" s="707">
        <v>132.35061999999999</v>
      </c>
      <c r="I101" s="707">
        <v>397.05185999999998</v>
      </c>
      <c r="J101" s="707">
        <v>114.30359859999999</v>
      </c>
      <c r="K101" s="709">
        <v>0.35106481118048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339.06465070000002</v>
      </c>
      <c r="C102" s="707">
        <v>215.5282</v>
      </c>
      <c r="D102" s="707">
        <v>-123.53645070000002</v>
      </c>
      <c r="E102" s="708">
        <v>0.63565517536269667</v>
      </c>
      <c r="F102" s="706">
        <v>431.88285759999997</v>
      </c>
      <c r="G102" s="707">
        <v>107.97071439999999</v>
      </c>
      <c r="H102" s="707">
        <v>30.965419999999998</v>
      </c>
      <c r="I102" s="707">
        <v>101.64152</v>
      </c>
      <c r="J102" s="707">
        <v>-6.3291943999999916</v>
      </c>
      <c r="K102" s="709">
        <v>0.23534511317450357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0.95654879999999998</v>
      </c>
      <c r="C103" s="707">
        <v>0.96799999999999997</v>
      </c>
      <c r="D103" s="707">
        <v>1.1451199999999995E-2</v>
      </c>
      <c r="E103" s="708">
        <v>1.0119713704099571</v>
      </c>
      <c r="F103" s="706">
        <v>1.1889079999999999</v>
      </c>
      <c r="G103" s="707">
        <v>0.29722699999999996</v>
      </c>
      <c r="H103" s="707">
        <v>0.48399999999999999</v>
      </c>
      <c r="I103" s="707">
        <v>0.48399999999999999</v>
      </c>
      <c r="J103" s="707">
        <v>0.18677300000000002</v>
      </c>
      <c r="K103" s="709">
        <v>0.40709625976105807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30.3271701</v>
      </c>
      <c r="C104" s="707">
        <v>30.238250000000001</v>
      </c>
      <c r="D104" s="707">
        <v>-8.892009999999928E-2</v>
      </c>
      <c r="E104" s="708">
        <v>0.99706797239218836</v>
      </c>
      <c r="F104" s="706">
        <v>32.121921499999999</v>
      </c>
      <c r="G104" s="707">
        <v>8.0304803749999998</v>
      </c>
      <c r="H104" s="707">
        <v>3.1500900000000001</v>
      </c>
      <c r="I104" s="707">
        <v>8.2678200000000004</v>
      </c>
      <c r="J104" s="707">
        <v>0.23733962500000061</v>
      </c>
      <c r="K104" s="709">
        <v>0.25738871194240359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1285.32</v>
      </c>
      <c r="C105" s="707">
        <v>1325.8085000000001</v>
      </c>
      <c r="D105" s="707">
        <v>40.488500000000158</v>
      </c>
      <c r="E105" s="708">
        <v>1.03150071577506</v>
      </c>
      <c r="F105" s="706">
        <v>1382.1499998000002</v>
      </c>
      <c r="G105" s="707">
        <v>345.53749995000004</v>
      </c>
      <c r="H105" s="707">
        <v>115.87353999999999</v>
      </c>
      <c r="I105" s="707">
        <v>337.17588000000001</v>
      </c>
      <c r="J105" s="707">
        <v>-8.3616199500000334</v>
      </c>
      <c r="K105" s="709">
        <v>0.24395028039560832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217.00751689999998</v>
      </c>
      <c r="C106" s="707">
        <v>282.56278000000003</v>
      </c>
      <c r="D106" s="707">
        <v>65.555263100000047</v>
      </c>
      <c r="E106" s="708">
        <v>1.3020875222963304</v>
      </c>
      <c r="F106" s="706">
        <v>528.22120840000002</v>
      </c>
      <c r="G106" s="707">
        <v>132.05530210000001</v>
      </c>
      <c r="H106" s="707">
        <v>43.259740000000001</v>
      </c>
      <c r="I106" s="707">
        <v>71.866839999999996</v>
      </c>
      <c r="J106" s="707">
        <v>-60.18846210000001</v>
      </c>
      <c r="K106" s="709">
        <v>0.13605443866535971</v>
      </c>
      <c r="L106" s="270"/>
      <c r="M106" s="705" t="str">
        <f t="shared" si="1"/>
        <v>X</v>
      </c>
    </row>
    <row r="107" spans="1:13" ht="14.45" customHeight="1" x14ac:dyDescent="0.2">
      <c r="A107" s="710" t="s">
        <v>431</v>
      </c>
      <c r="B107" s="706">
        <v>39.004277999999999</v>
      </c>
      <c r="C107" s="707">
        <v>27.838139999999999</v>
      </c>
      <c r="D107" s="707">
        <v>-11.166138</v>
      </c>
      <c r="E107" s="708">
        <v>0.71372017192575643</v>
      </c>
      <c r="F107" s="706">
        <v>40.538297700000001</v>
      </c>
      <c r="G107" s="707">
        <v>10.134574425</v>
      </c>
      <c r="H107" s="707">
        <v>5.7191000000000001</v>
      </c>
      <c r="I107" s="707">
        <v>14.898309999999999</v>
      </c>
      <c r="J107" s="707">
        <v>4.7637355749999983</v>
      </c>
      <c r="K107" s="709">
        <v>0.36751197867886787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73</v>
      </c>
      <c r="C108" s="707">
        <v>3.18594</v>
      </c>
      <c r="D108" s="707">
        <v>-69.814059999999998</v>
      </c>
      <c r="E108" s="708">
        <v>4.3643013698630134E-2</v>
      </c>
      <c r="F108" s="706">
        <v>40</v>
      </c>
      <c r="G108" s="707">
        <v>10</v>
      </c>
      <c r="H108" s="707">
        <v>0</v>
      </c>
      <c r="I108" s="707">
        <v>0</v>
      </c>
      <c r="J108" s="707">
        <v>-10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65.003239300000004</v>
      </c>
      <c r="C109" s="707">
        <v>68.866699999999994</v>
      </c>
      <c r="D109" s="707">
        <v>3.8634606999999903</v>
      </c>
      <c r="E109" s="708">
        <v>1.0594348949622268</v>
      </c>
      <c r="F109" s="706">
        <v>69.094352199999989</v>
      </c>
      <c r="G109" s="707">
        <v>17.273588049999997</v>
      </c>
      <c r="H109" s="707">
        <v>2.2320000000000002</v>
      </c>
      <c r="I109" s="707">
        <v>6.5871400000000007</v>
      </c>
      <c r="J109" s="707">
        <v>-10.686448049999996</v>
      </c>
      <c r="K109" s="709">
        <v>9.5335433219388394E-2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0</v>
      </c>
      <c r="C110" s="707">
        <v>14.637790000000001</v>
      </c>
      <c r="D110" s="707">
        <v>14.637790000000001</v>
      </c>
      <c r="E110" s="708">
        <v>0</v>
      </c>
      <c r="F110" s="706">
        <v>23.063175899999997</v>
      </c>
      <c r="G110" s="707">
        <v>5.7657939749999993</v>
      </c>
      <c r="H110" s="707">
        <v>17.46574</v>
      </c>
      <c r="I110" s="707">
        <v>32.538490000000003</v>
      </c>
      <c r="J110" s="707">
        <v>26.772696025000002</v>
      </c>
      <c r="K110" s="709">
        <v>1.4108416872456844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67.604500000000002</v>
      </c>
      <c r="D111" s="707">
        <v>67.604500000000002</v>
      </c>
      <c r="E111" s="708">
        <v>0</v>
      </c>
      <c r="F111" s="706">
        <v>0</v>
      </c>
      <c r="G111" s="707">
        <v>0</v>
      </c>
      <c r="H111" s="707">
        <v>17.8429</v>
      </c>
      <c r="I111" s="707">
        <v>17.8429</v>
      </c>
      <c r="J111" s="707">
        <v>17.8429</v>
      </c>
      <c r="K111" s="709">
        <v>0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39.999999600000002</v>
      </c>
      <c r="C112" s="707">
        <v>100.42971</v>
      </c>
      <c r="D112" s="707">
        <v>60.429710399999998</v>
      </c>
      <c r="E112" s="708">
        <v>2.5107427751074276</v>
      </c>
      <c r="F112" s="706">
        <v>355.5253826</v>
      </c>
      <c r="G112" s="707">
        <v>88.88134565</v>
      </c>
      <c r="H112" s="707">
        <v>0</v>
      </c>
      <c r="I112" s="707">
        <v>0</v>
      </c>
      <c r="J112" s="707">
        <v>-88.88134565</v>
      </c>
      <c r="K112" s="709">
        <v>0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9.2399429999999985</v>
      </c>
      <c r="C113" s="707">
        <v>0.59289999999999998</v>
      </c>
      <c r="D113" s="707">
        <v>-8.6470429999999983</v>
      </c>
      <c r="E113" s="708">
        <v>6.4167062502441849E-2</v>
      </c>
      <c r="F113" s="706">
        <v>9.8648610000000012</v>
      </c>
      <c r="G113" s="707">
        <v>2.4662152500000003</v>
      </c>
      <c r="H113" s="707">
        <v>0</v>
      </c>
      <c r="I113" s="707">
        <v>0</v>
      </c>
      <c r="J113" s="707">
        <v>-2.4662152500000003</v>
      </c>
      <c r="K113" s="709">
        <v>0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9.2399429999999985</v>
      </c>
      <c r="C114" s="707">
        <v>0.59289999999999998</v>
      </c>
      <c r="D114" s="707">
        <v>-8.6470429999999983</v>
      </c>
      <c r="E114" s="708">
        <v>6.4167062502441849E-2</v>
      </c>
      <c r="F114" s="706">
        <v>9.8648610000000012</v>
      </c>
      <c r="G114" s="707">
        <v>2.4662152500000003</v>
      </c>
      <c r="H114" s="707">
        <v>0</v>
      </c>
      <c r="I114" s="707">
        <v>0</v>
      </c>
      <c r="J114" s="707">
        <v>-2.4662152500000003</v>
      </c>
      <c r="K114" s="709">
        <v>0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35514.679628099999</v>
      </c>
      <c r="C115" s="707">
        <v>41668.625740000003</v>
      </c>
      <c r="D115" s="707">
        <v>6153.9461119000043</v>
      </c>
      <c r="E115" s="708">
        <v>1.1732789420133434</v>
      </c>
      <c r="F115" s="706">
        <v>42331.894652900002</v>
      </c>
      <c r="G115" s="707">
        <v>10582.973663225001</v>
      </c>
      <c r="H115" s="707">
        <v>4965.3030699999999</v>
      </c>
      <c r="I115" s="707">
        <v>14323.79765</v>
      </c>
      <c r="J115" s="707">
        <v>3740.8239867749999</v>
      </c>
      <c r="K115" s="709">
        <v>0.33836892412796199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26111.1789403</v>
      </c>
      <c r="C116" s="707">
        <v>30780.617999999999</v>
      </c>
      <c r="D116" s="707">
        <v>4669.4390596999983</v>
      </c>
      <c r="E116" s="708">
        <v>1.1788291164629563</v>
      </c>
      <c r="F116" s="706">
        <v>31193.718491799998</v>
      </c>
      <c r="G116" s="707">
        <v>7798.4296229499996</v>
      </c>
      <c r="H116" s="707">
        <v>3670.3719999999998</v>
      </c>
      <c r="I116" s="707">
        <v>10570.255999999999</v>
      </c>
      <c r="J116" s="707">
        <v>2771.8263770499998</v>
      </c>
      <c r="K116" s="709">
        <v>0.33885847892031978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25828.7661568</v>
      </c>
      <c r="C117" s="707">
        <v>27091.236000000001</v>
      </c>
      <c r="D117" s="707">
        <v>1262.4698432000005</v>
      </c>
      <c r="E117" s="708">
        <v>1.0488784417937682</v>
      </c>
      <c r="F117" s="706">
        <v>30682.970574799998</v>
      </c>
      <c r="G117" s="707">
        <v>7670.7426436999995</v>
      </c>
      <c r="H117" s="707">
        <v>3396.8850000000002</v>
      </c>
      <c r="I117" s="707">
        <v>9979.3250000000007</v>
      </c>
      <c r="J117" s="707">
        <v>2308.5823563000013</v>
      </c>
      <c r="K117" s="709">
        <v>0.32523985823576174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25828.7661568</v>
      </c>
      <c r="C118" s="707">
        <v>27091.236000000001</v>
      </c>
      <c r="D118" s="707">
        <v>1262.4698432000005</v>
      </c>
      <c r="E118" s="708">
        <v>1.0488784417937682</v>
      </c>
      <c r="F118" s="706">
        <v>30682.970574799998</v>
      </c>
      <c r="G118" s="707">
        <v>7670.7426436999995</v>
      </c>
      <c r="H118" s="707">
        <v>3396.8850000000002</v>
      </c>
      <c r="I118" s="707">
        <v>9979.3250000000007</v>
      </c>
      <c r="J118" s="707">
        <v>2308.5823563000013</v>
      </c>
      <c r="K118" s="709">
        <v>0.32523985823576174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152.72727359999999</v>
      </c>
      <c r="C119" s="707">
        <v>629.41999999999996</v>
      </c>
      <c r="D119" s="707">
        <v>476.69272639999997</v>
      </c>
      <c r="E119" s="708">
        <v>4.1212023574026535</v>
      </c>
      <c r="F119" s="706">
        <v>222.49540139999999</v>
      </c>
      <c r="G119" s="707">
        <v>55.623850349999998</v>
      </c>
      <c r="H119" s="707">
        <v>217.45</v>
      </c>
      <c r="I119" s="707">
        <v>519.43499999999995</v>
      </c>
      <c r="J119" s="707">
        <v>463.81114964999995</v>
      </c>
      <c r="K119" s="709">
        <v>2.3345875767839575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152.72727359999999</v>
      </c>
      <c r="C120" s="707">
        <v>629.41999999999996</v>
      </c>
      <c r="D120" s="707">
        <v>476.69272639999997</v>
      </c>
      <c r="E120" s="708">
        <v>4.1212023574026535</v>
      </c>
      <c r="F120" s="706">
        <v>222.49540139999999</v>
      </c>
      <c r="G120" s="707">
        <v>55.623850349999998</v>
      </c>
      <c r="H120" s="707">
        <v>217.45</v>
      </c>
      <c r="I120" s="707">
        <v>519.43499999999995</v>
      </c>
      <c r="J120" s="707">
        <v>463.81114964999995</v>
      </c>
      <c r="K120" s="709">
        <v>2.3345875767839575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73.196641499999998</v>
      </c>
      <c r="C121" s="707">
        <v>179.26499999999999</v>
      </c>
      <c r="D121" s="707">
        <v>106.06835849999999</v>
      </c>
      <c r="E121" s="708">
        <v>2.4490877767936934</v>
      </c>
      <c r="F121" s="706">
        <v>288.25251559999998</v>
      </c>
      <c r="G121" s="707">
        <v>72.063128899999995</v>
      </c>
      <c r="H121" s="707">
        <v>42.786999999999999</v>
      </c>
      <c r="I121" s="707">
        <v>58.246000000000002</v>
      </c>
      <c r="J121" s="707">
        <v>-13.817128899999993</v>
      </c>
      <c r="K121" s="709">
        <v>0.20206588615110774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73.196641499999998</v>
      </c>
      <c r="C122" s="707">
        <v>179.26499999999999</v>
      </c>
      <c r="D122" s="707">
        <v>106.06835849999999</v>
      </c>
      <c r="E122" s="708">
        <v>2.4490877767936934</v>
      </c>
      <c r="F122" s="706">
        <v>288.25251559999998</v>
      </c>
      <c r="G122" s="707">
        <v>72.063128899999995</v>
      </c>
      <c r="H122" s="707">
        <v>42.786999999999999</v>
      </c>
      <c r="I122" s="707">
        <v>58.246000000000002</v>
      </c>
      <c r="J122" s="707">
        <v>-13.817128899999993</v>
      </c>
      <c r="K122" s="709">
        <v>0.20206588615110774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56.488868400000001</v>
      </c>
      <c r="C123" s="707">
        <v>59.25</v>
      </c>
      <c r="D123" s="707">
        <v>2.7611315999999988</v>
      </c>
      <c r="E123" s="708">
        <v>1.0488792159978904</v>
      </c>
      <c r="F123" s="706">
        <v>0</v>
      </c>
      <c r="G123" s="707">
        <v>0</v>
      </c>
      <c r="H123" s="707">
        <v>13.25</v>
      </c>
      <c r="I123" s="707">
        <v>13.25</v>
      </c>
      <c r="J123" s="707">
        <v>13.25</v>
      </c>
      <c r="K123" s="709">
        <v>0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56.488868400000001</v>
      </c>
      <c r="C124" s="707">
        <v>59.25</v>
      </c>
      <c r="D124" s="707">
        <v>2.7611315999999988</v>
      </c>
      <c r="E124" s="708">
        <v>1.0488792159978904</v>
      </c>
      <c r="F124" s="706">
        <v>0</v>
      </c>
      <c r="G124" s="707">
        <v>0</v>
      </c>
      <c r="H124" s="707">
        <v>13.25</v>
      </c>
      <c r="I124" s="707">
        <v>13.25</v>
      </c>
      <c r="J124" s="707">
        <v>13.25</v>
      </c>
      <c r="K124" s="709">
        <v>0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0</v>
      </c>
      <c r="C125" s="707">
        <v>2821.4470000000001</v>
      </c>
      <c r="D125" s="707">
        <v>2821.4470000000001</v>
      </c>
      <c r="E125" s="708">
        <v>0</v>
      </c>
      <c r="F125" s="706">
        <v>0</v>
      </c>
      <c r="G125" s="707">
        <v>0</v>
      </c>
      <c r="H125" s="707">
        <v>0</v>
      </c>
      <c r="I125" s="707">
        <v>0</v>
      </c>
      <c r="J125" s="707">
        <v>0</v>
      </c>
      <c r="K125" s="709">
        <v>0</v>
      </c>
      <c r="L125" s="270"/>
      <c r="M125" s="705" t="str">
        <f t="shared" si="1"/>
        <v>X</v>
      </c>
    </row>
    <row r="126" spans="1:13" ht="14.45" customHeight="1" x14ac:dyDescent="0.2">
      <c r="A126" s="710" t="s">
        <v>450</v>
      </c>
      <c r="B126" s="706">
        <v>0</v>
      </c>
      <c r="C126" s="707">
        <v>2821.4470000000001</v>
      </c>
      <c r="D126" s="707">
        <v>2821.4470000000001</v>
      </c>
      <c r="E126" s="708">
        <v>0</v>
      </c>
      <c r="F126" s="706">
        <v>0</v>
      </c>
      <c r="G126" s="707">
        <v>0</v>
      </c>
      <c r="H126" s="707">
        <v>0</v>
      </c>
      <c r="I126" s="707">
        <v>0</v>
      </c>
      <c r="J126" s="707">
        <v>0</v>
      </c>
      <c r="K126" s="709">
        <v>0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8773.9566625999905</v>
      </c>
      <c r="C127" s="707">
        <v>10342.53587</v>
      </c>
      <c r="D127" s="707">
        <v>1568.5792074000092</v>
      </c>
      <c r="E127" s="708">
        <v>1.1787767215771945</v>
      </c>
      <c r="F127" s="706">
        <v>10510.5968545</v>
      </c>
      <c r="G127" s="707">
        <v>2627.6492136249999</v>
      </c>
      <c r="H127" s="707">
        <v>1226.12375</v>
      </c>
      <c r="I127" s="707">
        <v>3552.7604000000001</v>
      </c>
      <c r="J127" s="707">
        <v>925.11118637500022</v>
      </c>
      <c r="K127" s="709">
        <v>0.33801699838567434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2336.2606482000001</v>
      </c>
      <c r="C128" s="707">
        <v>2500.0004199999998</v>
      </c>
      <c r="D128" s="707">
        <v>163.73977179999974</v>
      </c>
      <c r="E128" s="708">
        <v>1.070086260249324</v>
      </c>
      <c r="F128" s="706">
        <v>2802.5096913000002</v>
      </c>
      <c r="G128" s="707">
        <v>700.62742282500005</v>
      </c>
      <c r="H128" s="707">
        <v>326.48266999999998</v>
      </c>
      <c r="I128" s="707">
        <v>945.99893999999995</v>
      </c>
      <c r="J128" s="707">
        <v>245.37151717499989</v>
      </c>
      <c r="K128" s="709">
        <v>0.33755420826437155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2336.2606482000001</v>
      </c>
      <c r="C129" s="707">
        <v>2500.0004199999998</v>
      </c>
      <c r="D129" s="707">
        <v>163.73977179999974</v>
      </c>
      <c r="E129" s="708">
        <v>1.070086260249324</v>
      </c>
      <c r="F129" s="706">
        <v>2802.5096913000002</v>
      </c>
      <c r="G129" s="707">
        <v>700.62742282500005</v>
      </c>
      <c r="H129" s="707">
        <v>326.48266999999998</v>
      </c>
      <c r="I129" s="707">
        <v>945.99893999999995</v>
      </c>
      <c r="J129" s="707">
        <v>245.37151717499989</v>
      </c>
      <c r="K129" s="709">
        <v>0.33755420826437155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6437.6960143999995</v>
      </c>
      <c r="C130" s="707">
        <v>6888.8859000000002</v>
      </c>
      <c r="D130" s="707">
        <v>451.18988560000071</v>
      </c>
      <c r="E130" s="708">
        <v>1.0700856151938158</v>
      </c>
      <c r="F130" s="706">
        <v>7708.0871631999998</v>
      </c>
      <c r="G130" s="707">
        <v>1927.0217908</v>
      </c>
      <c r="H130" s="707">
        <v>899.64107999999999</v>
      </c>
      <c r="I130" s="707">
        <v>2606.7614600000002</v>
      </c>
      <c r="J130" s="707">
        <v>679.73966920000021</v>
      </c>
      <c r="K130" s="709">
        <v>0.33818525981974074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6437.6960143999995</v>
      </c>
      <c r="C131" s="707">
        <v>6888.8859000000002</v>
      </c>
      <c r="D131" s="707">
        <v>451.18988560000071</v>
      </c>
      <c r="E131" s="708">
        <v>1.0700856151938158</v>
      </c>
      <c r="F131" s="706">
        <v>7708.0871631999998</v>
      </c>
      <c r="G131" s="707">
        <v>1927.0217908</v>
      </c>
      <c r="H131" s="707">
        <v>899.64107999999999</v>
      </c>
      <c r="I131" s="707">
        <v>2606.7614600000002</v>
      </c>
      <c r="J131" s="707">
        <v>679.73966920000021</v>
      </c>
      <c r="K131" s="709">
        <v>0.33818525981974074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253.93073000000001</v>
      </c>
      <c r="D132" s="707">
        <v>253.93073000000001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0</v>
      </c>
      <c r="C133" s="707">
        <v>253.93073000000001</v>
      </c>
      <c r="D133" s="707">
        <v>253.93073000000001</v>
      </c>
      <c r="E133" s="708">
        <v>0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699.71881999999994</v>
      </c>
      <c r="D134" s="707">
        <v>699.71881999999994</v>
      </c>
      <c r="E134" s="708">
        <v>0</v>
      </c>
      <c r="F134" s="706">
        <v>0</v>
      </c>
      <c r="G134" s="707">
        <v>0</v>
      </c>
      <c r="H134" s="707">
        <v>0</v>
      </c>
      <c r="I134" s="707">
        <v>0</v>
      </c>
      <c r="J134" s="707">
        <v>0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0</v>
      </c>
      <c r="C135" s="707">
        <v>699.71881999999994</v>
      </c>
      <c r="D135" s="707">
        <v>699.71881999999994</v>
      </c>
      <c r="E135" s="708">
        <v>0</v>
      </c>
      <c r="F135" s="706">
        <v>0</v>
      </c>
      <c r="G135" s="707">
        <v>0</v>
      </c>
      <c r="H135" s="707">
        <v>0</v>
      </c>
      <c r="I135" s="707">
        <v>0</v>
      </c>
      <c r="J135" s="707">
        <v>0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107.32044670000001</v>
      </c>
      <c r="C136" s="707">
        <v>0</v>
      </c>
      <c r="D136" s="707">
        <v>-107.32044670000001</v>
      </c>
      <c r="E136" s="708">
        <v>0</v>
      </c>
      <c r="F136" s="706">
        <v>0</v>
      </c>
      <c r="G136" s="707">
        <v>0</v>
      </c>
      <c r="H136" s="707">
        <v>0</v>
      </c>
      <c r="I136" s="707">
        <v>0</v>
      </c>
      <c r="J136" s="707">
        <v>0</v>
      </c>
      <c r="K136" s="709">
        <v>0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107.32044670000001</v>
      </c>
      <c r="C137" s="707">
        <v>0</v>
      </c>
      <c r="D137" s="707">
        <v>-107.32044670000001</v>
      </c>
      <c r="E137" s="708">
        <v>0</v>
      </c>
      <c r="F137" s="706">
        <v>0</v>
      </c>
      <c r="G137" s="707">
        <v>0</v>
      </c>
      <c r="H137" s="707">
        <v>0</v>
      </c>
      <c r="I137" s="707">
        <v>0</v>
      </c>
      <c r="J137" s="707">
        <v>0</v>
      </c>
      <c r="K137" s="709">
        <v>0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107.32044670000001</v>
      </c>
      <c r="C138" s="707">
        <v>0</v>
      </c>
      <c r="D138" s="707">
        <v>-107.32044670000001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522.22357850000003</v>
      </c>
      <c r="C139" s="707">
        <v>545.47186999999997</v>
      </c>
      <c r="D139" s="707">
        <v>23.248291499999937</v>
      </c>
      <c r="E139" s="708">
        <v>1.044517889381358</v>
      </c>
      <c r="F139" s="706">
        <v>627.5793066</v>
      </c>
      <c r="G139" s="707">
        <v>156.89482665</v>
      </c>
      <c r="H139" s="707">
        <v>68.807320000000004</v>
      </c>
      <c r="I139" s="707">
        <v>200.78125</v>
      </c>
      <c r="J139" s="707">
        <v>43.886423350000001</v>
      </c>
      <c r="K139" s="709">
        <v>0.31992968520227494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522.22357850000003</v>
      </c>
      <c r="C140" s="707">
        <v>545.47186999999997</v>
      </c>
      <c r="D140" s="707">
        <v>23.248291499999937</v>
      </c>
      <c r="E140" s="708">
        <v>1.044517889381358</v>
      </c>
      <c r="F140" s="706">
        <v>627.5793066</v>
      </c>
      <c r="G140" s="707">
        <v>156.89482665</v>
      </c>
      <c r="H140" s="707">
        <v>68.807320000000004</v>
      </c>
      <c r="I140" s="707">
        <v>200.78125</v>
      </c>
      <c r="J140" s="707">
        <v>43.886423350000001</v>
      </c>
      <c r="K140" s="709">
        <v>0.31992968520227494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522.22357850000003</v>
      </c>
      <c r="C141" s="707">
        <v>545.47186999999997</v>
      </c>
      <c r="D141" s="707">
        <v>23.248291499999937</v>
      </c>
      <c r="E141" s="708">
        <v>1.044517889381358</v>
      </c>
      <c r="F141" s="706">
        <v>627.5793066</v>
      </c>
      <c r="G141" s="707">
        <v>156.89482665</v>
      </c>
      <c r="H141" s="707">
        <v>68.807320000000004</v>
      </c>
      <c r="I141" s="707">
        <v>200.78125</v>
      </c>
      <c r="J141" s="707">
        <v>43.886423350000001</v>
      </c>
      <c r="K141" s="709">
        <v>0.31992968520227494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73.874677200000093</v>
      </c>
      <c r="C142" s="707">
        <v>120.04601</v>
      </c>
      <c r="D142" s="707">
        <v>46.171332799999902</v>
      </c>
      <c r="E142" s="708">
        <v>1.624995391519624</v>
      </c>
      <c r="F142" s="706">
        <v>0</v>
      </c>
      <c r="G142" s="707">
        <v>0</v>
      </c>
      <c r="H142" s="707">
        <v>0</v>
      </c>
      <c r="I142" s="707">
        <v>0</v>
      </c>
      <c r="J142" s="707">
        <v>0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73.874677200000093</v>
      </c>
      <c r="C143" s="707">
        <v>120.04601</v>
      </c>
      <c r="D143" s="707">
        <v>46.171332799999902</v>
      </c>
      <c r="E143" s="708">
        <v>1.624995391519624</v>
      </c>
      <c r="F143" s="706">
        <v>0</v>
      </c>
      <c r="G143" s="707">
        <v>0</v>
      </c>
      <c r="H143" s="707">
        <v>0</v>
      </c>
      <c r="I143" s="707">
        <v>0</v>
      </c>
      <c r="J143" s="707">
        <v>0</v>
      </c>
      <c r="K143" s="709">
        <v>0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32.628625200000002</v>
      </c>
      <c r="C144" s="707">
        <v>107.69601</v>
      </c>
      <c r="D144" s="707">
        <v>75.067384799999999</v>
      </c>
      <c r="E144" s="708">
        <v>3.3006603661621634</v>
      </c>
      <c r="F144" s="706">
        <v>0</v>
      </c>
      <c r="G144" s="707">
        <v>0</v>
      </c>
      <c r="H144" s="707">
        <v>0</v>
      </c>
      <c r="I144" s="707">
        <v>0</v>
      </c>
      <c r="J144" s="707">
        <v>0</v>
      </c>
      <c r="K144" s="709">
        <v>0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5.4049176000000001</v>
      </c>
      <c r="C145" s="707">
        <v>96.696010000000001</v>
      </c>
      <c r="D145" s="707">
        <v>91.291092399999997</v>
      </c>
      <c r="E145" s="708">
        <v>17.890376349123251</v>
      </c>
      <c r="F145" s="706">
        <v>0</v>
      </c>
      <c r="G145" s="707">
        <v>0</v>
      </c>
      <c r="H145" s="707">
        <v>0</v>
      </c>
      <c r="I145" s="707">
        <v>0</v>
      </c>
      <c r="J145" s="707">
        <v>0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7.971006</v>
      </c>
      <c r="C146" s="707">
        <v>11</v>
      </c>
      <c r="D146" s="707">
        <v>3.028994</v>
      </c>
      <c r="E146" s="708">
        <v>1.3800014703288392</v>
      </c>
      <c r="F146" s="706">
        <v>0</v>
      </c>
      <c r="G146" s="707">
        <v>0</v>
      </c>
      <c r="H146" s="707">
        <v>0</v>
      </c>
      <c r="I146" s="707">
        <v>0</v>
      </c>
      <c r="J146" s="707">
        <v>0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19.252701600000002</v>
      </c>
      <c r="C147" s="707">
        <v>0</v>
      </c>
      <c r="D147" s="707">
        <v>-19.252701600000002</v>
      </c>
      <c r="E147" s="708">
        <v>0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30.251667600000001</v>
      </c>
      <c r="C148" s="707">
        <v>10.15</v>
      </c>
      <c r="D148" s="707">
        <v>-20.101667599999999</v>
      </c>
      <c r="E148" s="708">
        <v>0.33551869385210353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30.251667600000001</v>
      </c>
      <c r="C149" s="707">
        <v>10.15</v>
      </c>
      <c r="D149" s="707">
        <v>-20.101667599999999</v>
      </c>
      <c r="E149" s="708">
        <v>0.33551869385210353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0.76333200000000001</v>
      </c>
      <c r="C150" s="707">
        <v>2.2000000000000002</v>
      </c>
      <c r="D150" s="707">
        <v>1.4366680000000001</v>
      </c>
      <c r="E150" s="708">
        <v>2.8821011041067321</v>
      </c>
      <c r="F150" s="706">
        <v>0</v>
      </c>
      <c r="G150" s="707">
        <v>0</v>
      </c>
      <c r="H150" s="707">
        <v>0</v>
      </c>
      <c r="I150" s="707">
        <v>0</v>
      </c>
      <c r="J150" s="707">
        <v>0</v>
      </c>
      <c r="K150" s="709">
        <v>0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0.76333200000000001</v>
      </c>
      <c r="C151" s="707">
        <v>2.2000000000000002</v>
      </c>
      <c r="D151" s="707">
        <v>1.4366680000000001</v>
      </c>
      <c r="E151" s="708">
        <v>2.8821011041067321</v>
      </c>
      <c r="F151" s="706">
        <v>0</v>
      </c>
      <c r="G151" s="707">
        <v>0</v>
      </c>
      <c r="H151" s="707">
        <v>0</v>
      </c>
      <c r="I151" s="707">
        <v>0</v>
      </c>
      <c r="J151" s="707">
        <v>0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10.231052400000001</v>
      </c>
      <c r="C152" s="707">
        <v>0</v>
      </c>
      <c r="D152" s="707">
        <v>-10.231052400000001</v>
      </c>
      <c r="E152" s="708">
        <v>0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10.231052400000001</v>
      </c>
      <c r="C153" s="707">
        <v>0</v>
      </c>
      <c r="D153" s="707">
        <v>-10.231052400000001</v>
      </c>
      <c r="E153" s="708">
        <v>0</v>
      </c>
      <c r="F153" s="706">
        <v>0</v>
      </c>
      <c r="G153" s="707">
        <v>0</v>
      </c>
      <c r="H153" s="707">
        <v>0</v>
      </c>
      <c r="I153" s="707">
        <v>0</v>
      </c>
      <c r="J153" s="707">
        <v>0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2693.6690200999997</v>
      </c>
      <c r="C154" s="707">
        <v>4125.36258</v>
      </c>
      <c r="D154" s="707">
        <v>1431.6935599000003</v>
      </c>
      <c r="E154" s="708">
        <v>1.5315031465324014</v>
      </c>
      <c r="F154" s="706">
        <v>2580.0191904000003</v>
      </c>
      <c r="G154" s="707">
        <v>645.00479760000007</v>
      </c>
      <c r="H154" s="707">
        <v>214.97685999999999</v>
      </c>
      <c r="I154" s="707">
        <v>644.93256999999994</v>
      </c>
      <c r="J154" s="707">
        <v>-7.2227600000132952E-2</v>
      </c>
      <c r="K154" s="709">
        <v>0.24997200501443212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2683.1736059</v>
      </c>
      <c r="C155" s="707">
        <v>3968.67947</v>
      </c>
      <c r="D155" s="707">
        <v>1285.5058641000001</v>
      </c>
      <c r="E155" s="708">
        <v>1.4790990270899043</v>
      </c>
      <c r="F155" s="706">
        <v>2580.0191904000003</v>
      </c>
      <c r="G155" s="707">
        <v>645.00479760000007</v>
      </c>
      <c r="H155" s="707">
        <v>214.97685999999999</v>
      </c>
      <c r="I155" s="707">
        <v>644.93256999999994</v>
      </c>
      <c r="J155" s="707">
        <v>-7.2227600000132952E-2</v>
      </c>
      <c r="K155" s="709">
        <v>0.24997200501443212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2683.1736059</v>
      </c>
      <c r="C156" s="707">
        <v>3967.3604700000001</v>
      </c>
      <c r="D156" s="707">
        <v>1284.1868641000001</v>
      </c>
      <c r="E156" s="708">
        <v>1.4786074450330817</v>
      </c>
      <c r="F156" s="706">
        <v>2580.0191904000003</v>
      </c>
      <c r="G156" s="707">
        <v>645.00479760000007</v>
      </c>
      <c r="H156" s="707">
        <v>214.97685999999999</v>
      </c>
      <c r="I156" s="707">
        <v>644.93256999999994</v>
      </c>
      <c r="J156" s="707">
        <v>-7.2227600000132952E-2</v>
      </c>
      <c r="K156" s="709">
        <v>0.24997200501443212</v>
      </c>
      <c r="L156" s="270"/>
      <c r="M156" s="705" t="str">
        <f t="shared" si="2"/>
        <v>X</v>
      </c>
    </row>
    <row r="157" spans="1:13" ht="14.45" customHeight="1" x14ac:dyDescent="0.2">
      <c r="A157" s="710" t="s">
        <v>481</v>
      </c>
      <c r="B157" s="706">
        <v>1139.7318204000001</v>
      </c>
      <c r="C157" s="707">
        <v>2196.2098900000001</v>
      </c>
      <c r="D157" s="707">
        <v>1056.4780696</v>
      </c>
      <c r="E157" s="708">
        <v>1.9269532101237805</v>
      </c>
      <c r="F157" s="706">
        <v>1134.0107616</v>
      </c>
      <c r="G157" s="707">
        <v>283.50269040000001</v>
      </c>
      <c r="H157" s="707">
        <v>94.521050000000002</v>
      </c>
      <c r="I157" s="707">
        <v>283.56314000000003</v>
      </c>
      <c r="J157" s="707">
        <v>6.0449600000026749E-2</v>
      </c>
      <c r="K157" s="709">
        <v>0.25005330601970188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1121.6128955000001</v>
      </c>
      <c r="C158" s="707">
        <v>968.59299999999996</v>
      </c>
      <c r="D158" s="707">
        <v>-153.01989550000019</v>
      </c>
      <c r="E158" s="708">
        <v>0.86357156188741402</v>
      </c>
      <c r="F158" s="706">
        <v>950.71399920000101</v>
      </c>
      <c r="G158" s="707">
        <v>237.67849980000025</v>
      </c>
      <c r="H158" s="707">
        <v>79.225999999999999</v>
      </c>
      <c r="I158" s="707">
        <v>237.68</v>
      </c>
      <c r="J158" s="707">
        <v>1.5001999997537041E-3</v>
      </c>
      <c r="K158" s="709">
        <v>0.25000157797192535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25.632000000000001</v>
      </c>
      <c r="C159" s="707">
        <v>25.626000000000001</v>
      </c>
      <c r="D159" s="707">
        <v>-6.0000000000002274E-3</v>
      </c>
      <c r="E159" s="708">
        <v>0.99976591760299627</v>
      </c>
      <c r="F159" s="706">
        <v>25.608000000000001</v>
      </c>
      <c r="G159" s="707">
        <v>6.4019999999999992</v>
      </c>
      <c r="H159" s="707">
        <v>2.1339999999999999</v>
      </c>
      <c r="I159" s="707">
        <v>6.4020000000000001</v>
      </c>
      <c r="J159" s="707">
        <v>8.8817841970012523E-16</v>
      </c>
      <c r="K159" s="709">
        <v>0.25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396.19689</v>
      </c>
      <c r="C160" s="707">
        <v>776.93157999999994</v>
      </c>
      <c r="D160" s="707">
        <v>380.73468999999994</v>
      </c>
      <c r="E160" s="708">
        <v>1.9609734442892774</v>
      </c>
      <c r="F160" s="706">
        <v>469.6864296</v>
      </c>
      <c r="G160" s="707">
        <v>117.4216074</v>
      </c>
      <c r="H160" s="707">
        <v>39.09581</v>
      </c>
      <c r="I160" s="707">
        <v>117.28742999999999</v>
      </c>
      <c r="J160" s="707">
        <v>-0.13417740000001288</v>
      </c>
      <c r="K160" s="709">
        <v>0.24971432557650369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1.319</v>
      </c>
      <c r="D161" s="707">
        <v>1.319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0</v>
      </c>
      <c r="C162" s="707">
        <v>1.319</v>
      </c>
      <c r="D162" s="707">
        <v>1.319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10.495414199999999</v>
      </c>
      <c r="C163" s="707">
        <v>156.68311</v>
      </c>
      <c r="D163" s="707">
        <v>146.1876958</v>
      </c>
      <c r="E163" s="708">
        <v>14.928720964628534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38.905900000000003</v>
      </c>
      <c r="D164" s="707">
        <v>38.905900000000003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28.8629</v>
      </c>
      <c r="D165" s="707">
        <v>28.8629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10.042999999999999</v>
      </c>
      <c r="D166" s="707">
        <v>10.042999999999999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0</v>
      </c>
      <c r="C167" s="707">
        <v>7.3205</v>
      </c>
      <c r="D167" s="707">
        <v>7.3205</v>
      </c>
      <c r="E167" s="708">
        <v>0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>X</v>
      </c>
    </row>
    <row r="168" spans="1:13" ht="14.45" customHeight="1" x14ac:dyDescent="0.2">
      <c r="A168" s="710" t="s">
        <v>492</v>
      </c>
      <c r="B168" s="706">
        <v>0</v>
      </c>
      <c r="C168" s="707">
        <v>7.3205</v>
      </c>
      <c r="D168" s="707">
        <v>7.3205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10.495414199999999</v>
      </c>
      <c r="C169" s="707">
        <v>57.907519999999998</v>
      </c>
      <c r="D169" s="707">
        <v>47.412105799999999</v>
      </c>
      <c r="E169" s="708">
        <v>5.5174115948658802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10.495414199999999</v>
      </c>
      <c r="C170" s="707">
        <v>0</v>
      </c>
      <c r="D170" s="707">
        <v>-10.495414199999999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57.907519999999998</v>
      </c>
      <c r="D171" s="707">
        <v>57.907519999999998</v>
      </c>
      <c r="E171" s="708">
        <v>0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</v>
      </c>
      <c r="C172" s="707">
        <v>52.549190000000003</v>
      </c>
      <c r="D172" s="707">
        <v>52.549190000000003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>X</v>
      </c>
    </row>
    <row r="173" spans="1:13" ht="14.45" customHeight="1" x14ac:dyDescent="0.2">
      <c r="A173" s="710" t="s">
        <v>497</v>
      </c>
      <c r="B173" s="706">
        <v>0</v>
      </c>
      <c r="C173" s="707">
        <v>52.549190000000003</v>
      </c>
      <c r="D173" s="707">
        <v>52.549190000000003</v>
      </c>
      <c r="E173" s="708">
        <v>0</v>
      </c>
      <c r="F173" s="706">
        <v>0</v>
      </c>
      <c r="G173" s="707">
        <v>0</v>
      </c>
      <c r="H173" s="707">
        <v>0</v>
      </c>
      <c r="I173" s="707">
        <v>0</v>
      </c>
      <c r="J173" s="707">
        <v>0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18.4674938</v>
      </c>
      <c r="C174" s="707">
        <v>33854.967939999995</v>
      </c>
      <c r="D174" s="707">
        <v>33836.500446199992</v>
      </c>
      <c r="E174" s="708">
        <v>1833.2194019742947</v>
      </c>
      <c r="F174" s="706">
        <v>36719.523139199999</v>
      </c>
      <c r="G174" s="707">
        <v>9179.8807847999997</v>
      </c>
      <c r="H174" s="707">
        <v>2394.4493700000003</v>
      </c>
      <c r="I174" s="707">
        <v>8150.5202800000006</v>
      </c>
      <c r="J174" s="707">
        <v>-1029.360504799999</v>
      </c>
      <c r="K174" s="709">
        <v>0.22196694246551629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0.30938900000000003</v>
      </c>
      <c r="C175" s="707">
        <v>29938.67066</v>
      </c>
      <c r="D175" s="707">
        <v>29938.361271000002</v>
      </c>
      <c r="E175" s="708">
        <v>96767.081764380753</v>
      </c>
      <c r="F175" s="706">
        <v>36719.523139199999</v>
      </c>
      <c r="G175" s="707">
        <v>9179.8807847999997</v>
      </c>
      <c r="H175" s="707">
        <v>2381.1993700000003</v>
      </c>
      <c r="I175" s="707">
        <v>8137.2702800000006</v>
      </c>
      <c r="J175" s="707">
        <v>-1042.610504799999</v>
      </c>
      <c r="K175" s="709">
        <v>0.2216060989995004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0.30938900000000003</v>
      </c>
      <c r="C176" s="707">
        <v>29938.67066</v>
      </c>
      <c r="D176" s="707">
        <v>29938.361271000002</v>
      </c>
      <c r="E176" s="708">
        <v>96767.081764380753</v>
      </c>
      <c r="F176" s="706">
        <v>36719.523139199999</v>
      </c>
      <c r="G176" s="707">
        <v>9179.8807847999997</v>
      </c>
      <c r="H176" s="707">
        <v>2381.1993700000003</v>
      </c>
      <c r="I176" s="707">
        <v>8137.2702800000006</v>
      </c>
      <c r="J176" s="707">
        <v>-1042.610504799999</v>
      </c>
      <c r="K176" s="709">
        <v>0.2216060989995004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0.30938900000000003</v>
      </c>
      <c r="C177" s="707">
        <v>0.47167000000000003</v>
      </c>
      <c r="D177" s="707">
        <v>0.16228100000000001</v>
      </c>
      <c r="E177" s="708">
        <v>1.5245209105688955</v>
      </c>
      <c r="F177" s="706">
        <v>0.36481400000000003</v>
      </c>
      <c r="G177" s="707">
        <v>9.1203500000000007E-2</v>
      </c>
      <c r="H177" s="707">
        <v>0</v>
      </c>
      <c r="I177" s="707">
        <v>0</v>
      </c>
      <c r="J177" s="707">
        <v>-9.1203500000000007E-2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0.1</v>
      </c>
      <c r="D178" s="707">
        <v>0.1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0.30938900000000003</v>
      </c>
      <c r="C179" s="707">
        <v>0.37167</v>
      </c>
      <c r="D179" s="707">
        <v>6.2280999999999975E-2</v>
      </c>
      <c r="E179" s="708">
        <v>1.2013032137535593</v>
      </c>
      <c r="F179" s="706">
        <v>0.36481400000000003</v>
      </c>
      <c r="G179" s="707">
        <v>9.1203500000000007E-2</v>
      </c>
      <c r="H179" s="707">
        <v>0</v>
      </c>
      <c r="I179" s="707">
        <v>0</v>
      </c>
      <c r="J179" s="707">
        <v>-9.1203500000000007E-2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14289.482550000001</v>
      </c>
      <c r="D180" s="707">
        <v>14289.482550000001</v>
      </c>
      <c r="E180" s="708">
        <v>0</v>
      </c>
      <c r="F180" s="706">
        <v>18912.9451629</v>
      </c>
      <c r="G180" s="707">
        <v>4728.2362907249999</v>
      </c>
      <c r="H180" s="707">
        <v>1060.2407499999999</v>
      </c>
      <c r="I180" s="707">
        <v>4055.7115099999996</v>
      </c>
      <c r="J180" s="707">
        <v>-672.52478072500026</v>
      </c>
      <c r="K180" s="709">
        <v>0.21444103364481604</v>
      </c>
      <c r="L180" s="270"/>
      <c r="M180" s="705" t="str">
        <f t="shared" si="2"/>
        <v>X</v>
      </c>
    </row>
    <row r="181" spans="1:13" ht="14.45" customHeight="1" x14ac:dyDescent="0.2">
      <c r="A181" s="710" t="s">
        <v>505</v>
      </c>
      <c r="B181" s="706">
        <v>0</v>
      </c>
      <c r="C181" s="707">
        <v>14247.63027</v>
      </c>
      <c r="D181" s="707">
        <v>14247.63027</v>
      </c>
      <c r="E181" s="708">
        <v>0</v>
      </c>
      <c r="F181" s="706">
        <v>18879.104971500001</v>
      </c>
      <c r="G181" s="707">
        <v>4719.7762428750002</v>
      </c>
      <c r="H181" s="707">
        <v>1067.33033</v>
      </c>
      <c r="I181" s="707">
        <v>4045.1277700000001</v>
      </c>
      <c r="J181" s="707">
        <v>-674.64847287500015</v>
      </c>
      <c r="K181" s="709">
        <v>0.21426480630869668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41.85228</v>
      </c>
      <c r="D182" s="707">
        <v>41.85228</v>
      </c>
      <c r="E182" s="708">
        <v>0</v>
      </c>
      <c r="F182" s="706">
        <v>33.840191400000002</v>
      </c>
      <c r="G182" s="707">
        <v>8.4600478500000005</v>
      </c>
      <c r="H182" s="707">
        <v>-7.0895799999999998</v>
      </c>
      <c r="I182" s="707">
        <v>10.583740000000001</v>
      </c>
      <c r="J182" s="707">
        <v>2.1236921500000001</v>
      </c>
      <c r="K182" s="709">
        <v>0.31275650527201215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14953.480529999999</v>
      </c>
      <c r="D183" s="707">
        <v>14953.480529999999</v>
      </c>
      <c r="E183" s="708">
        <v>0</v>
      </c>
      <c r="F183" s="706">
        <v>17806.213162300002</v>
      </c>
      <c r="G183" s="707">
        <v>4451.5532905750006</v>
      </c>
      <c r="H183" s="707">
        <v>1320.7458300000001</v>
      </c>
      <c r="I183" s="707">
        <v>3977.41833</v>
      </c>
      <c r="J183" s="707">
        <v>-474.1349605750006</v>
      </c>
      <c r="K183" s="709">
        <v>0.22337249889949329</v>
      </c>
      <c r="L183" s="270"/>
      <c r="M183" s="705" t="str">
        <f t="shared" si="2"/>
        <v>X</v>
      </c>
    </row>
    <row r="184" spans="1:13" ht="14.45" customHeight="1" x14ac:dyDescent="0.2">
      <c r="A184" s="710" t="s">
        <v>508</v>
      </c>
      <c r="B184" s="706">
        <v>0</v>
      </c>
      <c r="C184" s="707">
        <v>14953.480529999999</v>
      </c>
      <c r="D184" s="707">
        <v>14953.480529999999</v>
      </c>
      <c r="E184" s="708">
        <v>0</v>
      </c>
      <c r="F184" s="706">
        <v>17806.213162300002</v>
      </c>
      <c r="G184" s="707">
        <v>4451.5532905750006</v>
      </c>
      <c r="H184" s="707">
        <v>1320.7458300000001</v>
      </c>
      <c r="I184" s="707">
        <v>3977.41833</v>
      </c>
      <c r="J184" s="707">
        <v>-474.1349605750006</v>
      </c>
      <c r="K184" s="709">
        <v>0.22337249889949329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695.23590999999999</v>
      </c>
      <c r="D185" s="707">
        <v>695.23590999999999</v>
      </c>
      <c r="E185" s="708">
        <v>0</v>
      </c>
      <c r="F185" s="706">
        <v>0</v>
      </c>
      <c r="G185" s="707">
        <v>0</v>
      </c>
      <c r="H185" s="707">
        <v>0.21278999999999998</v>
      </c>
      <c r="I185" s="707">
        <v>104.14044</v>
      </c>
      <c r="J185" s="707">
        <v>104.14044</v>
      </c>
      <c r="K185" s="709">
        <v>0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695.23590999999999</v>
      </c>
      <c r="D186" s="707">
        <v>695.23590999999999</v>
      </c>
      <c r="E186" s="708">
        <v>0</v>
      </c>
      <c r="F186" s="706">
        <v>0</v>
      </c>
      <c r="G186" s="707">
        <v>0</v>
      </c>
      <c r="H186" s="707">
        <v>0.21278999999999998</v>
      </c>
      <c r="I186" s="707">
        <v>104.14044</v>
      </c>
      <c r="J186" s="707">
        <v>104.14044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18.1581048</v>
      </c>
      <c r="C187" s="707">
        <v>141.20073000000002</v>
      </c>
      <c r="D187" s="707">
        <v>123.04262520000002</v>
      </c>
      <c r="E187" s="708">
        <v>7.7761821266721638</v>
      </c>
      <c r="F187" s="706">
        <v>0</v>
      </c>
      <c r="G187" s="707">
        <v>0</v>
      </c>
      <c r="H187" s="707">
        <v>13.25</v>
      </c>
      <c r="I187" s="707">
        <v>13.25</v>
      </c>
      <c r="J187" s="707">
        <v>13.25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81.008499999999998</v>
      </c>
      <c r="D188" s="707">
        <v>81.008499999999998</v>
      </c>
      <c r="E188" s="708">
        <v>0</v>
      </c>
      <c r="F188" s="706">
        <v>0</v>
      </c>
      <c r="G188" s="707">
        <v>0</v>
      </c>
      <c r="H188" s="707">
        <v>13.25</v>
      </c>
      <c r="I188" s="707">
        <v>13.25</v>
      </c>
      <c r="J188" s="707">
        <v>13.25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21.758500000000002</v>
      </c>
      <c r="D189" s="707">
        <v>21.758500000000002</v>
      </c>
      <c r="E189" s="708">
        <v>0</v>
      </c>
      <c r="F189" s="706">
        <v>0</v>
      </c>
      <c r="G189" s="707">
        <v>0</v>
      </c>
      <c r="H189" s="707">
        <v>0</v>
      </c>
      <c r="I189" s="707">
        <v>0</v>
      </c>
      <c r="J189" s="707">
        <v>0</v>
      </c>
      <c r="K189" s="709">
        <v>0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0</v>
      </c>
      <c r="C190" s="707">
        <v>21.758500000000002</v>
      </c>
      <c r="D190" s="707">
        <v>21.758500000000002</v>
      </c>
      <c r="E190" s="708">
        <v>0</v>
      </c>
      <c r="F190" s="706">
        <v>0</v>
      </c>
      <c r="G190" s="707">
        <v>0</v>
      </c>
      <c r="H190" s="707">
        <v>0</v>
      </c>
      <c r="I190" s="707">
        <v>0</v>
      </c>
      <c r="J190" s="707">
        <v>0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59.25</v>
      </c>
      <c r="D191" s="707">
        <v>59.25</v>
      </c>
      <c r="E191" s="708">
        <v>0</v>
      </c>
      <c r="F191" s="706">
        <v>0</v>
      </c>
      <c r="G191" s="707">
        <v>0</v>
      </c>
      <c r="H191" s="707">
        <v>13.25</v>
      </c>
      <c r="I191" s="707">
        <v>13.25</v>
      </c>
      <c r="J191" s="707">
        <v>13.25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</v>
      </c>
      <c r="C192" s="707">
        <v>59.25</v>
      </c>
      <c r="D192" s="707">
        <v>59.25</v>
      </c>
      <c r="E192" s="708">
        <v>0</v>
      </c>
      <c r="F192" s="706">
        <v>0</v>
      </c>
      <c r="G192" s="707">
        <v>0</v>
      </c>
      <c r="H192" s="707">
        <v>13.25</v>
      </c>
      <c r="I192" s="707">
        <v>13.25</v>
      </c>
      <c r="J192" s="707">
        <v>13.25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18.1581048</v>
      </c>
      <c r="C193" s="707">
        <v>60.192230000000002</v>
      </c>
      <c r="D193" s="707">
        <v>42.034125200000005</v>
      </c>
      <c r="E193" s="708">
        <v>3.314896056773502</v>
      </c>
      <c r="F193" s="706">
        <v>0</v>
      </c>
      <c r="G193" s="707">
        <v>0</v>
      </c>
      <c r="H193" s="707">
        <v>0</v>
      </c>
      <c r="I193" s="707">
        <v>0</v>
      </c>
      <c r="J193" s="707">
        <v>0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4.0000000000000003E-5</v>
      </c>
      <c r="D194" s="707">
        <v>4.0000000000000003E-5</v>
      </c>
      <c r="E194" s="708">
        <v>0</v>
      </c>
      <c r="F194" s="706">
        <v>0</v>
      </c>
      <c r="G194" s="707">
        <v>0</v>
      </c>
      <c r="H194" s="707">
        <v>0</v>
      </c>
      <c r="I194" s="707">
        <v>0</v>
      </c>
      <c r="J194" s="707">
        <v>0</v>
      </c>
      <c r="K194" s="709">
        <v>0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0</v>
      </c>
      <c r="C195" s="707">
        <v>4.0000000000000003E-5</v>
      </c>
      <c r="D195" s="707">
        <v>4.0000000000000003E-5</v>
      </c>
      <c r="E195" s="708">
        <v>0</v>
      </c>
      <c r="F195" s="706">
        <v>0</v>
      </c>
      <c r="G195" s="707">
        <v>0</v>
      </c>
      <c r="H195" s="707">
        <v>0</v>
      </c>
      <c r="I195" s="707">
        <v>0</v>
      </c>
      <c r="J195" s="707">
        <v>0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18.1581048</v>
      </c>
      <c r="C196" s="707">
        <v>2.2846700000000002</v>
      </c>
      <c r="D196" s="707">
        <v>-15.8734348</v>
      </c>
      <c r="E196" s="708">
        <v>0.12582095021282177</v>
      </c>
      <c r="F196" s="706">
        <v>0</v>
      </c>
      <c r="G196" s="707">
        <v>0</v>
      </c>
      <c r="H196" s="707">
        <v>0</v>
      </c>
      <c r="I196" s="707">
        <v>0</v>
      </c>
      <c r="J196" s="707">
        <v>0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5.33E-2</v>
      </c>
      <c r="D197" s="707">
        <v>5.33E-2</v>
      </c>
      <c r="E197" s="708">
        <v>0</v>
      </c>
      <c r="F197" s="706">
        <v>0</v>
      </c>
      <c r="G197" s="707">
        <v>0</v>
      </c>
      <c r="H197" s="707">
        <v>0</v>
      </c>
      <c r="I197" s="707">
        <v>0</v>
      </c>
      <c r="J197" s="707">
        <v>0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18.1581048</v>
      </c>
      <c r="C198" s="707">
        <v>2.2313700000000001</v>
      </c>
      <c r="D198" s="707">
        <v>-15.9267348</v>
      </c>
      <c r="E198" s="708">
        <v>0.12288562185190163</v>
      </c>
      <c r="F198" s="706">
        <v>0</v>
      </c>
      <c r="G198" s="707">
        <v>0</v>
      </c>
      <c r="H198" s="707">
        <v>0</v>
      </c>
      <c r="I198" s="707">
        <v>0</v>
      </c>
      <c r="J198" s="707">
        <v>0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57.907519999999998</v>
      </c>
      <c r="D199" s="707">
        <v>57.907519999999998</v>
      </c>
      <c r="E199" s="708">
        <v>0</v>
      </c>
      <c r="F199" s="706">
        <v>0</v>
      </c>
      <c r="G199" s="707">
        <v>0</v>
      </c>
      <c r="H199" s="707">
        <v>0</v>
      </c>
      <c r="I199" s="707">
        <v>0</v>
      </c>
      <c r="J199" s="707">
        <v>0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57.907519999999998</v>
      </c>
      <c r="D200" s="707">
        <v>57.907519999999998</v>
      </c>
      <c r="E200" s="708">
        <v>0</v>
      </c>
      <c r="F200" s="706">
        <v>0</v>
      </c>
      <c r="G200" s="707">
        <v>0</v>
      </c>
      <c r="H200" s="707">
        <v>0</v>
      </c>
      <c r="I200" s="707">
        <v>0</v>
      </c>
      <c r="J200" s="707">
        <v>0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3775.0965499999998</v>
      </c>
      <c r="D201" s="707">
        <v>3775.0965499999998</v>
      </c>
      <c r="E201" s="708">
        <v>0</v>
      </c>
      <c r="F201" s="706">
        <v>0</v>
      </c>
      <c r="G201" s="707">
        <v>0</v>
      </c>
      <c r="H201" s="707">
        <v>0</v>
      </c>
      <c r="I201" s="707">
        <v>0</v>
      </c>
      <c r="J201" s="707">
        <v>0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3775.0965499999998</v>
      </c>
      <c r="D202" s="707">
        <v>3775.0965499999998</v>
      </c>
      <c r="E202" s="708">
        <v>0</v>
      </c>
      <c r="F202" s="706">
        <v>0</v>
      </c>
      <c r="G202" s="707">
        <v>0</v>
      </c>
      <c r="H202" s="707">
        <v>0</v>
      </c>
      <c r="I202" s="707">
        <v>0</v>
      </c>
      <c r="J202" s="707">
        <v>0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3775.0965499999998</v>
      </c>
      <c r="D203" s="707">
        <v>3775.0965499999998</v>
      </c>
      <c r="E203" s="708">
        <v>0</v>
      </c>
      <c r="F203" s="706">
        <v>0</v>
      </c>
      <c r="G203" s="707">
        <v>0</v>
      </c>
      <c r="H203" s="707">
        <v>0</v>
      </c>
      <c r="I203" s="707">
        <v>0</v>
      </c>
      <c r="J203" s="707">
        <v>0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3775.0965499999998</v>
      </c>
      <c r="D204" s="707">
        <v>3775.0965499999998</v>
      </c>
      <c r="E204" s="708">
        <v>0</v>
      </c>
      <c r="F204" s="706">
        <v>0</v>
      </c>
      <c r="G204" s="707">
        <v>0</v>
      </c>
      <c r="H204" s="707">
        <v>0</v>
      </c>
      <c r="I204" s="707">
        <v>0</v>
      </c>
      <c r="J204" s="707">
        <v>0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13156.926099999999</v>
      </c>
      <c r="D205" s="707">
        <v>13156.926099999999</v>
      </c>
      <c r="E205" s="708">
        <v>0</v>
      </c>
      <c r="F205" s="706">
        <v>0</v>
      </c>
      <c r="G205" s="707">
        <v>0</v>
      </c>
      <c r="H205" s="707">
        <v>1176.8221699999999</v>
      </c>
      <c r="I205" s="707">
        <v>3834.80881</v>
      </c>
      <c r="J205" s="707">
        <v>3834.80881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13156.926099999999</v>
      </c>
      <c r="D206" s="707">
        <v>13156.926099999999</v>
      </c>
      <c r="E206" s="708">
        <v>0</v>
      </c>
      <c r="F206" s="706">
        <v>0</v>
      </c>
      <c r="G206" s="707">
        <v>0</v>
      </c>
      <c r="H206" s="707">
        <v>1176.8221699999999</v>
      </c>
      <c r="I206" s="707">
        <v>3834.80881</v>
      </c>
      <c r="J206" s="707">
        <v>3834.80881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13156.926099999999</v>
      </c>
      <c r="D207" s="707">
        <v>13156.926099999999</v>
      </c>
      <c r="E207" s="708">
        <v>0</v>
      </c>
      <c r="F207" s="706">
        <v>0</v>
      </c>
      <c r="G207" s="707">
        <v>0</v>
      </c>
      <c r="H207" s="707">
        <v>1176.8221699999999</v>
      </c>
      <c r="I207" s="707">
        <v>3834.80881</v>
      </c>
      <c r="J207" s="707">
        <v>3834.80881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281.18389000000002</v>
      </c>
      <c r="D208" s="707">
        <v>281.18389000000002</v>
      </c>
      <c r="E208" s="708">
        <v>0</v>
      </c>
      <c r="F208" s="706">
        <v>0</v>
      </c>
      <c r="G208" s="707">
        <v>0</v>
      </c>
      <c r="H208" s="707">
        <v>24.559290000000001</v>
      </c>
      <c r="I208" s="707">
        <v>74.414829999999995</v>
      </c>
      <c r="J208" s="707">
        <v>74.414829999999995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281.18389000000002</v>
      </c>
      <c r="D209" s="707">
        <v>281.18389000000002</v>
      </c>
      <c r="E209" s="708">
        <v>0</v>
      </c>
      <c r="F209" s="706">
        <v>0</v>
      </c>
      <c r="G209" s="707">
        <v>0</v>
      </c>
      <c r="H209" s="707">
        <v>24.559290000000001</v>
      </c>
      <c r="I209" s="707">
        <v>74.414829999999995</v>
      </c>
      <c r="J209" s="707">
        <v>74.414829999999995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89.644999999999996</v>
      </c>
      <c r="D210" s="707">
        <v>89.644999999999996</v>
      </c>
      <c r="E210" s="708">
        <v>0</v>
      </c>
      <c r="F210" s="706">
        <v>0</v>
      </c>
      <c r="G210" s="707">
        <v>0</v>
      </c>
      <c r="H210" s="707">
        <v>5.61</v>
      </c>
      <c r="I210" s="707">
        <v>11.73</v>
      </c>
      <c r="J210" s="707">
        <v>11.73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87.944999999999993</v>
      </c>
      <c r="D211" s="707">
        <v>87.944999999999993</v>
      </c>
      <c r="E211" s="708">
        <v>0</v>
      </c>
      <c r="F211" s="706">
        <v>0</v>
      </c>
      <c r="G211" s="707">
        <v>0</v>
      </c>
      <c r="H211" s="707">
        <v>5.0999999999999996</v>
      </c>
      <c r="I211" s="707">
        <v>9.52</v>
      </c>
      <c r="J211" s="707">
        <v>9.52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1.7</v>
      </c>
      <c r="D212" s="707">
        <v>1.7</v>
      </c>
      <c r="E212" s="708">
        <v>0</v>
      </c>
      <c r="F212" s="706">
        <v>0</v>
      </c>
      <c r="G212" s="707">
        <v>0</v>
      </c>
      <c r="H212" s="707">
        <v>0.51</v>
      </c>
      <c r="I212" s="707">
        <v>2.21</v>
      </c>
      <c r="J212" s="707">
        <v>2.21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237.01486</v>
      </c>
      <c r="D213" s="707">
        <v>237.01486</v>
      </c>
      <c r="E213" s="708">
        <v>0</v>
      </c>
      <c r="F213" s="706">
        <v>0</v>
      </c>
      <c r="G213" s="707">
        <v>0</v>
      </c>
      <c r="H213" s="707">
        <v>11.19716</v>
      </c>
      <c r="I213" s="707">
        <v>38.250219999999999</v>
      </c>
      <c r="J213" s="707">
        <v>38.250219999999999</v>
      </c>
      <c r="K213" s="709">
        <v>0</v>
      </c>
      <c r="L213" s="270"/>
      <c r="M213" s="705" t="str">
        <f t="shared" si="3"/>
        <v>X</v>
      </c>
    </row>
    <row r="214" spans="1:13" ht="14.45" customHeight="1" x14ac:dyDescent="0.2">
      <c r="A214" s="710" t="s">
        <v>538</v>
      </c>
      <c r="B214" s="706">
        <v>0</v>
      </c>
      <c r="C214" s="707">
        <v>216.82</v>
      </c>
      <c r="D214" s="707">
        <v>216.82</v>
      </c>
      <c r="E214" s="708">
        <v>0</v>
      </c>
      <c r="F214" s="706">
        <v>0</v>
      </c>
      <c r="G214" s="707">
        <v>0</v>
      </c>
      <c r="H214" s="707">
        <v>8.51</v>
      </c>
      <c r="I214" s="707">
        <v>31.45</v>
      </c>
      <c r="J214" s="707">
        <v>31.45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20.194860000000002</v>
      </c>
      <c r="D215" s="707">
        <v>20.194860000000002</v>
      </c>
      <c r="E215" s="708">
        <v>0</v>
      </c>
      <c r="F215" s="706">
        <v>0</v>
      </c>
      <c r="G215" s="707">
        <v>0</v>
      </c>
      <c r="H215" s="707">
        <v>2.68716</v>
      </c>
      <c r="I215" s="707">
        <v>6.8002200000000004</v>
      </c>
      <c r="J215" s="707">
        <v>6.8002200000000004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70.835979999999992</v>
      </c>
      <c r="D216" s="707">
        <v>70.835979999999992</v>
      </c>
      <c r="E216" s="708">
        <v>0</v>
      </c>
      <c r="F216" s="706">
        <v>0</v>
      </c>
      <c r="G216" s="707">
        <v>0</v>
      </c>
      <c r="H216" s="707">
        <v>4.6084499999999995</v>
      </c>
      <c r="I216" s="707">
        <v>15.83239</v>
      </c>
      <c r="J216" s="707">
        <v>15.83239</v>
      </c>
      <c r="K216" s="709">
        <v>0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70.835979999999992</v>
      </c>
      <c r="D217" s="707">
        <v>70.835979999999992</v>
      </c>
      <c r="E217" s="708">
        <v>0</v>
      </c>
      <c r="F217" s="706">
        <v>0</v>
      </c>
      <c r="G217" s="707">
        <v>0</v>
      </c>
      <c r="H217" s="707">
        <v>4.6084499999999995</v>
      </c>
      <c r="I217" s="707">
        <v>15.83239</v>
      </c>
      <c r="J217" s="707">
        <v>15.83239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1.708</v>
      </c>
      <c r="D218" s="707">
        <v>1.708</v>
      </c>
      <c r="E218" s="708">
        <v>0</v>
      </c>
      <c r="F218" s="706">
        <v>0</v>
      </c>
      <c r="G218" s="707">
        <v>0</v>
      </c>
      <c r="H218" s="707">
        <v>0.224</v>
      </c>
      <c r="I218" s="707">
        <v>0.54600000000000004</v>
      </c>
      <c r="J218" s="707">
        <v>0.54600000000000004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1.708</v>
      </c>
      <c r="D219" s="707">
        <v>1.708</v>
      </c>
      <c r="E219" s="708">
        <v>0</v>
      </c>
      <c r="F219" s="706">
        <v>0</v>
      </c>
      <c r="G219" s="707">
        <v>0</v>
      </c>
      <c r="H219" s="707">
        <v>0.224</v>
      </c>
      <c r="I219" s="707">
        <v>0.54600000000000004</v>
      </c>
      <c r="J219" s="707">
        <v>0.54600000000000004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1125.1109899999999</v>
      </c>
      <c r="D220" s="707">
        <v>1125.1109899999999</v>
      </c>
      <c r="E220" s="708">
        <v>0</v>
      </c>
      <c r="F220" s="706">
        <v>0</v>
      </c>
      <c r="G220" s="707">
        <v>0</v>
      </c>
      <c r="H220" s="707">
        <v>71.452399999999997</v>
      </c>
      <c r="I220" s="707">
        <v>208.62222</v>
      </c>
      <c r="J220" s="707">
        <v>208.62222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1125.1109899999999</v>
      </c>
      <c r="D221" s="707">
        <v>1125.1109899999999</v>
      </c>
      <c r="E221" s="708">
        <v>0</v>
      </c>
      <c r="F221" s="706">
        <v>0</v>
      </c>
      <c r="G221" s="707">
        <v>0</v>
      </c>
      <c r="H221" s="707">
        <v>71.452399999999997</v>
      </c>
      <c r="I221" s="707">
        <v>208.62222</v>
      </c>
      <c r="J221" s="707">
        <v>208.62222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7061.1239999999998</v>
      </c>
      <c r="D222" s="707">
        <v>7061.1239999999998</v>
      </c>
      <c r="E222" s="708">
        <v>0</v>
      </c>
      <c r="F222" s="706">
        <v>0</v>
      </c>
      <c r="G222" s="707">
        <v>0</v>
      </c>
      <c r="H222" s="707">
        <v>555.46574999999996</v>
      </c>
      <c r="I222" s="707">
        <v>2095.99224</v>
      </c>
      <c r="J222" s="707">
        <v>2095.99224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7061.1239999999998</v>
      </c>
      <c r="D223" s="707">
        <v>7061.1239999999998</v>
      </c>
      <c r="E223" s="708">
        <v>0</v>
      </c>
      <c r="F223" s="706">
        <v>0</v>
      </c>
      <c r="G223" s="707">
        <v>0</v>
      </c>
      <c r="H223" s="707">
        <v>555.46574999999996</v>
      </c>
      <c r="I223" s="707">
        <v>2095.99224</v>
      </c>
      <c r="J223" s="707">
        <v>2095.99224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4149.3193700000002</v>
      </c>
      <c r="D224" s="707">
        <v>4149.3193700000002</v>
      </c>
      <c r="E224" s="708">
        <v>0</v>
      </c>
      <c r="F224" s="706">
        <v>0</v>
      </c>
      <c r="G224" s="707">
        <v>0</v>
      </c>
      <c r="H224" s="707">
        <v>477.60278000000005</v>
      </c>
      <c r="I224" s="707">
        <v>1335.7339399999998</v>
      </c>
      <c r="J224" s="707">
        <v>1335.7339399999998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4149.3193700000002</v>
      </c>
      <c r="D225" s="707">
        <v>4149.3193700000002</v>
      </c>
      <c r="E225" s="708">
        <v>0</v>
      </c>
      <c r="F225" s="706">
        <v>0</v>
      </c>
      <c r="G225" s="707">
        <v>0</v>
      </c>
      <c r="H225" s="707">
        <v>477.60278000000005</v>
      </c>
      <c r="I225" s="707">
        <v>1335.7339399999998</v>
      </c>
      <c r="J225" s="707">
        <v>1335.7339399999998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140.98401000000001</v>
      </c>
      <c r="D226" s="707">
        <v>140.98401000000001</v>
      </c>
      <c r="E226" s="708">
        <v>0</v>
      </c>
      <c r="F226" s="706">
        <v>0</v>
      </c>
      <c r="G226" s="707">
        <v>0</v>
      </c>
      <c r="H226" s="707">
        <v>26.102340000000002</v>
      </c>
      <c r="I226" s="707">
        <v>53.686970000000002</v>
      </c>
      <c r="J226" s="707">
        <v>53.686970000000002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140.98401000000001</v>
      </c>
      <c r="D227" s="707">
        <v>140.98401000000001</v>
      </c>
      <c r="E227" s="708">
        <v>0</v>
      </c>
      <c r="F227" s="706">
        <v>0</v>
      </c>
      <c r="G227" s="707">
        <v>0</v>
      </c>
      <c r="H227" s="707">
        <v>26.102340000000002</v>
      </c>
      <c r="I227" s="707">
        <v>53.686970000000002</v>
      </c>
      <c r="J227" s="707">
        <v>53.686970000000002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0.16492999999999999</v>
      </c>
      <c r="D228" s="707">
        <v>0.16492999999999999</v>
      </c>
      <c r="E228" s="708">
        <v>0</v>
      </c>
      <c r="F228" s="706">
        <v>0</v>
      </c>
      <c r="G228" s="707">
        <v>0</v>
      </c>
      <c r="H228" s="707">
        <v>0</v>
      </c>
      <c r="I228" s="707">
        <v>1.0417000000000001</v>
      </c>
      <c r="J228" s="707">
        <v>1.0417000000000001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0.16492999999999999</v>
      </c>
      <c r="D229" s="707">
        <v>0.16492999999999999</v>
      </c>
      <c r="E229" s="708">
        <v>0</v>
      </c>
      <c r="F229" s="706">
        <v>0</v>
      </c>
      <c r="G229" s="707">
        <v>0</v>
      </c>
      <c r="H229" s="707">
        <v>0</v>
      </c>
      <c r="I229" s="707">
        <v>1.0417000000000001</v>
      </c>
      <c r="J229" s="707">
        <v>1.0417000000000001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0.16492999999999999</v>
      </c>
      <c r="D230" s="707">
        <v>0.16492999999999999</v>
      </c>
      <c r="E230" s="708">
        <v>0</v>
      </c>
      <c r="F230" s="706">
        <v>0</v>
      </c>
      <c r="G230" s="707">
        <v>0</v>
      </c>
      <c r="H230" s="707">
        <v>0</v>
      </c>
      <c r="I230" s="707">
        <v>1.0417000000000001</v>
      </c>
      <c r="J230" s="707">
        <v>1.0417000000000001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0.16492999999999999</v>
      </c>
      <c r="D231" s="707">
        <v>0.16492999999999999</v>
      </c>
      <c r="E231" s="708">
        <v>0</v>
      </c>
      <c r="F231" s="706">
        <v>0</v>
      </c>
      <c r="G231" s="707">
        <v>0</v>
      </c>
      <c r="H231" s="707">
        <v>0</v>
      </c>
      <c r="I231" s="707">
        <v>1.0417000000000001</v>
      </c>
      <c r="J231" s="707">
        <v>1.0417000000000001</v>
      </c>
      <c r="K231" s="709">
        <v>0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0.16492999999999999</v>
      </c>
      <c r="D232" s="707">
        <v>0.16492999999999999</v>
      </c>
      <c r="E232" s="708">
        <v>0</v>
      </c>
      <c r="F232" s="706">
        <v>0</v>
      </c>
      <c r="G232" s="707">
        <v>0</v>
      </c>
      <c r="H232" s="707">
        <v>0</v>
      </c>
      <c r="I232" s="707">
        <v>1.0417000000000001</v>
      </c>
      <c r="J232" s="707">
        <v>1.0417000000000001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47F6FBD0-1AF8-4841-94E7-8E21790AC1B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557</v>
      </c>
      <c r="B5" s="712" t="s">
        <v>558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1</v>
      </c>
    </row>
    <row r="6" spans="1:10" ht="14.45" customHeight="1" x14ac:dyDescent="0.2">
      <c r="A6" s="711" t="s">
        <v>557</v>
      </c>
      <c r="B6" s="712" t="s">
        <v>559</v>
      </c>
      <c r="C6" s="713">
        <v>493.20228999999989</v>
      </c>
      <c r="D6" s="713">
        <v>498.0915300000002</v>
      </c>
      <c r="E6" s="713"/>
      <c r="F6" s="713">
        <v>1410.8156899999994</v>
      </c>
      <c r="G6" s="713">
        <v>0</v>
      </c>
      <c r="H6" s="713">
        <v>1410.8156899999994</v>
      </c>
      <c r="I6" s="714" t="s">
        <v>329</v>
      </c>
      <c r="J6" s="715" t="s">
        <v>1</v>
      </c>
    </row>
    <row r="7" spans="1:10" ht="14.45" customHeight="1" x14ac:dyDescent="0.2">
      <c r="A7" s="711" t="s">
        <v>557</v>
      </c>
      <c r="B7" s="712" t="s">
        <v>560</v>
      </c>
      <c r="C7" s="713">
        <v>11.90457</v>
      </c>
      <c r="D7" s="713">
        <v>2.6454599999999999</v>
      </c>
      <c r="E7" s="713"/>
      <c r="F7" s="713">
        <v>23.821159999999999</v>
      </c>
      <c r="G7" s="713">
        <v>0</v>
      </c>
      <c r="H7" s="713">
        <v>23.821159999999999</v>
      </c>
      <c r="I7" s="714" t="s">
        <v>329</v>
      </c>
      <c r="J7" s="715" t="s">
        <v>561</v>
      </c>
    </row>
    <row r="8" spans="1:10" ht="14.45" customHeight="1" x14ac:dyDescent="0.2">
      <c r="A8" s="711" t="s">
        <v>557</v>
      </c>
      <c r="B8" s="712" t="s">
        <v>562</v>
      </c>
      <c r="C8" s="713">
        <v>58.729169999999996</v>
      </c>
      <c r="D8" s="713">
        <v>115.53514999999999</v>
      </c>
      <c r="E8" s="713"/>
      <c r="F8" s="713">
        <v>84.721660000000014</v>
      </c>
      <c r="G8" s="713">
        <v>0</v>
      </c>
      <c r="H8" s="713">
        <v>84.721660000000014</v>
      </c>
      <c r="I8" s="714" t="s">
        <v>329</v>
      </c>
      <c r="J8" s="715" t="s">
        <v>563</v>
      </c>
    </row>
    <row r="9" spans="1:10" ht="14.45" customHeight="1" x14ac:dyDescent="0.2">
      <c r="A9" s="711" t="s">
        <v>557</v>
      </c>
      <c r="B9" s="712" t="s">
        <v>564</v>
      </c>
      <c r="C9" s="713">
        <v>0</v>
      </c>
      <c r="D9" s="713">
        <v>0</v>
      </c>
      <c r="E9" s="713"/>
      <c r="F9" s="713">
        <v>0</v>
      </c>
      <c r="G9" s="713">
        <v>0</v>
      </c>
      <c r="H9" s="713">
        <v>0</v>
      </c>
      <c r="I9" s="714" t="s">
        <v>329</v>
      </c>
      <c r="J9" s="715" t="s">
        <v>73</v>
      </c>
    </row>
    <row r="10" spans="1:10" ht="14.45" customHeight="1" x14ac:dyDescent="0.2">
      <c r="A10" s="711" t="s">
        <v>557</v>
      </c>
      <c r="B10" s="712" t="s">
        <v>565</v>
      </c>
      <c r="C10" s="713">
        <v>0</v>
      </c>
      <c r="D10" s="713">
        <v>3.6519599999999999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557</v>
      </c>
      <c r="B11" s="712" t="s">
        <v>566</v>
      </c>
      <c r="C11" s="713">
        <v>72.446809999999999</v>
      </c>
      <c r="D11" s="713">
        <v>76.059020000000004</v>
      </c>
      <c r="E11" s="713"/>
      <c r="F11" s="713">
        <v>181.01371</v>
      </c>
      <c r="G11" s="713">
        <v>0</v>
      </c>
      <c r="H11" s="713">
        <v>181.01371</v>
      </c>
      <c r="I11" s="714" t="s">
        <v>329</v>
      </c>
      <c r="J11" s="715" t="s">
        <v>1</v>
      </c>
    </row>
    <row r="12" spans="1:10" ht="14.45" customHeight="1" x14ac:dyDescent="0.2">
      <c r="A12" s="711" t="s">
        <v>557</v>
      </c>
      <c r="B12" s="712" t="s">
        <v>567</v>
      </c>
      <c r="C12" s="713">
        <v>20.996760000000002</v>
      </c>
      <c r="D12" s="713">
        <v>14.09451</v>
      </c>
      <c r="E12" s="713"/>
      <c r="F12" s="713">
        <v>21.775860000000002</v>
      </c>
      <c r="G12" s="713">
        <v>0</v>
      </c>
      <c r="H12" s="713">
        <v>21.775860000000002</v>
      </c>
      <c r="I12" s="714" t="s">
        <v>329</v>
      </c>
      <c r="J12" s="715" t="s">
        <v>1</v>
      </c>
    </row>
    <row r="13" spans="1:10" ht="14.45" customHeight="1" x14ac:dyDescent="0.2">
      <c r="A13" s="711" t="s">
        <v>557</v>
      </c>
      <c r="B13" s="712" t="s">
        <v>568</v>
      </c>
      <c r="C13" s="713">
        <v>9.1287899999999986</v>
      </c>
      <c r="D13" s="713">
        <v>16.372619999999998</v>
      </c>
      <c r="E13" s="713"/>
      <c r="F13" s="713">
        <v>51.961919999999992</v>
      </c>
      <c r="G13" s="713">
        <v>0</v>
      </c>
      <c r="H13" s="713">
        <v>51.961919999999992</v>
      </c>
      <c r="I13" s="714" t="s">
        <v>329</v>
      </c>
      <c r="J13" s="715" t="s">
        <v>1</v>
      </c>
    </row>
    <row r="14" spans="1:10" ht="14.45" customHeight="1" x14ac:dyDescent="0.2">
      <c r="A14" s="711" t="s">
        <v>557</v>
      </c>
      <c r="B14" s="712" t="s">
        <v>569</v>
      </c>
      <c r="C14" s="713">
        <v>666.40838999999983</v>
      </c>
      <c r="D14" s="713">
        <v>726.45025000000032</v>
      </c>
      <c r="E14" s="713"/>
      <c r="F14" s="713">
        <v>1774.1099999999992</v>
      </c>
      <c r="G14" s="713">
        <v>0</v>
      </c>
      <c r="H14" s="713">
        <v>1774.1099999999992</v>
      </c>
      <c r="I14" s="714" t="s">
        <v>329</v>
      </c>
      <c r="J14" s="715" t="s">
        <v>1</v>
      </c>
    </row>
    <row r="16" spans="1:10" ht="14.45" customHeight="1" x14ac:dyDescent="0.2">
      <c r="A16" s="711" t="s">
        <v>557</v>
      </c>
      <c r="B16" s="712" t="s">
        <v>558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0</v>
      </c>
    </row>
    <row r="17" spans="1:10" ht="14.45" customHeight="1" x14ac:dyDescent="0.2">
      <c r="A17" s="711" t="s">
        <v>570</v>
      </c>
      <c r="B17" s="712" t="s">
        <v>571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1</v>
      </c>
    </row>
    <row r="18" spans="1:10" ht="14.45" customHeight="1" x14ac:dyDescent="0.2">
      <c r="A18" s="711" t="s">
        <v>570</v>
      </c>
      <c r="B18" s="712" t="s">
        <v>559</v>
      </c>
      <c r="C18" s="713">
        <v>0</v>
      </c>
      <c r="D18" s="713">
        <v>0</v>
      </c>
      <c r="E18" s="713"/>
      <c r="F18" s="713">
        <v>2.266E-2</v>
      </c>
      <c r="G18" s="713">
        <v>0</v>
      </c>
      <c r="H18" s="713">
        <v>2.266E-2</v>
      </c>
      <c r="I18" s="714" t="s">
        <v>329</v>
      </c>
      <c r="J18" s="715" t="s">
        <v>572</v>
      </c>
    </row>
    <row r="19" spans="1:10" ht="14.45" customHeight="1" x14ac:dyDescent="0.2">
      <c r="A19" s="711" t="s">
        <v>570</v>
      </c>
      <c r="B19" s="712" t="s">
        <v>573</v>
      </c>
      <c r="C19" s="713">
        <v>0</v>
      </c>
      <c r="D19" s="713">
        <v>0</v>
      </c>
      <c r="E19" s="713"/>
      <c r="F19" s="713">
        <v>2.266E-2</v>
      </c>
      <c r="G19" s="713">
        <v>0</v>
      </c>
      <c r="H19" s="713">
        <v>2.266E-2</v>
      </c>
      <c r="I19" s="714" t="s">
        <v>329</v>
      </c>
      <c r="J19" s="715" t="s">
        <v>574</v>
      </c>
    </row>
    <row r="20" spans="1:10" ht="14.45" customHeight="1" x14ac:dyDescent="0.2">
      <c r="A20" s="711" t="s">
        <v>329</v>
      </c>
      <c r="B20" s="712" t="s">
        <v>329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561</v>
      </c>
    </row>
    <row r="21" spans="1:10" ht="14.45" customHeight="1" x14ac:dyDescent="0.2">
      <c r="A21" s="711" t="s">
        <v>575</v>
      </c>
      <c r="B21" s="712" t="s">
        <v>576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563</v>
      </c>
    </row>
    <row r="22" spans="1:10" ht="14.45" customHeight="1" x14ac:dyDescent="0.2">
      <c r="A22" s="711" t="s">
        <v>575</v>
      </c>
      <c r="B22" s="712" t="s">
        <v>559</v>
      </c>
      <c r="C22" s="713">
        <v>233.90816999999993</v>
      </c>
      <c r="D22" s="713">
        <v>243.54097000000013</v>
      </c>
      <c r="E22" s="713"/>
      <c r="F22" s="713">
        <v>1129.0094599999995</v>
      </c>
      <c r="G22" s="713">
        <v>0</v>
      </c>
      <c r="H22" s="713">
        <v>1129.0094599999995</v>
      </c>
      <c r="I22" s="714" t="s">
        <v>329</v>
      </c>
      <c r="J22" s="715" t="s">
        <v>73</v>
      </c>
    </row>
    <row r="23" spans="1:10" ht="14.45" customHeight="1" x14ac:dyDescent="0.2">
      <c r="A23" s="711" t="s">
        <v>575</v>
      </c>
      <c r="B23" s="712" t="s">
        <v>560</v>
      </c>
      <c r="C23" s="713">
        <v>0</v>
      </c>
      <c r="D23" s="713">
        <v>0</v>
      </c>
      <c r="E23" s="713"/>
      <c r="F23" s="713">
        <v>22.498429999999999</v>
      </c>
      <c r="G23" s="713">
        <v>0</v>
      </c>
      <c r="H23" s="713">
        <v>22.498429999999999</v>
      </c>
      <c r="I23" s="714" t="s">
        <v>329</v>
      </c>
      <c r="J23" s="715" t="s">
        <v>0</v>
      </c>
    </row>
    <row r="24" spans="1:10" ht="14.45" customHeight="1" x14ac:dyDescent="0.2">
      <c r="A24" s="711" t="s">
        <v>575</v>
      </c>
      <c r="B24" s="712" t="s">
        <v>562</v>
      </c>
      <c r="C24" s="713">
        <v>30.753689999999999</v>
      </c>
      <c r="D24" s="713">
        <v>54.202800000000003</v>
      </c>
      <c r="E24" s="713"/>
      <c r="F24" s="713">
        <v>34.496929999999992</v>
      </c>
      <c r="G24" s="713">
        <v>0</v>
      </c>
      <c r="H24" s="713">
        <v>34.496929999999992</v>
      </c>
      <c r="I24" s="714" t="s">
        <v>329</v>
      </c>
      <c r="J24" s="715" t="s">
        <v>1</v>
      </c>
    </row>
    <row r="25" spans="1:10" ht="14.45" customHeight="1" x14ac:dyDescent="0.2">
      <c r="A25" s="711" t="s">
        <v>575</v>
      </c>
      <c r="B25" s="712" t="s">
        <v>564</v>
      </c>
      <c r="C25" s="713">
        <v>0</v>
      </c>
      <c r="D25" s="713">
        <v>0</v>
      </c>
      <c r="E25" s="713"/>
      <c r="F25" s="713">
        <v>0</v>
      </c>
      <c r="G25" s="713">
        <v>0</v>
      </c>
      <c r="H25" s="713">
        <v>0</v>
      </c>
      <c r="I25" s="714" t="s">
        <v>329</v>
      </c>
      <c r="J25" s="715" t="s">
        <v>1</v>
      </c>
    </row>
    <row r="26" spans="1:10" ht="14.45" customHeight="1" x14ac:dyDescent="0.2">
      <c r="A26" s="711" t="s">
        <v>575</v>
      </c>
      <c r="B26" s="712" t="s">
        <v>565</v>
      </c>
      <c r="C26" s="713">
        <v>0</v>
      </c>
      <c r="D26" s="713">
        <v>3.6519599999999999</v>
      </c>
      <c r="E26" s="713"/>
      <c r="F26" s="713">
        <v>0</v>
      </c>
      <c r="G26" s="713">
        <v>0</v>
      </c>
      <c r="H26" s="713">
        <v>0</v>
      </c>
      <c r="I26" s="714" t="s">
        <v>329</v>
      </c>
      <c r="J26" s="715" t="s">
        <v>572</v>
      </c>
    </row>
    <row r="27" spans="1:10" ht="14.45" customHeight="1" x14ac:dyDescent="0.2">
      <c r="A27" s="711" t="s">
        <v>575</v>
      </c>
      <c r="B27" s="712" t="s">
        <v>566</v>
      </c>
      <c r="C27" s="713">
        <v>44.7545</v>
      </c>
      <c r="D27" s="713">
        <v>49.08117</v>
      </c>
      <c r="E27" s="713"/>
      <c r="F27" s="713">
        <v>154.88932</v>
      </c>
      <c r="G27" s="713">
        <v>0</v>
      </c>
      <c r="H27" s="713">
        <v>154.88932</v>
      </c>
      <c r="I27" s="714" t="s">
        <v>329</v>
      </c>
      <c r="J27" s="715" t="s">
        <v>574</v>
      </c>
    </row>
    <row r="28" spans="1:10" ht="14.45" customHeight="1" x14ac:dyDescent="0.2">
      <c r="A28" s="711" t="s">
        <v>575</v>
      </c>
      <c r="B28" s="712" t="s">
        <v>567</v>
      </c>
      <c r="C28" s="713">
        <v>19.619610000000002</v>
      </c>
      <c r="D28" s="713">
        <v>8.4450400000000005</v>
      </c>
      <c r="E28" s="713"/>
      <c r="F28" s="713">
        <v>19.22869</v>
      </c>
      <c r="G28" s="713">
        <v>0</v>
      </c>
      <c r="H28" s="713">
        <v>19.22869</v>
      </c>
      <c r="I28" s="714" t="s">
        <v>329</v>
      </c>
      <c r="J28" s="715" t="s">
        <v>0</v>
      </c>
    </row>
    <row r="29" spans="1:10" ht="14.45" customHeight="1" x14ac:dyDescent="0.2">
      <c r="A29" s="711" t="s">
        <v>575</v>
      </c>
      <c r="B29" s="712" t="s">
        <v>568</v>
      </c>
      <c r="C29" s="713">
        <v>9.1287899999999986</v>
      </c>
      <c r="D29" s="713">
        <v>8.4795599999999993</v>
      </c>
      <c r="E29" s="713"/>
      <c r="F29" s="713">
        <v>29.499959999999998</v>
      </c>
      <c r="G29" s="713">
        <v>0</v>
      </c>
      <c r="H29" s="713">
        <v>29.499959999999998</v>
      </c>
      <c r="I29" s="714" t="s">
        <v>329</v>
      </c>
      <c r="J29" s="715" t="s">
        <v>1</v>
      </c>
    </row>
    <row r="30" spans="1:10" ht="14.45" customHeight="1" x14ac:dyDescent="0.2">
      <c r="A30" s="711" t="s">
        <v>575</v>
      </c>
      <c r="B30" s="712" t="s">
        <v>577</v>
      </c>
      <c r="C30" s="713">
        <v>338.16475999999994</v>
      </c>
      <c r="D30" s="713">
        <v>367.40150000000011</v>
      </c>
      <c r="E30" s="713"/>
      <c r="F30" s="713">
        <v>1389.6227899999997</v>
      </c>
      <c r="G30" s="713">
        <v>0</v>
      </c>
      <c r="H30" s="713">
        <v>1389.6227899999997</v>
      </c>
      <c r="I30" s="714" t="s">
        <v>329</v>
      </c>
      <c r="J30" s="715" t="s">
        <v>1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572</v>
      </c>
    </row>
    <row r="32" spans="1:10" ht="14.45" customHeight="1" x14ac:dyDescent="0.2">
      <c r="A32" s="711" t="s">
        <v>578</v>
      </c>
      <c r="B32" s="712" t="s">
        <v>579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574</v>
      </c>
    </row>
    <row r="33" spans="1:10" ht="14.45" customHeight="1" x14ac:dyDescent="0.2">
      <c r="A33" s="711" t="s">
        <v>578</v>
      </c>
      <c r="B33" s="712" t="s">
        <v>559</v>
      </c>
      <c r="C33" s="713">
        <v>13.60826</v>
      </c>
      <c r="D33" s="713">
        <v>7.7936000000000005</v>
      </c>
      <c r="E33" s="713"/>
      <c r="F33" s="713">
        <v>1.1041399999999999</v>
      </c>
      <c r="G33" s="713">
        <v>0</v>
      </c>
      <c r="H33" s="713">
        <v>1.1041399999999999</v>
      </c>
      <c r="I33" s="714" t="s">
        <v>329</v>
      </c>
      <c r="J33" s="715" t="s">
        <v>0</v>
      </c>
    </row>
    <row r="34" spans="1:10" ht="14.45" customHeight="1" x14ac:dyDescent="0.2">
      <c r="A34" s="711" t="s">
        <v>578</v>
      </c>
      <c r="B34" s="712" t="s">
        <v>580</v>
      </c>
      <c r="C34" s="713">
        <v>13.60826</v>
      </c>
      <c r="D34" s="713">
        <v>7.7936000000000005</v>
      </c>
      <c r="E34" s="713"/>
      <c r="F34" s="713">
        <v>1.1041399999999999</v>
      </c>
      <c r="G34" s="713">
        <v>0</v>
      </c>
      <c r="H34" s="713">
        <v>1.1041399999999999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572</v>
      </c>
    </row>
    <row r="36" spans="1:10" ht="14.45" customHeight="1" x14ac:dyDescent="0.2">
      <c r="A36" s="711" t="s">
        <v>581</v>
      </c>
      <c r="B36" s="712" t="s">
        <v>582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574</v>
      </c>
    </row>
    <row r="37" spans="1:10" ht="14.45" customHeight="1" x14ac:dyDescent="0.2">
      <c r="A37" s="711" t="s">
        <v>581</v>
      </c>
      <c r="B37" s="712" t="s">
        <v>559</v>
      </c>
      <c r="C37" s="713">
        <v>245.68585999999999</v>
      </c>
      <c r="D37" s="713">
        <v>246.75696000000005</v>
      </c>
      <c r="E37" s="713"/>
      <c r="F37" s="713">
        <v>280.67942999999985</v>
      </c>
      <c r="G37" s="713">
        <v>0</v>
      </c>
      <c r="H37" s="713">
        <v>280.67942999999985</v>
      </c>
      <c r="I37" s="714" t="s">
        <v>329</v>
      </c>
      <c r="J37" s="715" t="s">
        <v>0</v>
      </c>
    </row>
    <row r="38" spans="1:10" ht="14.45" customHeight="1" x14ac:dyDescent="0.2">
      <c r="A38" s="711" t="s">
        <v>581</v>
      </c>
      <c r="B38" s="712" t="s">
        <v>560</v>
      </c>
      <c r="C38" s="713">
        <v>11.90457</v>
      </c>
      <c r="D38" s="713">
        <v>2.6454599999999999</v>
      </c>
      <c r="E38" s="713"/>
      <c r="F38" s="713">
        <v>1.32273</v>
      </c>
      <c r="G38" s="713">
        <v>0</v>
      </c>
      <c r="H38" s="713">
        <v>1.32273</v>
      </c>
      <c r="I38" s="714" t="s">
        <v>329</v>
      </c>
      <c r="J38" s="715" t="s">
        <v>1</v>
      </c>
    </row>
    <row r="39" spans="1:10" ht="14.45" customHeight="1" x14ac:dyDescent="0.2">
      <c r="A39" s="711" t="s">
        <v>581</v>
      </c>
      <c r="B39" s="712" t="s">
        <v>562</v>
      </c>
      <c r="C39" s="713">
        <v>27.975480000000001</v>
      </c>
      <c r="D39" s="713">
        <v>61.332349999999984</v>
      </c>
      <c r="E39" s="713"/>
      <c r="F39" s="713">
        <v>50.224730000000015</v>
      </c>
      <c r="G39" s="713">
        <v>0</v>
      </c>
      <c r="H39" s="713">
        <v>50.224730000000015</v>
      </c>
      <c r="I39" s="714" t="s">
        <v>329</v>
      </c>
      <c r="J39" s="715" t="s">
        <v>572</v>
      </c>
    </row>
    <row r="40" spans="1:10" ht="14.45" customHeight="1" x14ac:dyDescent="0.2">
      <c r="A40" s="711" t="s">
        <v>581</v>
      </c>
      <c r="B40" s="712" t="s">
        <v>566</v>
      </c>
      <c r="C40" s="713">
        <v>27.692310000000006</v>
      </c>
      <c r="D40" s="713">
        <v>26.977850000000004</v>
      </c>
      <c r="E40" s="713"/>
      <c r="F40" s="713">
        <v>26.124389999999995</v>
      </c>
      <c r="G40" s="713">
        <v>0</v>
      </c>
      <c r="H40" s="713">
        <v>26.124389999999995</v>
      </c>
      <c r="I40" s="714" t="s">
        <v>329</v>
      </c>
      <c r="J40" s="715" t="s">
        <v>574</v>
      </c>
    </row>
    <row r="41" spans="1:10" ht="14.45" customHeight="1" x14ac:dyDescent="0.2">
      <c r="A41" s="711" t="s">
        <v>581</v>
      </c>
      <c r="B41" s="712" t="s">
        <v>567</v>
      </c>
      <c r="C41" s="713">
        <v>1.3771499999999999</v>
      </c>
      <c r="D41" s="713">
        <v>5.64947</v>
      </c>
      <c r="E41" s="713"/>
      <c r="F41" s="713">
        <v>2.5471700000000004</v>
      </c>
      <c r="G41" s="713">
        <v>0</v>
      </c>
      <c r="H41" s="713">
        <v>2.5471700000000004</v>
      </c>
      <c r="I41" s="714" t="s">
        <v>329</v>
      </c>
      <c r="J41" s="715" t="s">
        <v>561</v>
      </c>
    </row>
    <row r="42" spans="1:10" ht="14.45" customHeight="1" x14ac:dyDescent="0.2">
      <c r="A42" s="711" t="s">
        <v>581</v>
      </c>
      <c r="B42" s="712" t="s">
        <v>568</v>
      </c>
      <c r="C42" s="713">
        <v>0</v>
      </c>
      <c r="D42" s="713">
        <v>7.8930599999999993</v>
      </c>
      <c r="E42" s="713"/>
      <c r="F42" s="713">
        <v>22.461959999999998</v>
      </c>
      <c r="G42" s="713">
        <v>0</v>
      </c>
      <c r="H42" s="713">
        <v>22.461959999999998</v>
      </c>
      <c r="I42" s="714" t="s">
        <v>329</v>
      </c>
      <c r="J42" s="715" t="s">
        <v>563</v>
      </c>
    </row>
    <row r="43" spans="1:10" ht="14.45" customHeight="1" x14ac:dyDescent="0.2">
      <c r="A43" s="711" t="s">
        <v>581</v>
      </c>
      <c r="B43" s="712" t="s">
        <v>583</v>
      </c>
      <c r="C43" s="713">
        <v>314.63536999999997</v>
      </c>
      <c r="D43" s="713">
        <v>351.25515000000001</v>
      </c>
      <c r="E43" s="713"/>
      <c r="F43" s="713">
        <v>383.36040999999983</v>
      </c>
      <c r="G43" s="713">
        <v>0</v>
      </c>
      <c r="H43" s="713">
        <v>383.36040999999983</v>
      </c>
      <c r="I43" s="714" t="s">
        <v>329</v>
      </c>
      <c r="J43" s="715" t="s">
        <v>73</v>
      </c>
    </row>
    <row r="44" spans="1:10" ht="14.45" customHeight="1" x14ac:dyDescent="0.2">
      <c r="A44" s="711" t="s">
        <v>329</v>
      </c>
      <c r="B44" s="712" t="s">
        <v>329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0</v>
      </c>
    </row>
    <row r="45" spans="1:10" ht="14.45" customHeight="1" x14ac:dyDescent="0.2">
      <c r="A45" s="711" t="s">
        <v>557</v>
      </c>
      <c r="B45" s="712" t="s">
        <v>569</v>
      </c>
      <c r="C45" s="713">
        <v>666.40838999999994</v>
      </c>
      <c r="D45" s="713">
        <v>726.4502500000001</v>
      </c>
      <c r="E45" s="713"/>
      <c r="F45" s="713">
        <v>1774.1099999999997</v>
      </c>
      <c r="G45" s="713">
        <v>0</v>
      </c>
      <c r="H45" s="713">
        <v>1774.1099999999997</v>
      </c>
      <c r="I45" s="714" t="s">
        <v>329</v>
      </c>
      <c r="J45" s="715" t="s">
        <v>1</v>
      </c>
    </row>
  </sheetData>
  <mergeCells count="3">
    <mergeCell ref="F3:I3"/>
    <mergeCell ref="C4:D4"/>
    <mergeCell ref="A1:I1"/>
  </mergeCells>
  <conditionalFormatting sqref="F15 F46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45">
    <cfRule type="expression" dxfId="66" priority="5">
      <formula>$H16&gt;0</formula>
    </cfRule>
  </conditionalFormatting>
  <conditionalFormatting sqref="A16:A45">
    <cfRule type="expression" dxfId="65" priority="2">
      <formula>AND($J16&lt;&gt;"mezeraKL",$J16&lt;&gt;"")</formula>
    </cfRule>
  </conditionalFormatting>
  <conditionalFormatting sqref="I16:I45">
    <cfRule type="expression" dxfId="64" priority="6">
      <formula>$I16&gt;1</formula>
    </cfRule>
  </conditionalFormatting>
  <conditionalFormatting sqref="B16:B45">
    <cfRule type="expression" dxfId="63" priority="1">
      <formula>OR($J16="NS",$J16="SumaNS",$J16="Účet")</formula>
    </cfRule>
  </conditionalFormatting>
  <conditionalFormatting sqref="A16:D45 F16:I45">
    <cfRule type="expression" dxfId="62" priority="8">
      <formula>AND($J16&lt;&gt;"",$J16&lt;&gt;"mezeraKL")</formula>
    </cfRule>
  </conditionalFormatting>
  <conditionalFormatting sqref="B16:D45 F16:I45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60" priority="4">
      <formula>OR($J16="SumaNS",$J16="NS")</formula>
    </cfRule>
  </conditionalFormatting>
  <hyperlinks>
    <hyperlink ref="A2" location="Obsah!A1" display="Zpět na Obsah  KL 01  1.-4.měsíc" xr:uid="{B81853B4-8A93-4F7D-994B-4BEE5111F1A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343.55698643819073</v>
      </c>
      <c r="M3" s="203">
        <f>SUBTOTAL(9,M5:M1048576)</f>
        <v>5012.7</v>
      </c>
      <c r="N3" s="204">
        <f>SUBTOTAL(9,N5:N1048576)</f>
        <v>1722148.1059187187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557</v>
      </c>
      <c r="B5" s="723" t="s">
        <v>558</v>
      </c>
      <c r="C5" s="724" t="s">
        <v>570</v>
      </c>
      <c r="D5" s="725" t="s">
        <v>571</v>
      </c>
      <c r="E5" s="726">
        <v>50113001</v>
      </c>
      <c r="F5" s="725" t="s">
        <v>584</v>
      </c>
      <c r="G5" s="724" t="s">
        <v>585</v>
      </c>
      <c r="H5" s="724">
        <v>175868</v>
      </c>
      <c r="I5" s="724">
        <v>75868</v>
      </c>
      <c r="J5" s="724" t="s">
        <v>586</v>
      </c>
      <c r="K5" s="724" t="s">
        <v>587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557</v>
      </c>
      <c r="B6" s="730" t="s">
        <v>558</v>
      </c>
      <c r="C6" s="731" t="s">
        <v>575</v>
      </c>
      <c r="D6" s="732" t="s">
        <v>576</v>
      </c>
      <c r="E6" s="733">
        <v>50113001</v>
      </c>
      <c r="F6" s="732" t="s">
        <v>584</v>
      </c>
      <c r="G6" s="731" t="s">
        <v>585</v>
      </c>
      <c r="H6" s="731">
        <v>226194</v>
      </c>
      <c r="I6" s="731">
        <v>226194</v>
      </c>
      <c r="J6" s="731" t="s">
        <v>588</v>
      </c>
      <c r="K6" s="731" t="s">
        <v>589</v>
      </c>
      <c r="L6" s="734">
        <v>117.46105263157898</v>
      </c>
      <c r="M6" s="734">
        <v>19</v>
      </c>
      <c r="N6" s="735">
        <v>2231.7600000000007</v>
      </c>
    </row>
    <row r="7" spans="1:14" ht="14.45" customHeight="1" x14ac:dyDescent="0.2">
      <c r="A7" s="729" t="s">
        <v>557</v>
      </c>
      <c r="B7" s="730" t="s">
        <v>558</v>
      </c>
      <c r="C7" s="731" t="s">
        <v>575</v>
      </c>
      <c r="D7" s="732" t="s">
        <v>576</v>
      </c>
      <c r="E7" s="733">
        <v>50113001</v>
      </c>
      <c r="F7" s="732" t="s">
        <v>584</v>
      </c>
      <c r="G7" s="731" t="s">
        <v>585</v>
      </c>
      <c r="H7" s="731">
        <v>226195</v>
      </c>
      <c r="I7" s="731">
        <v>226195</v>
      </c>
      <c r="J7" s="731" t="s">
        <v>588</v>
      </c>
      <c r="K7" s="731" t="s">
        <v>590</v>
      </c>
      <c r="L7" s="734">
        <v>84.664666666666648</v>
      </c>
      <c r="M7" s="734">
        <v>15</v>
      </c>
      <c r="N7" s="735">
        <v>1269.9699999999998</v>
      </c>
    </row>
    <row r="8" spans="1:14" ht="14.45" customHeight="1" x14ac:dyDescent="0.2">
      <c r="A8" s="729" t="s">
        <v>557</v>
      </c>
      <c r="B8" s="730" t="s">
        <v>558</v>
      </c>
      <c r="C8" s="731" t="s">
        <v>575</v>
      </c>
      <c r="D8" s="732" t="s">
        <v>576</v>
      </c>
      <c r="E8" s="733">
        <v>50113001</v>
      </c>
      <c r="F8" s="732" t="s">
        <v>584</v>
      </c>
      <c r="G8" s="731" t="s">
        <v>585</v>
      </c>
      <c r="H8" s="731">
        <v>162245</v>
      </c>
      <c r="I8" s="731">
        <v>162245</v>
      </c>
      <c r="J8" s="731" t="s">
        <v>591</v>
      </c>
      <c r="K8" s="731" t="s">
        <v>592</v>
      </c>
      <c r="L8" s="734">
        <v>58.740000000000016</v>
      </c>
      <c r="M8" s="734">
        <v>3</v>
      </c>
      <c r="N8" s="735">
        <v>176.22000000000006</v>
      </c>
    </row>
    <row r="9" spans="1:14" ht="14.45" customHeight="1" x14ac:dyDescent="0.2">
      <c r="A9" s="729" t="s">
        <v>557</v>
      </c>
      <c r="B9" s="730" t="s">
        <v>558</v>
      </c>
      <c r="C9" s="731" t="s">
        <v>575</v>
      </c>
      <c r="D9" s="732" t="s">
        <v>576</v>
      </c>
      <c r="E9" s="733">
        <v>50113001</v>
      </c>
      <c r="F9" s="732" t="s">
        <v>584</v>
      </c>
      <c r="G9" s="731" t="s">
        <v>585</v>
      </c>
      <c r="H9" s="731">
        <v>105844</v>
      </c>
      <c r="I9" s="731">
        <v>5844</v>
      </c>
      <c r="J9" s="731" t="s">
        <v>593</v>
      </c>
      <c r="K9" s="731" t="s">
        <v>594</v>
      </c>
      <c r="L9" s="734">
        <v>52.499999999999993</v>
      </c>
      <c r="M9" s="734">
        <v>1</v>
      </c>
      <c r="N9" s="735">
        <v>52.499999999999993</v>
      </c>
    </row>
    <row r="10" spans="1:14" ht="14.45" customHeight="1" x14ac:dyDescent="0.2">
      <c r="A10" s="729" t="s">
        <v>557</v>
      </c>
      <c r="B10" s="730" t="s">
        <v>558</v>
      </c>
      <c r="C10" s="731" t="s">
        <v>575</v>
      </c>
      <c r="D10" s="732" t="s">
        <v>576</v>
      </c>
      <c r="E10" s="733">
        <v>50113001</v>
      </c>
      <c r="F10" s="732" t="s">
        <v>584</v>
      </c>
      <c r="G10" s="731" t="s">
        <v>585</v>
      </c>
      <c r="H10" s="731">
        <v>849895</v>
      </c>
      <c r="I10" s="731">
        <v>162250</v>
      </c>
      <c r="J10" s="731" t="s">
        <v>595</v>
      </c>
      <c r="K10" s="731" t="s">
        <v>596</v>
      </c>
      <c r="L10" s="734">
        <v>66.180000000000021</v>
      </c>
      <c r="M10" s="734">
        <v>2</v>
      </c>
      <c r="N10" s="735">
        <v>132.36000000000004</v>
      </c>
    </row>
    <row r="11" spans="1:14" ht="14.45" customHeight="1" x14ac:dyDescent="0.2">
      <c r="A11" s="729" t="s">
        <v>557</v>
      </c>
      <c r="B11" s="730" t="s">
        <v>558</v>
      </c>
      <c r="C11" s="731" t="s">
        <v>575</v>
      </c>
      <c r="D11" s="732" t="s">
        <v>576</v>
      </c>
      <c r="E11" s="733">
        <v>50113001</v>
      </c>
      <c r="F11" s="732" t="s">
        <v>584</v>
      </c>
      <c r="G11" s="731" t="s">
        <v>585</v>
      </c>
      <c r="H11" s="731">
        <v>846758</v>
      </c>
      <c r="I11" s="731">
        <v>103387</v>
      </c>
      <c r="J11" s="731" t="s">
        <v>597</v>
      </c>
      <c r="K11" s="731" t="s">
        <v>598</v>
      </c>
      <c r="L11" s="734">
        <v>81.282631958279467</v>
      </c>
      <c r="M11" s="734">
        <v>38</v>
      </c>
      <c r="N11" s="735">
        <v>3088.7400144146195</v>
      </c>
    </row>
    <row r="12" spans="1:14" ht="14.45" customHeight="1" x14ac:dyDescent="0.2">
      <c r="A12" s="729" t="s">
        <v>557</v>
      </c>
      <c r="B12" s="730" t="s">
        <v>558</v>
      </c>
      <c r="C12" s="731" t="s">
        <v>575</v>
      </c>
      <c r="D12" s="732" t="s">
        <v>576</v>
      </c>
      <c r="E12" s="733">
        <v>50113001</v>
      </c>
      <c r="F12" s="732" t="s">
        <v>584</v>
      </c>
      <c r="G12" s="731" t="s">
        <v>585</v>
      </c>
      <c r="H12" s="731">
        <v>501927</v>
      </c>
      <c r="I12" s="731">
        <v>172774</v>
      </c>
      <c r="J12" s="731" t="s">
        <v>599</v>
      </c>
      <c r="K12" s="731" t="s">
        <v>600</v>
      </c>
      <c r="L12" s="734">
        <v>302.79000000000002</v>
      </c>
      <c r="M12" s="734">
        <v>4</v>
      </c>
      <c r="N12" s="735">
        <v>1211.1600000000001</v>
      </c>
    </row>
    <row r="13" spans="1:14" ht="14.45" customHeight="1" x14ac:dyDescent="0.2">
      <c r="A13" s="729" t="s">
        <v>557</v>
      </c>
      <c r="B13" s="730" t="s">
        <v>558</v>
      </c>
      <c r="C13" s="731" t="s">
        <v>575</v>
      </c>
      <c r="D13" s="732" t="s">
        <v>576</v>
      </c>
      <c r="E13" s="733">
        <v>50113001</v>
      </c>
      <c r="F13" s="732" t="s">
        <v>584</v>
      </c>
      <c r="G13" s="731" t="s">
        <v>585</v>
      </c>
      <c r="H13" s="731">
        <v>197323</v>
      </c>
      <c r="I13" s="731">
        <v>197323</v>
      </c>
      <c r="J13" s="731" t="s">
        <v>601</v>
      </c>
      <c r="K13" s="731" t="s">
        <v>602</v>
      </c>
      <c r="L13" s="734">
        <v>1333.6399999999996</v>
      </c>
      <c r="M13" s="734">
        <v>1</v>
      </c>
      <c r="N13" s="735">
        <v>1333.6399999999996</v>
      </c>
    </row>
    <row r="14" spans="1:14" ht="14.45" customHeight="1" x14ac:dyDescent="0.2">
      <c r="A14" s="729" t="s">
        <v>557</v>
      </c>
      <c r="B14" s="730" t="s">
        <v>558</v>
      </c>
      <c r="C14" s="731" t="s">
        <v>575</v>
      </c>
      <c r="D14" s="732" t="s">
        <v>576</v>
      </c>
      <c r="E14" s="733">
        <v>50113001</v>
      </c>
      <c r="F14" s="732" t="s">
        <v>584</v>
      </c>
      <c r="G14" s="731" t="s">
        <v>585</v>
      </c>
      <c r="H14" s="731">
        <v>100362</v>
      </c>
      <c r="I14" s="731">
        <v>362</v>
      </c>
      <c r="J14" s="731" t="s">
        <v>603</v>
      </c>
      <c r="K14" s="731" t="s">
        <v>604</v>
      </c>
      <c r="L14" s="734">
        <v>72.860000000000014</v>
      </c>
      <c r="M14" s="734">
        <v>1</v>
      </c>
      <c r="N14" s="735">
        <v>72.860000000000014</v>
      </c>
    </row>
    <row r="15" spans="1:14" ht="14.45" customHeight="1" x14ac:dyDescent="0.2">
      <c r="A15" s="729" t="s">
        <v>557</v>
      </c>
      <c r="B15" s="730" t="s">
        <v>558</v>
      </c>
      <c r="C15" s="731" t="s">
        <v>575</v>
      </c>
      <c r="D15" s="732" t="s">
        <v>576</v>
      </c>
      <c r="E15" s="733">
        <v>50113001</v>
      </c>
      <c r="F15" s="732" t="s">
        <v>584</v>
      </c>
      <c r="G15" s="731" t="s">
        <v>605</v>
      </c>
      <c r="H15" s="731">
        <v>129707</v>
      </c>
      <c r="I15" s="731">
        <v>29707</v>
      </c>
      <c r="J15" s="731" t="s">
        <v>606</v>
      </c>
      <c r="K15" s="731" t="s">
        <v>607</v>
      </c>
      <c r="L15" s="734">
        <v>2045.47</v>
      </c>
      <c r="M15" s="734">
        <v>1</v>
      </c>
      <c r="N15" s="735">
        <v>2045.47</v>
      </c>
    </row>
    <row r="16" spans="1:14" ht="14.45" customHeight="1" x14ac:dyDescent="0.2">
      <c r="A16" s="729" t="s">
        <v>557</v>
      </c>
      <c r="B16" s="730" t="s">
        <v>558</v>
      </c>
      <c r="C16" s="731" t="s">
        <v>575</v>
      </c>
      <c r="D16" s="732" t="s">
        <v>576</v>
      </c>
      <c r="E16" s="733">
        <v>50113001</v>
      </c>
      <c r="F16" s="732" t="s">
        <v>584</v>
      </c>
      <c r="G16" s="731" t="s">
        <v>605</v>
      </c>
      <c r="H16" s="731">
        <v>129710</v>
      </c>
      <c r="I16" s="731">
        <v>29710</v>
      </c>
      <c r="J16" s="731" t="s">
        <v>608</v>
      </c>
      <c r="K16" s="731" t="s">
        <v>609</v>
      </c>
      <c r="L16" s="734">
        <v>3735.97</v>
      </c>
      <c r="M16" s="734">
        <v>1</v>
      </c>
      <c r="N16" s="735">
        <v>3735.97</v>
      </c>
    </row>
    <row r="17" spans="1:14" ht="14.45" customHeight="1" x14ac:dyDescent="0.2">
      <c r="A17" s="729" t="s">
        <v>557</v>
      </c>
      <c r="B17" s="730" t="s">
        <v>558</v>
      </c>
      <c r="C17" s="731" t="s">
        <v>575</v>
      </c>
      <c r="D17" s="732" t="s">
        <v>576</v>
      </c>
      <c r="E17" s="733">
        <v>50113001</v>
      </c>
      <c r="F17" s="732" t="s">
        <v>584</v>
      </c>
      <c r="G17" s="731" t="s">
        <v>605</v>
      </c>
      <c r="H17" s="731">
        <v>102945</v>
      </c>
      <c r="I17" s="731">
        <v>2945</v>
      </c>
      <c r="J17" s="731" t="s">
        <v>610</v>
      </c>
      <c r="K17" s="731" t="s">
        <v>611</v>
      </c>
      <c r="L17" s="734">
        <v>8.6999999999999993</v>
      </c>
      <c r="M17" s="734">
        <v>3</v>
      </c>
      <c r="N17" s="735">
        <v>26.099999999999998</v>
      </c>
    </row>
    <row r="18" spans="1:14" ht="14.45" customHeight="1" x14ac:dyDescent="0.2">
      <c r="A18" s="729" t="s">
        <v>557</v>
      </c>
      <c r="B18" s="730" t="s">
        <v>558</v>
      </c>
      <c r="C18" s="731" t="s">
        <v>575</v>
      </c>
      <c r="D18" s="732" t="s">
        <v>576</v>
      </c>
      <c r="E18" s="733">
        <v>50113001</v>
      </c>
      <c r="F18" s="732" t="s">
        <v>584</v>
      </c>
      <c r="G18" s="731" t="s">
        <v>605</v>
      </c>
      <c r="H18" s="731">
        <v>205583</v>
      </c>
      <c r="I18" s="731">
        <v>205583</v>
      </c>
      <c r="J18" s="731" t="s">
        <v>612</v>
      </c>
      <c r="K18" s="731" t="s">
        <v>613</v>
      </c>
      <c r="L18" s="734">
        <v>359.35</v>
      </c>
      <c r="M18" s="734">
        <v>1</v>
      </c>
      <c r="N18" s="735">
        <v>359.35</v>
      </c>
    </row>
    <row r="19" spans="1:14" ht="14.45" customHeight="1" x14ac:dyDescent="0.2">
      <c r="A19" s="729" t="s">
        <v>557</v>
      </c>
      <c r="B19" s="730" t="s">
        <v>558</v>
      </c>
      <c r="C19" s="731" t="s">
        <v>575</v>
      </c>
      <c r="D19" s="732" t="s">
        <v>576</v>
      </c>
      <c r="E19" s="733">
        <v>50113001</v>
      </c>
      <c r="F19" s="732" t="s">
        <v>584</v>
      </c>
      <c r="G19" s="731" t="s">
        <v>605</v>
      </c>
      <c r="H19" s="731">
        <v>135217</v>
      </c>
      <c r="I19" s="731">
        <v>135217</v>
      </c>
      <c r="J19" s="731" t="s">
        <v>614</v>
      </c>
      <c r="K19" s="731" t="s">
        <v>615</v>
      </c>
      <c r="L19" s="734">
        <v>706.39</v>
      </c>
      <c r="M19" s="734">
        <v>1</v>
      </c>
      <c r="N19" s="735">
        <v>706.39</v>
      </c>
    </row>
    <row r="20" spans="1:14" ht="14.45" customHeight="1" x14ac:dyDescent="0.2">
      <c r="A20" s="729" t="s">
        <v>557</v>
      </c>
      <c r="B20" s="730" t="s">
        <v>558</v>
      </c>
      <c r="C20" s="731" t="s">
        <v>575</v>
      </c>
      <c r="D20" s="732" t="s">
        <v>576</v>
      </c>
      <c r="E20" s="733">
        <v>50113001</v>
      </c>
      <c r="F20" s="732" t="s">
        <v>584</v>
      </c>
      <c r="G20" s="731" t="s">
        <v>585</v>
      </c>
      <c r="H20" s="731">
        <v>176954</v>
      </c>
      <c r="I20" s="731">
        <v>176954</v>
      </c>
      <c r="J20" s="731" t="s">
        <v>616</v>
      </c>
      <c r="K20" s="731" t="s">
        <v>617</v>
      </c>
      <c r="L20" s="734">
        <v>94.664444444444442</v>
      </c>
      <c r="M20" s="734">
        <v>9</v>
      </c>
      <c r="N20" s="735">
        <v>851.98</v>
      </c>
    </row>
    <row r="21" spans="1:14" ht="14.45" customHeight="1" x14ac:dyDescent="0.2">
      <c r="A21" s="729" t="s">
        <v>557</v>
      </c>
      <c r="B21" s="730" t="s">
        <v>558</v>
      </c>
      <c r="C21" s="731" t="s">
        <v>575</v>
      </c>
      <c r="D21" s="732" t="s">
        <v>576</v>
      </c>
      <c r="E21" s="733">
        <v>50113001</v>
      </c>
      <c r="F21" s="732" t="s">
        <v>584</v>
      </c>
      <c r="G21" s="731" t="s">
        <v>605</v>
      </c>
      <c r="H21" s="731">
        <v>127263</v>
      </c>
      <c r="I21" s="731">
        <v>127263</v>
      </c>
      <c r="J21" s="731" t="s">
        <v>618</v>
      </c>
      <c r="K21" s="731" t="s">
        <v>619</v>
      </c>
      <c r="L21" s="734">
        <v>53.94</v>
      </c>
      <c r="M21" s="734">
        <v>1</v>
      </c>
      <c r="N21" s="735">
        <v>53.94</v>
      </c>
    </row>
    <row r="22" spans="1:14" ht="14.45" customHeight="1" x14ac:dyDescent="0.2">
      <c r="A22" s="729" t="s">
        <v>557</v>
      </c>
      <c r="B22" s="730" t="s">
        <v>558</v>
      </c>
      <c r="C22" s="731" t="s">
        <v>575</v>
      </c>
      <c r="D22" s="732" t="s">
        <v>576</v>
      </c>
      <c r="E22" s="733">
        <v>50113001</v>
      </c>
      <c r="F22" s="732" t="s">
        <v>584</v>
      </c>
      <c r="G22" s="731" t="s">
        <v>605</v>
      </c>
      <c r="H22" s="731">
        <v>127272</v>
      </c>
      <c r="I22" s="731">
        <v>127272</v>
      </c>
      <c r="J22" s="731" t="s">
        <v>618</v>
      </c>
      <c r="K22" s="731" t="s">
        <v>620</v>
      </c>
      <c r="L22" s="734">
        <v>48.54</v>
      </c>
      <c r="M22" s="734">
        <v>2</v>
      </c>
      <c r="N22" s="735">
        <v>97.08</v>
      </c>
    </row>
    <row r="23" spans="1:14" ht="14.45" customHeight="1" x14ac:dyDescent="0.2">
      <c r="A23" s="729" t="s">
        <v>557</v>
      </c>
      <c r="B23" s="730" t="s">
        <v>558</v>
      </c>
      <c r="C23" s="731" t="s">
        <v>575</v>
      </c>
      <c r="D23" s="732" t="s">
        <v>576</v>
      </c>
      <c r="E23" s="733">
        <v>50113001</v>
      </c>
      <c r="F23" s="732" t="s">
        <v>584</v>
      </c>
      <c r="G23" s="731" t="s">
        <v>585</v>
      </c>
      <c r="H23" s="731">
        <v>242363</v>
      </c>
      <c r="I23" s="731">
        <v>242363</v>
      </c>
      <c r="J23" s="731" t="s">
        <v>621</v>
      </c>
      <c r="K23" s="731" t="s">
        <v>622</v>
      </c>
      <c r="L23" s="734">
        <v>111.82</v>
      </c>
      <c r="M23" s="734">
        <v>2</v>
      </c>
      <c r="N23" s="735">
        <v>223.64</v>
      </c>
    </row>
    <row r="24" spans="1:14" ht="14.45" customHeight="1" x14ac:dyDescent="0.2">
      <c r="A24" s="729" t="s">
        <v>557</v>
      </c>
      <c r="B24" s="730" t="s">
        <v>558</v>
      </c>
      <c r="C24" s="731" t="s">
        <v>575</v>
      </c>
      <c r="D24" s="732" t="s">
        <v>576</v>
      </c>
      <c r="E24" s="733">
        <v>50113001</v>
      </c>
      <c r="F24" s="732" t="s">
        <v>584</v>
      </c>
      <c r="G24" s="731" t="s">
        <v>585</v>
      </c>
      <c r="H24" s="731">
        <v>245188</v>
      </c>
      <c r="I24" s="731">
        <v>245188</v>
      </c>
      <c r="J24" s="731" t="s">
        <v>623</v>
      </c>
      <c r="K24" s="731" t="s">
        <v>624</v>
      </c>
      <c r="L24" s="734">
        <v>274.86</v>
      </c>
      <c r="M24" s="734">
        <v>2</v>
      </c>
      <c r="N24" s="735">
        <v>549.72</v>
      </c>
    </row>
    <row r="25" spans="1:14" ht="14.45" customHeight="1" x14ac:dyDescent="0.2">
      <c r="A25" s="729" t="s">
        <v>557</v>
      </c>
      <c r="B25" s="730" t="s">
        <v>558</v>
      </c>
      <c r="C25" s="731" t="s">
        <v>575</v>
      </c>
      <c r="D25" s="732" t="s">
        <v>576</v>
      </c>
      <c r="E25" s="733">
        <v>50113001</v>
      </c>
      <c r="F25" s="732" t="s">
        <v>584</v>
      </c>
      <c r="G25" s="731" t="s">
        <v>585</v>
      </c>
      <c r="H25" s="731">
        <v>223855</v>
      </c>
      <c r="I25" s="731">
        <v>223855</v>
      </c>
      <c r="J25" s="731" t="s">
        <v>625</v>
      </c>
      <c r="K25" s="731" t="s">
        <v>626</v>
      </c>
      <c r="L25" s="734">
        <v>165</v>
      </c>
      <c r="M25" s="734">
        <v>1</v>
      </c>
      <c r="N25" s="735">
        <v>165</v>
      </c>
    </row>
    <row r="26" spans="1:14" ht="14.45" customHeight="1" x14ac:dyDescent="0.2">
      <c r="A26" s="729" t="s">
        <v>557</v>
      </c>
      <c r="B26" s="730" t="s">
        <v>558</v>
      </c>
      <c r="C26" s="731" t="s">
        <v>575</v>
      </c>
      <c r="D26" s="732" t="s">
        <v>576</v>
      </c>
      <c r="E26" s="733">
        <v>50113001</v>
      </c>
      <c r="F26" s="732" t="s">
        <v>584</v>
      </c>
      <c r="G26" s="731" t="s">
        <v>329</v>
      </c>
      <c r="H26" s="731">
        <v>233503</v>
      </c>
      <c r="I26" s="731">
        <v>233503</v>
      </c>
      <c r="J26" s="731" t="s">
        <v>627</v>
      </c>
      <c r="K26" s="731" t="s">
        <v>628</v>
      </c>
      <c r="L26" s="734">
        <v>75.740000000000009</v>
      </c>
      <c r="M26" s="734">
        <v>1</v>
      </c>
      <c r="N26" s="735">
        <v>75.740000000000009</v>
      </c>
    </row>
    <row r="27" spans="1:14" ht="14.45" customHeight="1" x14ac:dyDescent="0.2">
      <c r="A27" s="729" t="s">
        <v>557</v>
      </c>
      <c r="B27" s="730" t="s">
        <v>558</v>
      </c>
      <c r="C27" s="731" t="s">
        <v>575</v>
      </c>
      <c r="D27" s="732" t="s">
        <v>576</v>
      </c>
      <c r="E27" s="733">
        <v>50113001</v>
      </c>
      <c r="F27" s="732" t="s">
        <v>584</v>
      </c>
      <c r="G27" s="731" t="s">
        <v>585</v>
      </c>
      <c r="H27" s="731">
        <v>845369</v>
      </c>
      <c r="I27" s="731">
        <v>107987</v>
      </c>
      <c r="J27" s="731" t="s">
        <v>629</v>
      </c>
      <c r="K27" s="731" t="s">
        <v>630</v>
      </c>
      <c r="L27" s="734">
        <v>112.17</v>
      </c>
      <c r="M27" s="734">
        <v>3</v>
      </c>
      <c r="N27" s="735">
        <v>336.51</v>
      </c>
    </row>
    <row r="28" spans="1:14" ht="14.45" customHeight="1" x14ac:dyDescent="0.2">
      <c r="A28" s="729" t="s">
        <v>557</v>
      </c>
      <c r="B28" s="730" t="s">
        <v>558</v>
      </c>
      <c r="C28" s="731" t="s">
        <v>575</v>
      </c>
      <c r="D28" s="732" t="s">
        <v>576</v>
      </c>
      <c r="E28" s="733">
        <v>50113001</v>
      </c>
      <c r="F28" s="732" t="s">
        <v>584</v>
      </c>
      <c r="G28" s="731" t="s">
        <v>585</v>
      </c>
      <c r="H28" s="731">
        <v>207931</v>
      </c>
      <c r="I28" s="731">
        <v>207931</v>
      </c>
      <c r="J28" s="731" t="s">
        <v>631</v>
      </c>
      <c r="K28" s="731" t="s">
        <v>632</v>
      </c>
      <c r="L28" s="734">
        <v>33.88000000000001</v>
      </c>
      <c r="M28" s="734">
        <v>5</v>
      </c>
      <c r="N28" s="735">
        <v>169.40000000000003</v>
      </c>
    </row>
    <row r="29" spans="1:14" ht="14.45" customHeight="1" x14ac:dyDescent="0.2">
      <c r="A29" s="729" t="s">
        <v>557</v>
      </c>
      <c r="B29" s="730" t="s">
        <v>558</v>
      </c>
      <c r="C29" s="731" t="s">
        <v>575</v>
      </c>
      <c r="D29" s="732" t="s">
        <v>576</v>
      </c>
      <c r="E29" s="733">
        <v>50113001</v>
      </c>
      <c r="F29" s="732" t="s">
        <v>584</v>
      </c>
      <c r="G29" s="731" t="s">
        <v>585</v>
      </c>
      <c r="H29" s="731">
        <v>196610</v>
      </c>
      <c r="I29" s="731">
        <v>96610</v>
      </c>
      <c r="J29" s="731" t="s">
        <v>633</v>
      </c>
      <c r="K29" s="731" t="s">
        <v>634</v>
      </c>
      <c r="L29" s="734">
        <v>51.739999999999988</v>
      </c>
      <c r="M29" s="734">
        <v>3</v>
      </c>
      <c r="N29" s="735">
        <v>155.21999999999997</v>
      </c>
    </row>
    <row r="30" spans="1:14" ht="14.45" customHeight="1" x14ac:dyDescent="0.2">
      <c r="A30" s="729" t="s">
        <v>557</v>
      </c>
      <c r="B30" s="730" t="s">
        <v>558</v>
      </c>
      <c r="C30" s="731" t="s">
        <v>575</v>
      </c>
      <c r="D30" s="732" t="s">
        <v>576</v>
      </c>
      <c r="E30" s="733">
        <v>50113001</v>
      </c>
      <c r="F30" s="732" t="s">
        <v>584</v>
      </c>
      <c r="G30" s="731" t="s">
        <v>585</v>
      </c>
      <c r="H30" s="731">
        <v>112891</v>
      </c>
      <c r="I30" s="731">
        <v>12891</v>
      </c>
      <c r="J30" s="731" t="s">
        <v>635</v>
      </c>
      <c r="K30" s="731" t="s">
        <v>636</v>
      </c>
      <c r="L30" s="734">
        <v>58.269999999999996</v>
      </c>
      <c r="M30" s="734">
        <v>2</v>
      </c>
      <c r="N30" s="735">
        <v>116.53999999999999</v>
      </c>
    </row>
    <row r="31" spans="1:14" ht="14.45" customHeight="1" x14ac:dyDescent="0.2">
      <c r="A31" s="729" t="s">
        <v>557</v>
      </c>
      <c r="B31" s="730" t="s">
        <v>558</v>
      </c>
      <c r="C31" s="731" t="s">
        <v>575</v>
      </c>
      <c r="D31" s="732" t="s">
        <v>576</v>
      </c>
      <c r="E31" s="733">
        <v>50113001</v>
      </c>
      <c r="F31" s="732" t="s">
        <v>584</v>
      </c>
      <c r="G31" s="731" t="s">
        <v>585</v>
      </c>
      <c r="H31" s="731">
        <v>126247</v>
      </c>
      <c r="I31" s="731">
        <v>26247</v>
      </c>
      <c r="J31" s="731" t="s">
        <v>637</v>
      </c>
      <c r="K31" s="731" t="s">
        <v>638</v>
      </c>
      <c r="L31" s="734">
        <v>145.60999999999999</v>
      </c>
      <c r="M31" s="734">
        <v>1</v>
      </c>
      <c r="N31" s="735">
        <v>145.60999999999999</v>
      </c>
    </row>
    <row r="32" spans="1:14" ht="14.45" customHeight="1" x14ac:dyDescent="0.2">
      <c r="A32" s="729" t="s">
        <v>557</v>
      </c>
      <c r="B32" s="730" t="s">
        <v>558</v>
      </c>
      <c r="C32" s="731" t="s">
        <v>575</v>
      </c>
      <c r="D32" s="732" t="s">
        <v>576</v>
      </c>
      <c r="E32" s="733">
        <v>50113001</v>
      </c>
      <c r="F32" s="732" t="s">
        <v>584</v>
      </c>
      <c r="G32" s="731" t="s">
        <v>585</v>
      </c>
      <c r="H32" s="731">
        <v>140274</v>
      </c>
      <c r="I32" s="731">
        <v>40274</v>
      </c>
      <c r="J32" s="731" t="s">
        <v>639</v>
      </c>
      <c r="K32" s="731" t="s">
        <v>640</v>
      </c>
      <c r="L32" s="734">
        <v>87.469999999999985</v>
      </c>
      <c r="M32" s="734">
        <v>1</v>
      </c>
      <c r="N32" s="735">
        <v>87.469999999999985</v>
      </c>
    </row>
    <row r="33" spans="1:14" ht="14.45" customHeight="1" x14ac:dyDescent="0.2">
      <c r="A33" s="729" t="s">
        <v>557</v>
      </c>
      <c r="B33" s="730" t="s">
        <v>558</v>
      </c>
      <c r="C33" s="731" t="s">
        <v>575</v>
      </c>
      <c r="D33" s="732" t="s">
        <v>576</v>
      </c>
      <c r="E33" s="733">
        <v>50113001</v>
      </c>
      <c r="F33" s="732" t="s">
        <v>584</v>
      </c>
      <c r="G33" s="731" t="s">
        <v>585</v>
      </c>
      <c r="H33" s="731">
        <v>162320</v>
      </c>
      <c r="I33" s="731">
        <v>62320</v>
      </c>
      <c r="J33" s="731" t="s">
        <v>641</v>
      </c>
      <c r="K33" s="731" t="s">
        <v>642</v>
      </c>
      <c r="L33" s="734">
        <v>79.700000000000017</v>
      </c>
      <c r="M33" s="734">
        <v>2</v>
      </c>
      <c r="N33" s="735">
        <v>159.40000000000003</v>
      </c>
    </row>
    <row r="34" spans="1:14" ht="14.45" customHeight="1" x14ac:dyDescent="0.2">
      <c r="A34" s="729" t="s">
        <v>557</v>
      </c>
      <c r="B34" s="730" t="s">
        <v>558</v>
      </c>
      <c r="C34" s="731" t="s">
        <v>575</v>
      </c>
      <c r="D34" s="732" t="s">
        <v>576</v>
      </c>
      <c r="E34" s="733">
        <v>50113001</v>
      </c>
      <c r="F34" s="732" t="s">
        <v>584</v>
      </c>
      <c r="G34" s="731" t="s">
        <v>585</v>
      </c>
      <c r="H34" s="731">
        <v>162316</v>
      </c>
      <c r="I34" s="731">
        <v>62316</v>
      </c>
      <c r="J34" s="731" t="s">
        <v>643</v>
      </c>
      <c r="K34" s="731" t="s">
        <v>644</v>
      </c>
      <c r="L34" s="734">
        <v>160.13000000000002</v>
      </c>
      <c r="M34" s="734">
        <v>1</v>
      </c>
      <c r="N34" s="735">
        <v>160.13000000000002</v>
      </c>
    </row>
    <row r="35" spans="1:14" ht="14.45" customHeight="1" x14ac:dyDescent="0.2">
      <c r="A35" s="729" t="s">
        <v>557</v>
      </c>
      <c r="B35" s="730" t="s">
        <v>558</v>
      </c>
      <c r="C35" s="731" t="s">
        <v>575</v>
      </c>
      <c r="D35" s="732" t="s">
        <v>576</v>
      </c>
      <c r="E35" s="733">
        <v>50113001</v>
      </c>
      <c r="F35" s="732" t="s">
        <v>584</v>
      </c>
      <c r="G35" s="731" t="s">
        <v>605</v>
      </c>
      <c r="H35" s="731">
        <v>231689</v>
      </c>
      <c r="I35" s="731">
        <v>231689</v>
      </c>
      <c r="J35" s="731" t="s">
        <v>645</v>
      </c>
      <c r="K35" s="731" t="s">
        <v>646</v>
      </c>
      <c r="L35" s="734">
        <v>291.39999999999998</v>
      </c>
      <c r="M35" s="734">
        <v>2</v>
      </c>
      <c r="N35" s="735">
        <v>582.79999999999995</v>
      </c>
    </row>
    <row r="36" spans="1:14" ht="14.45" customHeight="1" x14ac:dyDescent="0.2">
      <c r="A36" s="729" t="s">
        <v>557</v>
      </c>
      <c r="B36" s="730" t="s">
        <v>558</v>
      </c>
      <c r="C36" s="731" t="s">
        <v>575</v>
      </c>
      <c r="D36" s="732" t="s">
        <v>576</v>
      </c>
      <c r="E36" s="733">
        <v>50113001</v>
      </c>
      <c r="F36" s="732" t="s">
        <v>584</v>
      </c>
      <c r="G36" s="731" t="s">
        <v>605</v>
      </c>
      <c r="H36" s="731">
        <v>231696</v>
      </c>
      <c r="I36" s="731">
        <v>231696</v>
      </c>
      <c r="J36" s="731" t="s">
        <v>645</v>
      </c>
      <c r="K36" s="731" t="s">
        <v>647</v>
      </c>
      <c r="L36" s="734">
        <v>207.22999999999996</v>
      </c>
      <c r="M36" s="734">
        <v>2</v>
      </c>
      <c r="N36" s="735">
        <v>414.45999999999992</v>
      </c>
    </row>
    <row r="37" spans="1:14" ht="14.45" customHeight="1" x14ac:dyDescent="0.2">
      <c r="A37" s="729" t="s">
        <v>557</v>
      </c>
      <c r="B37" s="730" t="s">
        <v>558</v>
      </c>
      <c r="C37" s="731" t="s">
        <v>575</v>
      </c>
      <c r="D37" s="732" t="s">
        <v>576</v>
      </c>
      <c r="E37" s="733">
        <v>50113001</v>
      </c>
      <c r="F37" s="732" t="s">
        <v>584</v>
      </c>
      <c r="G37" s="731" t="s">
        <v>605</v>
      </c>
      <c r="H37" s="731">
        <v>229648</v>
      </c>
      <c r="I37" s="731">
        <v>229648</v>
      </c>
      <c r="J37" s="731" t="s">
        <v>648</v>
      </c>
      <c r="K37" s="731" t="s">
        <v>649</v>
      </c>
      <c r="L37" s="734">
        <v>95.129999999999981</v>
      </c>
      <c r="M37" s="734">
        <v>1</v>
      </c>
      <c r="N37" s="735">
        <v>95.129999999999981</v>
      </c>
    </row>
    <row r="38" spans="1:14" ht="14.45" customHeight="1" x14ac:dyDescent="0.2">
      <c r="A38" s="729" t="s">
        <v>557</v>
      </c>
      <c r="B38" s="730" t="s">
        <v>558</v>
      </c>
      <c r="C38" s="731" t="s">
        <v>575</v>
      </c>
      <c r="D38" s="732" t="s">
        <v>576</v>
      </c>
      <c r="E38" s="733">
        <v>50113001</v>
      </c>
      <c r="F38" s="732" t="s">
        <v>584</v>
      </c>
      <c r="G38" s="731" t="s">
        <v>605</v>
      </c>
      <c r="H38" s="731">
        <v>188616</v>
      </c>
      <c r="I38" s="731">
        <v>188616</v>
      </c>
      <c r="J38" s="731" t="s">
        <v>650</v>
      </c>
      <c r="K38" s="731" t="s">
        <v>651</v>
      </c>
      <c r="L38" s="734">
        <v>174.23000000000002</v>
      </c>
      <c r="M38" s="734">
        <v>2</v>
      </c>
      <c r="N38" s="735">
        <v>348.46000000000004</v>
      </c>
    </row>
    <row r="39" spans="1:14" ht="14.45" customHeight="1" x14ac:dyDescent="0.2">
      <c r="A39" s="729" t="s">
        <v>557</v>
      </c>
      <c r="B39" s="730" t="s">
        <v>558</v>
      </c>
      <c r="C39" s="731" t="s">
        <v>575</v>
      </c>
      <c r="D39" s="732" t="s">
        <v>576</v>
      </c>
      <c r="E39" s="733">
        <v>50113001</v>
      </c>
      <c r="F39" s="732" t="s">
        <v>584</v>
      </c>
      <c r="G39" s="731" t="s">
        <v>585</v>
      </c>
      <c r="H39" s="731">
        <v>191729</v>
      </c>
      <c r="I39" s="731">
        <v>191729</v>
      </c>
      <c r="J39" s="731" t="s">
        <v>652</v>
      </c>
      <c r="K39" s="731" t="s">
        <v>653</v>
      </c>
      <c r="L39" s="734">
        <v>91.84</v>
      </c>
      <c r="M39" s="734">
        <v>1</v>
      </c>
      <c r="N39" s="735">
        <v>91.84</v>
      </c>
    </row>
    <row r="40" spans="1:14" ht="14.45" customHeight="1" x14ac:dyDescent="0.2">
      <c r="A40" s="729" t="s">
        <v>557</v>
      </c>
      <c r="B40" s="730" t="s">
        <v>558</v>
      </c>
      <c r="C40" s="731" t="s">
        <v>575</v>
      </c>
      <c r="D40" s="732" t="s">
        <v>576</v>
      </c>
      <c r="E40" s="733">
        <v>50113001</v>
      </c>
      <c r="F40" s="732" t="s">
        <v>584</v>
      </c>
      <c r="G40" s="731" t="s">
        <v>585</v>
      </c>
      <c r="H40" s="731">
        <v>993603</v>
      </c>
      <c r="I40" s="731">
        <v>0</v>
      </c>
      <c r="J40" s="731" t="s">
        <v>654</v>
      </c>
      <c r="K40" s="731" t="s">
        <v>329</v>
      </c>
      <c r="L40" s="734">
        <v>238.03000000000003</v>
      </c>
      <c r="M40" s="734">
        <v>19</v>
      </c>
      <c r="N40" s="735">
        <v>4522.5700000000006</v>
      </c>
    </row>
    <row r="41" spans="1:14" ht="14.45" customHeight="1" x14ac:dyDescent="0.2">
      <c r="A41" s="729" t="s">
        <v>557</v>
      </c>
      <c r="B41" s="730" t="s">
        <v>558</v>
      </c>
      <c r="C41" s="731" t="s">
        <v>575</v>
      </c>
      <c r="D41" s="732" t="s">
        <v>576</v>
      </c>
      <c r="E41" s="733">
        <v>50113001</v>
      </c>
      <c r="F41" s="732" t="s">
        <v>584</v>
      </c>
      <c r="G41" s="731" t="s">
        <v>585</v>
      </c>
      <c r="H41" s="731">
        <v>241307</v>
      </c>
      <c r="I41" s="731">
        <v>241307</v>
      </c>
      <c r="J41" s="731" t="s">
        <v>655</v>
      </c>
      <c r="K41" s="731" t="s">
        <v>656</v>
      </c>
      <c r="L41" s="734">
        <v>102.54</v>
      </c>
      <c r="M41" s="734">
        <v>10</v>
      </c>
      <c r="N41" s="735">
        <v>1025.4000000000001</v>
      </c>
    </row>
    <row r="42" spans="1:14" ht="14.45" customHeight="1" x14ac:dyDescent="0.2">
      <c r="A42" s="729" t="s">
        <v>557</v>
      </c>
      <c r="B42" s="730" t="s">
        <v>558</v>
      </c>
      <c r="C42" s="731" t="s">
        <v>575</v>
      </c>
      <c r="D42" s="732" t="s">
        <v>576</v>
      </c>
      <c r="E42" s="733">
        <v>50113001</v>
      </c>
      <c r="F42" s="732" t="s">
        <v>584</v>
      </c>
      <c r="G42" s="731" t="s">
        <v>605</v>
      </c>
      <c r="H42" s="731">
        <v>233600</v>
      </c>
      <c r="I42" s="731">
        <v>233600</v>
      </c>
      <c r="J42" s="731" t="s">
        <v>657</v>
      </c>
      <c r="K42" s="731" t="s">
        <v>658</v>
      </c>
      <c r="L42" s="734">
        <v>52.219999999999963</v>
      </c>
      <c r="M42" s="734">
        <v>4</v>
      </c>
      <c r="N42" s="735">
        <v>208.87999999999985</v>
      </c>
    </row>
    <row r="43" spans="1:14" ht="14.45" customHeight="1" x14ac:dyDescent="0.2">
      <c r="A43" s="729" t="s">
        <v>557</v>
      </c>
      <c r="B43" s="730" t="s">
        <v>558</v>
      </c>
      <c r="C43" s="731" t="s">
        <v>575</v>
      </c>
      <c r="D43" s="732" t="s">
        <v>576</v>
      </c>
      <c r="E43" s="733">
        <v>50113001</v>
      </c>
      <c r="F43" s="732" t="s">
        <v>584</v>
      </c>
      <c r="G43" s="731" t="s">
        <v>605</v>
      </c>
      <c r="H43" s="731">
        <v>233559</v>
      </c>
      <c r="I43" s="731">
        <v>233559</v>
      </c>
      <c r="J43" s="731" t="s">
        <v>659</v>
      </c>
      <c r="K43" s="731" t="s">
        <v>660</v>
      </c>
      <c r="L43" s="734">
        <v>26.429999999999993</v>
      </c>
      <c r="M43" s="734">
        <v>2</v>
      </c>
      <c r="N43" s="735">
        <v>52.859999999999985</v>
      </c>
    </row>
    <row r="44" spans="1:14" ht="14.45" customHeight="1" x14ac:dyDescent="0.2">
      <c r="A44" s="729" t="s">
        <v>557</v>
      </c>
      <c r="B44" s="730" t="s">
        <v>558</v>
      </c>
      <c r="C44" s="731" t="s">
        <v>575</v>
      </c>
      <c r="D44" s="732" t="s">
        <v>576</v>
      </c>
      <c r="E44" s="733">
        <v>50113001</v>
      </c>
      <c r="F44" s="732" t="s">
        <v>584</v>
      </c>
      <c r="G44" s="731" t="s">
        <v>605</v>
      </c>
      <c r="H44" s="731">
        <v>233579</v>
      </c>
      <c r="I44" s="731">
        <v>233579</v>
      </c>
      <c r="J44" s="731" t="s">
        <v>661</v>
      </c>
      <c r="K44" s="731" t="s">
        <v>662</v>
      </c>
      <c r="L44" s="734">
        <v>26.11000000000001</v>
      </c>
      <c r="M44" s="734">
        <v>6</v>
      </c>
      <c r="N44" s="735">
        <v>156.66000000000005</v>
      </c>
    </row>
    <row r="45" spans="1:14" ht="14.45" customHeight="1" x14ac:dyDescent="0.2">
      <c r="A45" s="729" t="s">
        <v>557</v>
      </c>
      <c r="B45" s="730" t="s">
        <v>558</v>
      </c>
      <c r="C45" s="731" t="s">
        <v>575</v>
      </c>
      <c r="D45" s="732" t="s">
        <v>576</v>
      </c>
      <c r="E45" s="733">
        <v>50113001</v>
      </c>
      <c r="F45" s="732" t="s">
        <v>584</v>
      </c>
      <c r="G45" s="731" t="s">
        <v>585</v>
      </c>
      <c r="H45" s="731">
        <v>993803</v>
      </c>
      <c r="I45" s="731">
        <v>0</v>
      </c>
      <c r="J45" s="731" t="s">
        <v>663</v>
      </c>
      <c r="K45" s="731" t="s">
        <v>329</v>
      </c>
      <c r="L45" s="734">
        <v>77.820000000000007</v>
      </c>
      <c r="M45" s="734">
        <v>7</v>
      </c>
      <c r="N45" s="735">
        <v>544.74</v>
      </c>
    </row>
    <row r="46" spans="1:14" ht="14.45" customHeight="1" x14ac:dyDescent="0.2">
      <c r="A46" s="729" t="s">
        <v>557</v>
      </c>
      <c r="B46" s="730" t="s">
        <v>558</v>
      </c>
      <c r="C46" s="731" t="s">
        <v>575</v>
      </c>
      <c r="D46" s="732" t="s">
        <v>576</v>
      </c>
      <c r="E46" s="733">
        <v>50113001</v>
      </c>
      <c r="F46" s="732" t="s">
        <v>584</v>
      </c>
      <c r="G46" s="731" t="s">
        <v>585</v>
      </c>
      <c r="H46" s="731">
        <v>994558</v>
      </c>
      <c r="I46" s="731">
        <v>0</v>
      </c>
      <c r="J46" s="731" t="s">
        <v>664</v>
      </c>
      <c r="K46" s="731" t="s">
        <v>329</v>
      </c>
      <c r="L46" s="734">
        <v>44.3</v>
      </c>
      <c r="M46" s="734">
        <v>2</v>
      </c>
      <c r="N46" s="735">
        <v>88.6</v>
      </c>
    </row>
    <row r="47" spans="1:14" ht="14.45" customHeight="1" x14ac:dyDescent="0.2">
      <c r="A47" s="729" t="s">
        <v>557</v>
      </c>
      <c r="B47" s="730" t="s">
        <v>558</v>
      </c>
      <c r="C47" s="731" t="s">
        <v>575</v>
      </c>
      <c r="D47" s="732" t="s">
        <v>576</v>
      </c>
      <c r="E47" s="733">
        <v>50113001</v>
      </c>
      <c r="F47" s="732" t="s">
        <v>584</v>
      </c>
      <c r="G47" s="731" t="s">
        <v>585</v>
      </c>
      <c r="H47" s="731">
        <v>500458</v>
      </c>
      <c r="I47" s="731">
        <v>0</v>
      </c>
      <c r="J47" s="731" t="s">
        <v>665</v>
      </c>
      <c r="K47" s="731" t="s">
        <v>329</v>
      </c>
      <c r="L47" s="734">
        <v>140.78999999999996</v>
      </c>
      <c r="M47" s="734">
        <v>6</v>
      </c>
      <c r="N47" s="735">
        <v>844.73999999999978</v>
      </c>
    </row>
    <row r="48" spans="1:14" ht="14.45" customHeight="1" x14ac:dyDescent="0.2">
      <c r="A48" s="729" t="s">
        <v>557</v>
      </c>
      <c r="B48" s="730" t="s">
        <v>558</v>
      </c>
      <c r="C48" s="731" t="s">
        <v>575</v>
      </c>
      <c r="D48" s="732" t="s">
        <v>576</v>
      </c>
      <c r="E48" s="733">
        <v>50113001</v>
      </c>
      <c r="F48" s="732" t="s">
        <v>584</v>
      </c>
      <c r="G48" s="731" t="s">
        <v>585</v>
      </c>
      <c r="H48" s="731">
        <v>849033</v>
      </c>
      <c r="I48" s="731">
        <v>0</v>
      </c>
      <c r="J48" s="731" t="s">
        <v>666</v>
      </c>
      <c r="K48" s="731" t="s">
        <v>329</v>
      </c>
      <c r="L48" s="734">
        <v>120.13499999999999</v>
      </c>
      <c r="M48" s="734">
        <v>2</v>
      </c>
      <c r="N48" s="735">
        <v>240.26999999999998</v>
      </c>
    </row>
    <row r="49" spans="1:14" ht="14.45" customHeight="1" x14ac:dyDescent="0.2">
      <c r="A49" s="729" t="s">
        <v>557</v>
      </c>
      <c r="B49" s="730" t="s">
        <v>558</v>
      </c>
      <c r="C49" s="731" t="s">
        <v>575</v>
      </c>
      <c r="D49" s="732" t="s">
        <v>576</v>
      </c>
      <c r="E49" s="733">
        <v>50113001</v>
      </c>
      <c r="F49" s="732" t="s">
        <v>584</v>
      </c>
      <c r="G49" s="731" t="s">
        <v>585</v>
      </c>
      <c r="H49" s="731">
        <v>167939</v>
      </c>
      <c r="I49" s="731">
        <v>167939</v>
      </c>
      <c r="J49" s="731" t="s">
        <v>667</v>
      </c>
      <c r="K49" s="731" t="s">
        <v>668</v>
      </c>
      <c r="L49" s="734">
        <v>1623.42</v>
      </c>
      <c r="M49" s="734">
        <v>1</v>
      </c>
      <c r="N49" s="735">
        <v>1623.42</v>
      </c>
    </row>
    <row r="50" spans="1:14" ht="14.45" customHeight="1" x14ac:dyDescent="0.2">
      <c r="A50" s="729" t="s">
        <v>557</v>
      </c>
      <c r="B50" s="730" t="s">
        <v>558</v>
      </c>
      <c r="C50" s="731" t="s">
        <v>575</v>
      </c>
      <c r="D50" s="732" t="s">
        <v>576</v>
      </c>
      <c r="E50" s="733">
        <v>50113001</v>
      </c>
      <c r="F50" s="732" t="s">
        <v>584</v>
      </c>
      <c r="G50" s="731" t="s">
        <v>585</v>
      </c>
      <c r="H50" s="731">
        <v>194726</v>
      </c>
      <c r="I50" s="731">
        <v>194726</v>
      </c>
      <c r="J50" s="731" t="s">
        <v>669</v>
      </c>
      <c r="K50" s="731" t="s">
        <v>670</v>
      </c>
      <c r="L50" s="734">
        <v>567.4</v>
      </c>
      <c r="M50" s="734">
        <v>1</v>
      </c>
      <c r="N50" s="735">
        <v>567.4</v>
      </c>
    </row>
    <row r="51" spans="1:14" ht="14.45" customHeight="1" x14ac:dyDescent="0.2">
      <c r="A51" s="729" t="s">
        <v>557</v>
      </c>
      <c r="B51" s="730" t="s">
        <v>558</v>
      </c>
      <c r="C51" s="731" t="s">
        <v>575</v>
      </c>
      <c r="D51" s="732" t="s">
        <v>576</v>
      </c>
      <c r="E51" s="733">
        <v>50113001</v>
      </c>
      <c r="F51" s="732" t="s">
        <v>584</v>
      </c>
      <c r="G51" s="731" t="s">
        <v>585</v>
      </c>
      <c r="H51" s="731">
        <v>194718</v>
      </c>
      <c r="I51" s="731">
        <v>194718</v>
      </c>
      <c r="J51" s="731" t="s">
        <v>671</v>
      </c>
      <c r="K51" s="731" t="s">
        <v>672</v>
      </c>
      <c r="L51" s="734">
        <v>273.24999999999994</v>
      </c>
      <c r="M51" s="734">
        <v>1</v>
      </c>
      <c r="N51" s="735">
        <v>273.24999999999994</v>
      </c>
    </row>
    <row r="52" spans="1:14" ht="14.45" customHeight="1" x14ac:dyDescent="0.2">
      <c r="A52" s="729" t="s">
        <v>557</v>
      </c>
      <c r="B52" s="730" t="s">
        <v>558</v>
      </c>
      <c r="C52" s="731" t="s">
        <v>575</v>
      </c>
      <c r="D52" s="732" t="s">
        <v>576</v>
      </c>
      <c r="E52" s="733">
        <v>50113001</v>
      </c>
      <c r="F52" s="732" t="s">
        <v>584</v>
      </c>
      <c r="G52" s="731" t="s">
        <v>585</v>
      </c>
      <c r="H52" s="731">
        <v>232999</v>
      </c>
      <c r="I52" s="731">
        <v>232999</v>
      </c>
      <c r="J52" s="731" t="s">
        <v>673</v>
      </c>
      <c r="K52" s="731" t="s">
        <v>674</v>
      </c>
      <c r="L52" s="734">
        <v>91.47</v>
      </c>
      <c r="M52" s="734">
        <v>10</v>
      </c>
      <c r="N52" s="735">
        <v>914.69999999999993</v>
      </c>
    </row>
    <row r="53" spans="1:14" ht="14.45" customHeight="1" x14ac:dyDescent="0.2">
      <c r="A53" s="729" t="s">
        <v>557</v>
      </c>
      <c r="B53" s="730" t="s">
        <v>558</v>
      </c>
      <c r="C53" s="731" t="s">
        <v>575</v>
      </c>
      <c r="D53" s="732" t="s">
        <v>576</v>
      </c>
      <c r="E53" s="733">
        <v>50113001</v>
      </c>
      <c r="F53" s="732" t="s">
        <v>584</v>
      </c>
      <c r="G53" s="731" t="s">
        <v>585</v>
      </c>
      <c r="H53" s="731">
        <v>199466</v>
      </c>
      <c r="I53" s="731">
        <v>199466</v>
      </c>
      <c r="J53" s="731" t="s">
        <v>675</v>
      </c>
      <c r="K53" s="731" t="s">
        <v>676</v>
      </c>
      <c r="L53" s="734">
        <v>112.38000000000002</v>
      </c>
      <c r="M53" s="734">
        <v>2</v>
      </c>
      <c r="N53" s="735">
        <v>224.76000000000005</v>
      </c>
    </row>
    <row r="54" spans="1:14" ht="14.45" customHeight="1" x14ac:dyDescent="0.2">
      <c r="A54" s="729" t="s">
        <v>557</v>
      </c>
      <c r="B54" s="730" t="s">
        <v>558</v>
      </c>
      <c r="C54" s="731" t="s">
        <v>575</v>
      </c>
      <c r="D54" s="732" t="s">
        <v>576</v>
      </c>
      <c r="E54" s="733">
        <v>50113001</v>
      </c>
      <c r="F54" s="732" t="s">
        <v>584</v>
      </c>
      <c r="G54" s="731" t="s">
        <v>585</v>
      </c>
      <c r="H54" s="731">
        <v>147515</v>
      </c>
      <c r="I54" s="731">
        <v>47515</v>
      </c>
      <c r="J54" s="731" t="s">
        <v>677</v>
      </c>
      <c r="K54" s="731" t="s">
        <v>678</v>
      </c>
      <c r="L54" s="734">
        <v>156.17000000000002</v>
      </c>
      <c r="M54" s="734">
        <v>1</v>
      </c>
      <c r="N54" s="735">
        <v>156.17000000000002</v>
      </c>
    </row>
    <row r="55" spans="1:14" ht="14.45" customHeight="1" x14ac:dyDescent="0.2">
      <c r="A55" s="729" t="s">
        <v>557</v>
      </c>
      <c r="B55" s="730" t="s">
        <v>558</v>
      </c>
      <c r="C55" s="731" t="s">
        <v>575</v>
      </c>
      <c r="D55" s="732" t="s">
        <v>576</v>
      </c>
      <c r="E55" s="733">
        <v>50113001</v>
      </c>
      <c r="F55" s="732" t="s">
        <v>584</v>
      </c>
      <c r="G55" s="731" t="s">
        <v>585</v>
      </c>
      <c r="H55" s="731">
        <v>189775</v>
      </c>
      <c r="I55" s="731">
        <v>89775</v>
      </c>
      <c r="J55" s="731" t="s">
        <v>679</v>
      </c>
      <c r="K55" s="731" t="s">
        <v>680</v>
      </c>
      <c r="L55" s="734">
        <v>69.480000000000018</v>
      </c>
      <c r="M55" s="734">
        <v>1</v>
      </c>
      <c r="N55" s="735">
        <v>69.480000000000018</v>
      </c>
    </row>
    <row r="56" spans="1:14" ht="14.45" customHeight="1" x14ac:dyDescent="0.2">
      <c r="A56" s="729" t="s">
        <v>557</v>
      </c>
      <c r="B56" s="730" t="s">
        <v>558</v>
      </c>
      <c r="C56" s="731" t="s">
        <v>575</v>
      </c>
      <c r="D56" s="732" t="s">
        <v>576</v>
      </c>
      <c r="E56" s="733">
        <v>50113001</v>
      </c>
      <c r="F56" s="732" t="s">
        <v>584</v>
      </c>
      <c r="G56" s="731" t="s">
        <v>585</v>
      </c>
      <c r="H56" s="731">
        <v>850642</v>
      </c>
      <c r="I56" s="731">
        <v>169673</v>
      </c>
      <c r="J56" s="731" t="s">
        <v>681</v>
      </c>
      <c r="K56" s="731" t="s">
        <v>682</v>
      </c>
      <c r="L56" s="734">
        <v>143.43001078910109</v>
      </c>
      <c r="M56" s="734">
        <v>2</v>
      </c>
      <c r="N56" s="735">
        <v>286.86002157820218</v>
      </c>
    </row>
    <row r="57" spans="1:14" ht="14.45" customHeight="1" x14ac:dyDescent="0.2">
      <c r="A57" s="729" t="s">
        <v>557</v>
      </c>
      <c r="B57" s="730" t="s">
        <v>558</v>
      </c>
      <c r="C57" s="731" t="s">
        <v>575</v>
      </c>
      <c r="D57" s="732" t="s">
        <v>576</v>
      </c>
      <c r="E57" s="733">
        <v>50113001</v>
      </c>
      <c r="F57" s="732" t="s">
        <v>584</v>
      </c>
      <c r="G57" s="731" t="s">
        <v>585</v>
      </c>
      <c r="H57" s="731">
        <v>158993</v>
      </c>
      <c r="I57" s="731">
        <v>158993</v>
      </c>
      <c r="J57" s="731" t="s">
        <v>683</v>
      </c>
      <c r="K57" s="731" t="s">
        <v>684</v>
      </c>
      <c r="L57" s="734">
        <v>79.75</v>
      </c>
      <c r="M57" s="734">
        <v>1</v>
      </c>
      <c r="N57" s="735">
        <v>79.75</v>
      </c>
    </row>
    <row r="58" spans="1:14" ht="14.45" customHeight="1" x14ac:dyDescent="0.2">
      <c r="A58" s="729" t="s">
        <v>557</v>
      </c>
      <c r="B58" s="730" t="s">
        <v>558</v>
      </c>
      <c r="C58" s="731" t="s">
        <v>575</v>
      </c>
      <c r="D58" s="732" t="s">
        <v>576</v>
      </c>
      <c r="E58" s="733">
        <v>50113001</v>
      </c>
      <c r="F58" s="732" t="s">
        <v>584</v>
      </c>
      <c r="G58" s="731" t="s">
        <v>585</v>
      </c>
      <c r="H58" s="731">
        <v>178904</v>
      </c>
      <c r="I58" s="731">
        <v>78904</v>
      </c>
      <c r="J58" s="731" t="s">
        <v>685</v>
      </c>
      <c r="K58" s="731" t="s">
        <v>686</v>
      </c>
      <c r="L58" s="734">
        <v>74.38000000000001</v>
      </c>
      <c r="M58" s="734">
        <v>1</v>
      </c>
      <c r="N58" s="735">
        <v>74.38000000000001</v>
      </c>
    </row>
    <row r="59" spans="1:14" ht="14.45" customHeight="1" x14ac:dyDescent="0.2">
      <c r="A59" s="729" t="s">
        <v>557</v>
      </c>
      <c r="B59" s="730" t="s">
        <v>558</v>
      </c>
      <c r="C59" s="731" t="s">
        <v>575</v>
      </c>
      <c r="D59" s="732" t="s">
        <v>576</v>
      </c>
      <c r="E59" s="733">
        <v>50113001</v>
      </c>
      <c r="F59" s="732" t="s">
        <v>584</v>
      </c>
      <c r="G59" s="731" t="s">
        <v>585</v>
      </c>
      <c r="H59" s="731">
        <v>849990</v>
      </c>
      <c r="I59" s="731">
        <v>102596</v>
      </c>
      <c r="J59" s="731" t="s">
        <v>687</v>
      </c>
      <c r="K59" s="731" t="s">
        <v>688</v>
      </c>
      <c r="L59" s="734">
        <v>24.72</v>
      </c>
      <c r="M59" s="734">
        <v>2</v>
      </c>
      <c r="N59" s="735">
        <v>49.44</v>
      </c>
    </row>
    <row r="60" spans="1:14" ht="14.45" customHeight="1" x14ac:dyDescent="0.2">
      <c r="A60" s="729" t="s">
        <v>557</v>
      </c>
      <c r="B60" s="730" t="s">
        <v>558</v>
      </c>
      <c r="C60" s="731" t="s">
        <v>575</v>
      </c>
      <c r="D60" s="732" t="s">
        <v>576</v>
      </c>
      <c r="E60" s="733">
        <v>50113001</v>
      </c>
      <c r="F60" s="732" t="s">
        <v>584</v>
      </c>
      <c r="G60" s="731" t="s">
        <v>585</v>
      </c>
      <c r="H60" s="731">
        <v>171547</v>
      </c>
      <c r="I60" s="731">
        <v>171547</v>
      </c>
      <c r="J60" s="731" t="s">
        <v>689</v>
      </c>
      <c r="K60" s="731" t="s">
        <v>690</v>
      </c>
      <c r="L60" s="734">
        <v>54.9</v>
      </c>
      <c r="M60" s="734">
        <v>1</v>
      </c>
      <c r="N60" s="735">
        <v>54.9</v>
      </c>
    </row>
    <row r="61" spans="1:14" ht="14.45" customHeight="1" x14ac:dyDescent="0.2">
      <c r="A61" s="729" t="s">
        <v>557</v>
      </c>
      <c r="B61" s="730" t="s">
        <v>558</v>
      </c>
      <c r="C61" s="731" t="s">
        <v>575</v>
      </c>
      <c r="D61" s="732" t="s">
        <v>576</v>
      </c>
      <c r="E61" s="733">
        <v>50113001</v>
      </c>
      <c r="F61" s="732" t="s">
        <v>584</v>
      </c>
      <c r="G61" s="731" t="s">
        <v>585</v>
      </c>
      <c r="H61" s="731">
        <v>171539</v>
      </c>
      <c r="I61" s="731">
        <v>171539</v>
      </c>
      <c r="J61" s="731" t="s">
        <v>691</v>
      </c>
      <c r="K61" s="731" t="s">
        <v>692</v>
      </c>
      <c r="L61" s="734">
        <v>27.45</v>
      </c>
      <c r="M61" s="734">
        <v>1</v>
      </c>
      <c r="N61" s="735">
        <v>27.45</v>
      </c>
    </row>
    <row r="62" spans="1:14" ht="14.45" customHeight="1" x14ac:dyDescent="0.2">
      <c r="A62" s="729" t="s">
        <v>557</v>
      </c>
      <c r="B62" s="730" t="s">
        <v>558</v>
      </c>
      <c r="C62" s="731" t="s">
        <v>575</v>
      </c>
      <c r="D62" s="732" t="s">
        <v>576</v>
      </c>
      <c r="E62" s="733">
        <v>50113001</v>
      </c>
      <c r="F62" s="732" t="s">
        <v>584</v>
      </c>
      <c r="G62" s="731" t="s">
        <v>585</v>
      </c>
      <c r="H62" s="731">
        <v>207967</v>
      </c>
      <c r="I62" s="731">
        <v>207967</v>
      </c>
      <c r="J62" s="731" t="s">
        <v>693</v>
      </c>
      <c r="K62" s="731" t="s">
        <v>694</v>
      </c>
      <c r="L62" s="734">
        <v>89.170000000000016</v>
      </c>
      <c r="M62" s="734">
        <v>33</v>
      </c>
      <c r="N62" s="735">
        <v>2942.6100000000006</v>
      </c>
    </row>
    <row r="63" spans="1:14" ht="14.45" customHeight="1" x14ac:dyDescent="0.2">
      <c r="A63" s="729" t="s">
        <v>557</v>
      </c>
      <c r="B63" s="730" t="s">
        <v>558</v>
      </c>
      <c r="C63" s="731" t="s">
        <v>575</v>
      </c>
      <c r="D63" s="732" t="s">
        <v>576</v>
      </c>
      <c r="E63" s="733">
        <v>50113001</v>
      </c>
      <c r="F63" s="732" t="s">
        <v>584</v>
      </c>
      <c r="G63" s="731" t="s">
        <v>585</v>
      </c>
      <c r="H63" s="731">
        <v>207968</v>
      </c>
      <c r="I63" s="731">
        <v>207968</v>
      </c>
      <c r="J63" s="731" t="s">
        <v>693</v>
      </c>
      <c r="K63" s="731" t="s">
        <v>695</v>
      </c>
      <c r="L63" s="734">
        <v>40.82</v>
      </c>
      <c r="M63" s="734">
        <v>2</v>
      </c>
      <c r="N63" s="735">
        <v>81.64</v>
      </c>
    </row>
    <row r="64" spans="1:14" ht="14.45" customHeight="1" x14ac:dyDescent="0.2">
      <c r="A64" s="729" t="s">
        <v>557</v>
      </c>
      <c r="B64" s="730" t="s">
        <v>558</v>
      </c>
      <c r="C64" s="731" t="s">
        <v>575</v>
      </c>
      <c r="D64" s="732" t="s">
        <v>576</v>
      </c>
      <c r="E64" s="733">
        <v>50113001</v>
      </c>
      <c r="F64" s="732" t="s">
        <v>584</v>
      </c>
      <c r="G64" s="731" t="s">
        <v>585</v>
      </c>
      <c r="H64" s="731">
        <v>230053</v>
      </c>
      <c r="I64" s="731">
        <v>230053</v>
      </c>
      <c r="J64" s="731" t="s">
        <v>696</v>
      </c>
      <c r="K64" s="731" t="s">
        <v>697</v>
      </c>
      <c r="L64" s="734">
        <v>127.71999999999998</v>
      </c>
      <c r="M64" s="734">
        <v>4</v>
      </c>
      <c r="N64" s="735">
        <v>510.87999999999994</v>
      </c>
    </row>
    <row r="65" spans="1:14" ht="14.45" customHeight="1" x14ac:dyDescent="0.2">
      <c r="A65" s="729" t="s">
        <v>557</v>
      </c>
      <c r="B65" s="730" t="s">
        <v>558</v>
      </c>
      <c r="C65" s="731" t="s">
        <v>575</v>
      </c>
      <c r="D65" s="732" t="s">
        <v>576</v>
      </c>
      <c r="E65" s="733">
        <v>50113001</v>
      </c>
      <c r="F65" s="732" t="s">
        <v>584</v>
      </c>
      <c r="G65" s="731" t="s">
        <v>585</v>
      </c>
      <c r="H65" s="731">
        <v>230052</v>
      </c>
      <c r="I65" s="731">
        <v>230052</v>
      </c>
      <c r="J65" s="731" t="s">
        <v>698</v>
      </c>
      <c r="K65" s="731" t="s">
        <v>699</v>
      </c>
      <c r="L65" s="734">
        <v>89.16</v>
      </c>
      <c r="M65" s="734">
        <v>8</v>
      </c>
      <c r="N65" s="735">
        <v>713.28</v>
      </c>
    </row>
    <row r="66" spans="1:14" ht="14.45" customHeight="1" x14ac:dyDescent="0.2">
      <c r="A66" s="729" t="s">
        <v>557</v>
      </c>
      <c r="B66" s="730" t="s">
        <v>558</v>
      </c>
      <c r="C66" s="731" t="s">
        <v>575</v>
      </c>
      <c r="D66" s="732" t="s">
        <v>576</v>
      </c>
      <c r="E66" s="733">
        <v>50113001</v>
      </c>
      <c r="F66" s="732" t="s">
        <v>584</v>
      </c>
      <c r="G66" s="731" t="s">
        <v>585</v>
      </c>
      <c r="H66" s="731">
        <v>230496</v>
      </c>
      <c r="I66" s="731">
        <v>230496</v>
      </c>
      <c r="J66" s="731" t="s">
        <v>700</v>
      </c>
      <c r="K66" s="731" t="s">
        <v>329</v>
      </c>
      <c r="L66" s="734">
        <v>105.3574</v>
      </c>
      <c r="M66" s="734">
        <v>50</v>
      </c>
      <c r="N66" s="735">
        <v>5267.87</v>
      </c>
    </row>
    <row r="67" spans="1:14" ht="14.45" customHeight="1" x14ac:dyDescent="0.2">
      <c r="A67" s="729" t="s">
        <v>557</v>
      </c>
      <c r="B67" s="730" t="s">
        <v>558</v>
      </c>
      <c r="C67" s="731" t="s">
        <v>575</v>
      </c>
      <c r="D67" s="732" t="s">
        <v>576</v>
      </c>
      <c r="E67" s="733">
        <v>50113001</v>
      </c>
      <c r="F67" s="732" t="s">
        <v>584</v>
      </c>
      <c r="G67" s="731" t="s">
        <v>585</v>
      </c>
      <c r="H67" s="731">
        <v>230497</v>
      </c>
      <c r="I67" s="731">
        <v>230497</v>
      </c>
      <c r="J67" s="731" t="s">
        <v>701</v>
      </c>
      <c r="K67" s="731" t="s">
        <v>329</v>
      </c>
      <c r="L67" s="734">
        <v>163.53</v>
      </c>
      <c r="M67" s="734">
        <v>8</v>
      </c>
      <c r="N67" s="735">
        <v>1308.24</v>
      </c>
    </row>
    <row r="68" spans="1:14" ht="14.45" customHeight="1" x14ac:dyDescent="0.2">
      <c r="A68" s="729" t="s">
        <v>557</v>
      </c>
      <c r="B68" s="730" t="s">
        <v>558</v>
      </c>
      <c r="C68" s="731" t="s">
        <v>575</v>
      </c>
      <c r="D68" s="732" t="s">
        <v>576</v>
      </c>
      <c r="E68" s="733">
        <v>50113001</v>
      </c>
      <c r="F68" s="732" t="s">
        <v>584</v>
      </c>
      <c r="G68" s="731" t="s">
        <v>585</v>
      </c>
      <c r="H68" s="731">
        <v>145981</v>
      </c>
      <c r="I68" s="731">
        <v>45981</v>
      </c>
      <c r="J68" s="731" t="s">
        <v>702</v>
      </c>
      <c r="K68" s="731" t="s">
        <v>703</v>
      </c>
      <c r="L68" s="734">
        <v>1540</v>
      </c>
      <c r="M68" s="734">
        <v>2</v>
      </c>
      <c r="N68" s="735">
        <v>3080</v>
      </c>
    </row>
    <row r="69" spans="1:14" ht="14.45" customHeight="1" x14ac:dyDescent="0.2">
      <c r="A69" s="729" t="s">
        <v>557</v>
      </c>
      <c r="B69" s="730" t="s">
        <v>558</v>
      </c>
      <c r="C69" s="731" t="s">
        <v>575</v>
      </c>
      <c r="D69" s="732" t="s">
        <v>576</v>
      </c>
      <c r="E69" s="733">
        <v>50113001</v>
      </c>
      <c r="F69" s="732" t="s">
        <v>584</v>
      </c>
      <c r="G69" s="731" t="s">
        <v>585</v>
      </c>
      <c r="H69" s="731">
        <v>230409</v>
      </c>
      <c r="I69" s="731">
        <v>230409</v>
      </c>
      <c r="J69" s="731" t="s">
        <v>704</v>
      </c>
      <c r="K69" s="731" t="s">
        <v>658</v>
      </c>
      <c r="L69" s="734">
        <v>19.899999999999999</v>
      </c>
      <c r="M69" s="734">
        <v>2</v>
      </c>
      <c r="N69" s="735">
        <v>39.799999999999997</v>
      </c>
    </row>
    <row r="70" spans="1:14" ht="14.45" customHeight="1" x14ac:dyDescent="0.2">
      <c r="A70" s="729" t="s">
        <v>557</v>
      </c>
      <c r="B70" s="730" t="s">
        <v>558</v>
      </c>
      <c r="C70" s="731" t="s">
        <v>575</v>
      </c>
      <c r="D70" s="732" t="s">
        <v>576</v>
      </c>
      <c r="E70" s="733">
        <v>50113001</v>
      </c>
      <c r="F70" s="732" t="s">
        <v>584</v>
      </c>
      <c r="G70" s="731" t="s">
        <v>329</v>
      </c>
      <c r="H70" s="731">
        <v>848209</v>
      </c>
      <c r="I70" s="731">
        <v>115402</v>
      </c>
      <c r="J70" s="731" t="s">
        <v>705</v>
      </c>
      <c r="K70" s="731" t="s">
        <v>706</v>
      </c>
      <c r="L70" s="734">
        <v>762.86249999999995</v>
      </c>
      <c r="M70" s="734">
        <v>4</v>
      </c>
      <c r="N70" s="735">
        <v>3051.45</v>
      </c>
    </row>
    <row r="71" spans="1:14" ht="14.45" customHeight="1" x14ac:dyDescent="0.2">
      <c r="A71" s="729" t="s">
        <v>557</v>
      </c>
      <c r="B71" s="730" t="s">
        <v>558</v>
      </c>
      <c r="C71" s="731" t="s">
        <v>575</v>
      </c>
      <c r="D71" s="732" t="s">
        <v>576</v>
      </c>
      <c r="E71" s="733">
        <v>50113001</v>
      </c>
      <c r="F71" s="732" t="s">
        <v>584</v>
      </c>
      <c r="G71" s="731" t="s">
        <v>585</v>
      </c>
      <c r="H71" s="731">
        <v>207939</v>
      </c>
      <c r="I71" s="731">
        <v>207939</v>
      </c>
      <c r="J71" s="731" t="s">
        <v>707</v>
      </c>
      <c r="K71" s="731" t="s">
        <v>708</v>
      </c>
      <c r="L71" s="734">
        <v>60.84</v>
      </c>
      <c r="M71" s="734">
        <v>35</v>
      </c>
      <c r="N71" s="735">
        <v>2129.4</v>
      </c>
    </row>
    <row r="72" spans="1:14" ht="14.45" customHeight="1" x14ac:dyDescent="0.2">
      <c r="A72" s="729" t="s">
        <v>557</v>
      </c>
      <c r="B72" s="730" t="s">
        <v>558</v>
      </c>
      <c r="C72" s="731" t="s">
        <v>575</v>
      </c>
      <c r="D72" s="732" t="s">
        <v>576</v>
      </c>
      <c r="E72" s="733">
        <v>50113001</v>
      </c>
      <c r="F72" s="732" t="s">
        <v>584</v>
      </c>
      <c r="G72" s="731" t="s">
        <v>585</v>
      </c>
      <c r="H72" s="731">
        <v>207940</v>
      </c>
      <c r="I72" s="731">
        <v>207940</v>
      </c>
      <c r="J72" s="731" t="s">
        <v>709</v>
      </c>
      <c r="K72" s="731" t="s">
        <v>710</v>
      </c>
      <c r="L72" s="734">
        <v>72.439999999999984</v>
      </c>
      <c r="M72" s="734">
        <v>27</v>
      </c>
      <c r="N72" s="735">
        <v>1955.8799999999997</v>
      </c>
    </row>
    <row r="73" spans="1:14" ht="14.45" customHeight="1" x14ac:dyDescent="0.2">
      <c r="A73" s="729" t="s">
        <v>557</v>
      </c>
      <c r="B73" s="730" t="s">
        <v>558</v>
      </c>
      <c r="C73" s="731" t="s">
        <v>575</v>
      </c>
      <c r="D73" s="732" t="s">
        <v>576</v>
      </c>
      <c r="E73" s="733">
        <v>50113001</v>
      </c>
      <c r="F73" s="732" t="s">
        <v>584</v>
      </c>
      <c r="G73" s="731" t="s">
        <v>585</v>
      </c>
      <c r="H73" s="731">
        <v>114817</v>
      </c>
      <c r="I73" s="731">
        <v>14817</v>
      </c>
      <c r="J73" s="731" t="s">
        <v>711</v>
      </c>
      <c r="K73" s="731" t="s">
        <v>712</v>
      </c>
      <c r="L73" s="734">
        <v>389.15</v>
      </c>
      <c r="M73" s="734">
        <v>1</v>
      </c>
      <c r="N73" s="735">
        <v>389.15</v>
      </c>
    </row>
    <row r="74" spans="1:14" ht="14.45" customHeight="1" x14ac:dyDescent="0.2">
      <c r="A74" s="729" t="s">
        <v>557</v>
      </c>
      <c r="B74" s="730" t="s">
        <v>558</v>
      </c>
      <c r="C74" s="731" t="s">
        <v>575</v>
      </c>
      <c r="D74" s="732" t="s">
        <v>576</v>
      </c>
      <c r="E74" s="733">
        <v>50113001</v>
      </c>
      <c r="F74" s="732" t="s">
        <v>584</v>
      </c>
      <c r="G74" s="731" t="s">
        <v>585</v>
      </c>
      <c r="H74" s="731">
        <v>214526</v>
      </c>
      <c r="I74" s="731">
        <v>214526</v>
      </c>
      <c r="J74" s="731" t="s">
        <v>713</v>
      </c>
      <c r="K74" s="731" t="s">
        <v>714</v>
      </c>
      <c r="L74" s="734">
        <v>86.519999999999982</v>
      </c>
      <c r="M74" s="734">
        <v>2</v>
      </c>
      <c r="N74" s="735">
        <v>173.03999999999996</v>
      </c>
    </row>
    <row r="75" spans="1:14" ht="14.45" customHeight="1" x14ac:dyDescent="0.2">
      <c r="A75" s="729" t="s">
        <v>557</v>
      </c>
      <c r="B75" s="730" t="s">
        <v>558</v>
      </c>
      <c r="C75" s="731" t="s">
        <v>575</v>
      </c>
      <c r="D75" s="732" t="s">
        <v>576</v>
      </c>
      <c r="E75" s="733">
        <v>50113001</v>
      </c>
      <c r="F75" s="732" t="s">
        <v>584</v>
      </c>
      <c r="G75" s="731" t="s">
        <v>605</v>
      </c>
      <c r="H75" s="731">
        <v>214435</v>
      </c>
      <c r="I75" s="731">
        <v>214435</v>
      </c>
      <c r="J75" s="731" t="s">
        <v>715</v>
      </c>
      <c r="K75" s="731" t="s">
        <v>716</v>
      </c>
      <c r="L75" s="734">
        <v>42.861538461538466</v>
      </c>
      <c r="M75" s="734">
        <v>13</v>
      </c>
      <c r="N75" s="735">
        <v>557.20000000000005</v>
      </c>
    </row>
    <row r="76" spans="1:14" ht="14.45" customHeight="1" x14ac:dyDescent="0.2">
      <c r="A76" s="729" t="s">
        <v>557</v>
      </c>
      <c r="B76" s="730" t="s">
        <v>558</v>
      </c>
      <c r="C76" s="731" t="s">
        <v>575</v>
      </c>
      <c r="D76" s="732" t="s">
        <v>576</v>
      </c>
      <c r="E76" s="733">
        <v>50113001</v>
      </c>
      <c r="F76" s="732" t="s">
        <v>584</v>
      </c>
      <c r="G76" s="731" t="s">
        <v>585</v>
      </c>
      <c r="H76" s="731">
        <v>214525</v>
      </c>
      <c r="I76" s="731">
        <v>214525</v>
      </c>
      <c r="J76" s="731" t="s">
        <v>717</v>
      </c>
      <c r="K76" s="731" t="s">
        <v>718</v>
      </c>
      <c r="L76" s="734">
        <v>26.69</v>
      </c>
      <c r="M76" s="734">
        <v>3</v>
      </c>
      <c r="N76" s="735">
        <v>80.070000000000007</v>
      </c>
    </row>
    <row r="77" spans="1:14" ht="14.45" customHeight="1" x14ac:dyDescent="0.2">
      <c r="A77" s="729" t="s">
        <v>557</v>
      </c>
      <c r="B77" s="730" t="s">
        <v>558</v>
      </c>
      <c r="C77" s="731" t="s">
        <v>575</v>
      </c>
      <c r="D77" s="732" t="s">
        <v>576</v>
      </c>
      <c r="E77" s="733">
        <v>50113001</v>
      </c>
      <c r="F77" s="732" t="s">
        <v>584</v>
      </c>
      <c r="G77" s="731" t="s">
        <v>605</v>
      </c>
      <c r="H77" s="731">
        <v>214427</v>
      </c>
      <c r="I77" s="731">
        <v>214427</v>
      </c>
      <c r="J77" s="731" t="s">
        <v>719</v>
      </c>
      <c r="K77" s="731" t="s">
        <v>720</v>
      </c>
      <c r="L77" s="734">
        <v>16.544235294117648</v>
      </c>
      <c r="M77" s="734">
        <v>170</v>
      </c>
      <c r="N77" s="735">
        <v>2812.5200000000004</v>
      </c>
    </row>
    <row r="78" spans="1:14" ht="14.45" customHeight="1" x14ac:dyDescent="0.2">
      <c r="A78" s="729" t="s">
        <v>557</v>
      </c>
      <c r="B78" s="730" t="s">
        <v>558</v>
      </c>
      <c r="C78" s="731" t="s">
        <v>575</v>
      </c>
      <c r="D78" s="732" t="s">
        <v>576</v>
      </c>
      <c r="E78" s="733">
        <v>50113001</v>
      </c>
      <c r="F78" s="732" t="s">
        <v>584</v>
      </c>
      <c r="G78" s="731" t="s">
        <v>605</v>
      </c>
      <c r="H78" s="731">
        <v>113767</v>
      </c>
      <c r="I78" s="731">
        <v>13767</v>
      </c>
      <c r="J78" s="731" t="s">
        <v>721</v>
      </c>
      <c r="K78" s="731" t="s">
        <v>722</v>
      </c>
      <c r="L78" s="734">
        <v>44.830000000000005</v>
      </c>
      <c r="M78" s="734">
        <v>3</v>
      </c>
      <c r="N78" s="735">
        <v>134.49</v>
      </c>
    </row>
    <row r="79" spans="1:14" ht="14.45" customHeight="1" x14ac:dyDescent="0.2">
      <c r="A79" s="729" t="s">
        <v>557</v>
      </c>
      <c r="B79" s="730" t="s">
        <v>558</v>
      </c>
      <c r="C79" s="731" t="s">
        <v>575</v>
      </c>
      <c r="D79" s="732" t="s">
        <v>576</v>
      </c>
      <c r="E79" s="733">
        <v>50113001</v>
      </c>
      <c r="F79" s="732" t="s">
        <v>584</v>
      </c>
      <c r="G79" s="731" t="s">
        <v>585</v>
      </c>
      <c r="H79" s="731">
        <v>213255</v>
      </c>
      <c r="I79" s="731">
        <v>213255</v>
      </c>
      <c r="J79" s="731" t="s">
        <v>723</v>
      </c>
      <c r="K79" s="731" t="s">
        <v>724</v>
      </c>
      <c r="L79" s="734">
        <v>125.57000000000001</v>
      </c>
      <c r="M79" s="734">
        <v>2</v>
      </c>
      <c r="N79" s="735">
        <v>251.14000000000001</v>
      </c>
    </row>
    <row r="80" spans="1:14" ht="14.45" customHeight="1" x14ac:dyDescent="0.2">
      <c r="A80" s="729" t="s">
        <v>557</v>
      </c>
      <c r="B80" s="730" t="s">
        <v>558</v>
      </c>
      <c r="C80" s="731" t="s">
        <v>575</v>
      </c>
      <c r="D80" s="732" t="s">
        <v>576</v>
      </c>
      <c r="E80" s="733">
        <v>50113001</v>
      </c>
      <c r="F80" s="732" t="s">
        <v>584</v>
      </c>
      <c r="G80" s="731" t="s">
        <v>585</v>
      </c>
      <c r="H80" s="731">
        <v>25431</v>
      </c>
      <c r="I80" s="731">
        <v>25431</v>
      </c>
      <c r="J80" s="731" t="s">
        <v>725</v>
      </c>
      <c r="K80" s="731" t="s">
        <v>726</v>
      </c>
      <c r="L80" s="734">
        <v>53.43</v>
      </c>
      <c r="M80" s="734">
        <v>1</v>
      </c>
      <c r="N80" s="735">
        <v>53.43</v>
      </c>
    </row>
    <row r="81" spans="1:14" ht="14.45" customHeight="1" x14ac:dyDescent="0.2">
      <c r="A81" s="729" t="s">
        <v>557</v>
      </c>
      <c r="B81" s="730" t="s">
        <v>558</v>
      </c>
      <c r="C81" s="731" t="s">
        <v>575</v>
      </c>
      <c r="D81" s="732" t="s">
        <v>576</v>
      </c>
      <c r="E81" s="733">
        <v>50113001</v>
      </c>
      <c r="F81" s="732" t="s">
        <v>584</v>
      </c>
      <c r="G81" s="731" t="s">
        <v>585</v>
      </c>
      <c r="H81" s="731">
        <v>198191</v>
      </c>
      <c r="I81" s="731">
        <v>98191</v>
      </c>
      <c r="J81" s="731" t="s">
        <v>727</v>
      </c>
      <c r="K81" s="731" t="s">
        <v>728</v>
      </c>
      <c r="L81" s="734">
        <v>187.44</v>
      </c>
      <c r="M81" s="734">
        <v>1</v>
      </c>
      <c r="N81" s="735">
        <v>187.44</v>
      </c>
    </row>
    <row r="82" spans="1:14" ht="14.45" customHeight="1" x14ac:dyDescent="0.2">
      <c r="A82" s="729" t="s">
        <v>557</v>
      </c>
      <c r="B82" s="730" t="s">
        <v>558</v>
      </c>
      <c r="C82" s="731" t="s">
        <v>575</v>
      </c>
      <c r="D82" s="732" t="s">
        <v>576</v>
      </c>
      <c r="E82" s="733">
        <v>50113001</v>
      </c>
      <c r="F82" s="732" t="s">
        <v>584</v>
      </c>
      <c r="G82" s="731" t="s">
        <v>585</v>
      </c>
      <c r="H82" s="731">
        <v>193104</v>
      </c>
      <c r="I82" s="731">
        <v>93104</v>
      </c>
      <c r="J82" s="731" t="s">
        <v>729</v>
      </c>
      <c r="K82" s="731" t="s">
        <v>730</v>
      </c>
      <c r="L82" s="734">
        <v>30.889999999999997</v>
      </c>
      <c r="M82" s="734">
        <v>3</v>
      </c>
      <c r="N82" s="735">
        <v>92.669999999999987</v>
      </c>
    </row>
    <row r="83" spans="1:14" ht="14.45" customHeight="1" x14ac:dyDescent="0.2">
      <c r="A83" s="729" t="s">
        <v>557</v>
      </c>
      <c r="B83" s="730" t="s">
        <v>558</v>
      </c>
      <c r="C83" s="731" t="s">
        <v>575</v>
      </c>
      <c r="D83" s="732" t="s">
        <v>576</v>
      </c>
      <c r="E83" s="733">
        <v>50113001</v>
      </c>
      <c r="F83" s="732" t="s">
        <v>584</v>
      </c>
      <c r="G83" s="731" t="s">
        <v>585</v>
      </c>
      <c r="H83" s="731">
        <v>193105</v>
      </c>
      <c r="I83" s="731">
        <v>93105</v>
      </c>
      <c r="J83" s="731" t="s">
        <v>729</v>
      </c>
      <c r="K83" s="731" t="s">
        <v>731</v>
      </c>
      <c r="L83" s="734">
        <v>204.08999999999997</v>
      </c>
      <c r="M83" s="734">
        <v>1</v>
      </c>
      <c r="N83" s="735">
        <v>204.08999999999997</v>
      </c>
    </row>
    <row r="84" spans="1:14" ht="14.45" customHeight="1" x14ac:dyDescent="0.2">
      <c r="A84" s="729" t="s">
        <v>557</v>
      </c>
      <c r="B84" s="730" t="s">
        <v>558</v>
      </c>
      <c r="C84" s="731" t="s">
        <v>575</v>
      </c>
      <c r="D84" s="732" t="s">
        <v>576</v>
      </c>
      <c r="E84" s="733">
        <v>50113001</v>
      </c>
      <c r="F84" s="732" t="s">
        <v>584</v>
      </c>
      <c r="G84" s="731" t="s">
        <v>585</v>
      </c>
      <c r="H84" s="731">
        <v>197522</v>
      </c>
      <c r="I84" s="731">
        <v>97522</v>
      </c>
      <c r="J84" s="731" t="s">
        <v>732</v>
      </c>
      <c r="K84" s="731" t="s">
        <v>733</v>
      </c>
      <c r="L84" s="734">
        <v>159.02000000000004</v>
      </c>
      <c r="M84" s="734">
        <v>2</v>
      </c>
      <c r="N84" s="735">
        <v>318.04000000000008</v>
      </c>
    </row>
    <row r="85" spans="1:14" ht="14.45" customHeight="1" x14ac:dyDescent="0.2">
      <c r="A85" s="729" t="s">
        <v>557</v>
      </c>
      <c r="B85" s="730" t="s">
        <v>558</v>
      </c>
      <c r="C85" s="731" t="s">
        <v>575</v>
      </c>
      <c r="D85" s="732" t="s">
        <v>576</v>
      </c>
      <c r="E85" s="733">
        <v>50113001</v>
      </c>
      <c r="F85" s="732" t="s">
        <v>584</v>
      </c>
      <c r="G85" s="731" t="s">
        <v>585</v>
      </c>
      <c r="H85" s="731">
        <v>184090</v>
      </c>
      <c r="I85" s="731">
        <v>84090</v>
      </c>
      <c r="J85" s="731" t="s">
        <v>734</v>
      </c>
      <c r="K85" s="731" t="s">
        <v>735</v>
      </c>
      <c r="L85" s="734">
        <v>60.594000000000015</v>
      </c>
      <c r="M85" s="734">
        <v>50</v>
      </c>
      <c r="N85" s="735">
        <v>3029.7000000000007</v>
      </c>
    </row>
    <row r="86" spans="1:14" ht="14.45" customHeight="1" x14ac:dyDescent="0.2">
      <c r="A86" s="729" t="s">
        <v>557</v>
      </c>
      <c r="B86" s="730" t="s">
        <v>558</v>
      </c>
      <c r="C86" s="731" t="s">
        <v>575</v>
      </c>
      <c r="D86" s="732" t="s">
        <v>576</v>
      </c>
      <c r="E86" s="733">
        <v>50113001</v>
      </c>
      <c r="F86" s="732" t="s">
        <v>584</v>
      </c>
      <c r="G86" s="731" t="s">
        <v>585</v>
      </c>
      <c r="H86" s="731">
        <v>230423</v>
      </c>
      <c r="I86" s="731">
        <v>230423</v>
      </c>
      <c r="J86" s="731" t="s">
        <v>736</v>
      </c>
      <c r="K86" s="731" t="s">
        <v>737</v>
      </c>
      <c r="L86" s="734">
        <v>39.849999999999994</v>
      </c>
      <c r="M86" s="734">
        <v>2</v>
      </c>
      <c r="N86" s="735">
        <v>79.699999999999989</v>
      </c>
    </row>
    <row r="87" spans="1:14" ht="14.45" customHeight="1" x14ac:dyDescent="0.2">
      <c r="A87" s="729" t="s">
        <v>557</v>
      </c>
      <c r="B87" s="730" t="s">
        <v>558</v>
      </c>
      <c r="C87" s="731" t="s">
        <v>575</v>
      </c>
      <c r="D87" s="732" t="s">
        <v>576</v>
      </c>
      <c r="E87" s="733">
        <v>50113001</v>
      </c>
      <c r="F87" s="732" t="s">
        <v>584</v>
      </c>
      <c r="G87" s="731" t="s">
        <v>585</v>
      </c>
      <c r="H87" s="731">
        <v>846346</v>
      </c>
      <c r="I87" s="731">
        <v>119672</v>
      </c>
      <c r="J87" s="731" t="s">
        <v>738</v>
      </c>
      <c r="K87" s="731" t="s">
        <v>739</v>
      </c>
      <c r="L87" s="734">
        <v>120.96</v>
      </c>
      <c r="M87" s="734">
        <v>2</v>
      </c>
      <c r="N87" s="735">
        <v>241.92</v>
      </c>
    </row>
    <row r="88" spans="1:14" ht="14.45" customHeight="1" x14ac:dyDescent="0.2">
      <c r="A88" s="729" t="s">
        <v>557</v>
      </c>
      <c r="B88" s="730" t="s">
        <v>558</v>
      </c>
      <c r="C88" s="731" t="s">
        <v>575</v>
      </c>
      <c r="D88" s="732" t="s">
        <v>576</v>
      </c>
      <c r="E88" s="733">
        <v>50113001</v>
      </c>
      <c r="F88" s="732" t="s">
        <v>584</v>
      </c>
      <c r="G88" s="731" t="s">
        <v>585</v>
      </c>
      <c r="H88" s="731">
        <v>117011</v>
      </c>
      <c r="I88" s="731">
        <v>17011</v>
      </c>
      <c r="J88" s="731" t="s">
        <v>740</v>
      </c>
      <c r="K88" s="731" t="s">
        <v>741</v>
      </c>
      <c r="L88" s="734">
        <v>144.86999999999998</v>
      </c>
      <c r="M88" s="734">
        <v>11</v>
      </c>
      <c r="N88" s="735">
        <v>1593.5699999999997</v>
      </c>
    </row>
    <row r="89" spans="1:14" ht="14.45" customHeight="1" x14ac:dyDescent="0.2">
      <c r="A89" s="729" t="s">
        <v>557</v>
      </c>
      <c r="B89" s="730" t="s">
        <v>558</v>
      </c>
      <c r="C89" s="731" t="s">
        <v>575</v>
      </c>
      <c r="D89" s="732" t="s">
        <v>576</v>
      </c>
      <c r="E89" s="733">
        <v>50113001</v>
      </c>
      <c r="F89" s="732" t="s">
        <v>584</v>
      </c>
      <c r="G89" s="731" t="s">
        <v>585</v>
      </c>
      <c r="H89" s="731">
        <v>243054</v>
      </c>
      <c r="I89" s="731">
        <v>243054</v>
      </c>
      <c r="J89" s="731" t="s">
        <v>742</v>
      </c>
      <c r="K89" s="731" t="s">
        <v>743</v>
      </c>
      <c r="L89" s="734">
        <v>247.57</v>
      </c>
      <c r="M89" s="734">
        <v>2</v>
      </c>
      <c r="N89" s="735">
        <v>495.14</v>
      </c>
    </row>
    <row r="90" spans="1:14" ht="14.45" customHeight="1" x14ac:dyDescent="0.2">
      <c r="A90" s="729" t="s">
        <v>557</v>
      </c>
      <c r="B90" s="730" t="s">
        <v>558</v>
      </c>
      <c r="C90" s="731" t="s">
        <v>575</v>
      </c>
      <c r="D90" s="732" t="s">
        <v>576</v>
      </c>
      <c r="E90" s="733">
        <v>50113001</v>
      </c>
      <c r="F90" s="732" t="s">
        <v>584</v>
      </c>
      <c r="G90" s="731" t="s">
        <v>585</v>
      </c>
      <c r="H90" s="731">
        <v>243052</v>
      </c>
      <c r="I90" s="731">
        <v>243052</v>
      </c>
      <c r="J90" s="731" t="s">
        <v>742</v>
      </c>
      <c r="K90" s="731" t="s">
        <v>744</v>
      </c>
      <c r="L90" s="734">
        <v>100.71</v>
      </c>
      <c r="M90" s="734">
        <v>6</v>
      </c>
      <c r="N90" s="735">
        <v>604.26</v>
      </c>
    </row>
    <row r="91" spans="1:14" ht="14.45" customHeight="1" x14ac:dyDescent="0.2">
      <c r="A91" s="729" t="s">
        <v>557</v>
      </c>
      <c r="B91" s="730" t="s">
        <v>558</v>
      </c>
      <c r="C91" s="731" t="s">
        <v>575</v>
      </c>
      <c r="D91" s="732" t="s">
        <v>576</v>
      </c>
      <c r="E91" s="733">
        <v>50113001</v>
      </c>
      <c r="F91" s="732" t="s">
        <v>584</v>
      </c>
      <c r="G91" s="731" t="s">
        <v>585</v>
      </c>
      <c r="H91" s="731">
        <v>104071</v>
      </c>
      <c r="I91" s="731">
        <v>4071</v>
      </c>
      <c r="J91" s="731" t="s">
        <v>745</v>
      </c>
      <c r="K91" s="731" t="s">
        <v>746</v>
      </c>
      <c r="L91" s="734">
        <v>222.2</v>
      </c>
      <c r="M91" s="734">
        <v>1</v>
      </c>
      <c r="N91" s="735">
        <v>222.2</v>
      </c>
    </row>
    <row r="92" spans="1:14" ht="14.45" customHeight="1" x14ac:dyDescent="0.2">
      <c r="A92" s="729" t="s">
        <v>557</v>
      </c>
      <c r="B92" s="730" t="s">
        <v>558</v>
      </c>
      <c r="C92" s="731" t="s">
        <v>575</v>
      </c>
      <c r="D92" s="732" t="s">
        <v>576</v>
      </c>
      <c r="E92" s="733">
        <v>50113001</v>
      </c>
      <c r="F92" s="732" t="s">
        <v>584</v>
      </c>
      <c r="G92" s="731" t="s">
        <v>585</v>
      </c>
      <c r="H92" s="731">
        <v>226525</v>
      </c>
      <c r="I92" s="731">
        <v>226525</v>
      </c>
      <c r="J92" s="731" t="s">
        <v>747</v>
      </c>
      <c r="K92" s="731" t="s">
        <v>748</v>
      </c>
      <c r="L92" s="734">
        <v>132.36000000000001</v>
      </c>
      <c r="M92" s="734">
        <v>4</v>
      </c>
      <c r="N92" s="735">
        <v>529.44000000000005</v>
      </c>
    </row>
    <row r="93" spans="1:14" ht="14.45" customHeight="1" x14ac:dyDescent="0.2">
      <c r="A93" s="729" t="s">
        <v>557</v>
      </c>
      <c r="B93" s="730" t="s">
        <v>558</v>
      </c>
      <c r="C93" s="731" t="s">
        <v>575</v>
      </c>
      <c r="D93" s="732" t="s">
        <v>576</v>
      </c>
      <c r="E93" s="733">
        <v>50113001</v>
      </c>
      <c r="F93" s="732" t="s">
        <v>584</v>
      </c>
      <c r="G93" s="731" t="s">
        <v>585</v>
      </c>
      <c r="H93" s="731">
        <v>127177</v>
      </c>
      <c r="I93" s="731">
        <v>127177</v>
      </c>
      <c r="J93" s="731" t="s">
        <v>749</v>
      </c>
      <c r="K93" s="731" t="s">
        <v>750</v>
      </c>
      <c r="L93" s="734">
        <v>401.72</v>
      </c>
      <c r="M93" s="734">
        <v>1</v>
      </c>
      <c r="N93" s="735">
        <v>401.72</v>
      </c>
    </row>
    <row r="94" spans="1:14" ht="14.45" customHeight="1" x14ac:dyDescent="0.2">
      <c r="A94" s="729" t="s">
        <v>557</v>
      </c>
      <c r="B94" s="730" t="s">
        <v>558</v>
      </c>
      <c r="C94" s="731" t="s">
        <v>575</v>
      </c>
      <c r="D94" s="732" t="s">
        <v>576</v>
      </c>
      <c r="E94" s="733">
        <v>50113001</v>
      </c>
      <c r="F94" s="732" t="s">
        <v>584</v>
      </c>
      <c r="G94" s="731" t="s">
        <v>585</v>
      </c>
      <c r="H94" s="731">
        <v>905098</v>
      </c>
      <c r="I94" s="731">
        <v>23989</v>
      </c>
      <c r="J94" s="731" t="s">
        <v>751</v>
      </c>
      <c r="K94" s="731" t="s">
        <v>329</v>
      </c>
      <c r="L94" s="734">
        <v>398.86100000000005</v>
      </c>
      <c r="M94" s="734">
        <v>3</v>
      </c>
      <c r="N94" s="735">
        <v>1196.5830000000001</v>
      </c>
    </row>
    <row r="95" spans="1:14" ht="14.45" customHeight="1" x14ac:dyDescent="0.2">
      <c r="A95" s="729" t="s">
        <v>557</v>
      </c>
      <c r="B95" s="730" t="s">
        <v>558</v>
      </c>
      <c r="C95" s="731" t="s">
        <v>575</v>
      </c>
      <c r="D95" s="732" t="s">
        <v>576</v>
      </c>
      <c r="E95" s="733">
        <v>50113001</v>
      </c>
      <c r="F95" s="732" t="s">
        <v>584</v>
      </c>
      <c r="G95" s="731" t="s">
        <v>605</v>
      </c>
      <c r="H95" s="731">
        <v>168326</v>
      </c>
      <c r="I95" s="731">
        <v>168326</v>
      </c>
      <c r="J95" s="731" t="s">
        <v>752</v>
      </c>
      <c r="K95" s="731" t="s">
        <v>753</v>
      </c>
      <c r="L95" s="734">
        <v>389.5</v>
      </c>
      <c r="M95" s="734">
        <v>8</v>
      </c>
      <c r="N95" s="735">
        <v>3116</v>
      </c>
    </row>
    <row r="96" spans="1:14" ht="14.45" customHeight="1" x14ac:dyDescent="0.2">
      <c r="A96" s="729" t="s">
        <v>557</v>
      </c>
      <c r="B96" s="730" t="s">
        <v>558</v>
      </c>
      <c r="C96" s="731" t="s">
        <v>575</v>
      </c>
      <c r="D96" s="732" t="s">
        <v>576</v>
      </c>
      <c r="E96" s="733">
        <v>50113001</v>
      </c>
      <c r="F96" s="732" t="s">
        <v>584</v>
      </c>
      <c r="G96" s="731" t="s">
        <v>605</v>
      </c>
      <c r="H96" s="731">
        <v>193745</v>
      </c>
      <c r="I96" s="731">
        <v>193745</v>
      </c>
      <c r="J96" s="731" t="s">
        <v>754</v>
      </c>
      <c r="K96" s="731" t="s">
        <v>755</v>
      </c>
      <c r="L96" s="734">
        <v>1184.6999999999998</v>
      </c>
      <c r="M96" s="734">
        <v>1</v>
      </c>
      <c r="N96" s="735">
        <v>1184.6999999999998</v>
      </c>
    </row>
    <row r="97" spans="1:14" ht="14.45" customHeight="1" x14ac:dyDescent="0.2">
      <c r="A97" s="729" t="s">
        <v>557</v>
      </c>
      <c r="B97" s="730" t="s">
        <v>558</v>
      </c>
      <c r="C97" s="731" t="s">
        <v>575</v>
      </c>
      <c r="D97" s="732" t="s">
        <v>576</v>
      </c>
      <c r="E97" s="733">
        <v>50113001</v>
      </c>
      <c r="F97" s="732" t="s">
        <v>584</v>
      </c>
      <c r="G97" s="731" t="s">
        <v>585</v>
      </c>
      <c r="H97" s="731">
        <v>210108</v>
      </c>
      <c r="I97" s="731">
        <v>210108</v>
      </c>
      <c r="J97" s="731" t="s">
        <v>754</v>
      </c>
      <c r="K97" s="731" t="s">
        <v>672</v>
      </c>
      <c r="L97" s="734">
        <v>727.22</v>
      </c>
      <c r="M97" s="734">
        <v>2</v>
      </c>
      <c r="N97" s="735">
        <v>1454.44</v>
      </c>
    </row>
    <row r="98" spans="1:14" ht="14.45" customHeight="1" x14ac:dyDescent="0.2">
      <c r="A98" s="729" t="s">
        <v>557</v>
      </c>
      <c r="B98" s="730" t="s">
        <v>558</v>
      </c>
      <c r="C98" s="731" t="s">
        <v>575</v>
      </c>
      <c r="D98" s="732" t="s">
        <v>576</v>
      </c>
      <c r="E98" s="733">
        <v>50113001</v>
      </c>
      <c r="F98" s="732" t="s">
        <v>584</v>
      </c>
      <c r="G98" s="731" t="s">
        <v>585</v>
      </c>
      <c r="H98" s="731">
        <v>166015</v>
      </c>
      <c r="I98" s="731">
        <v>66015</v>
      </c>
      <c r="J98" s="731" t="s">
        <v>756</v>
      </c>
      <c r="K98" s="731" t="s">
        <v>757</v>
      </c>
      <c r="L98" s="734">
        <v>83.859999999999985</v>
      </c>
      <c r="M98" s="734">
        <v>2</v>
      </c>
      <c r="N98" s="735">
        <v>167.71999999999997</v>
      </c>
    </row>
    <row r="99" spans="1:14" ht="14.45" customHeight="1" x14ac:dyDescent="0.2">
      <c r="A99" s="729" t="s">
        <v>557</v>
      </c>
      <c r="B99" s="730" t="s">
        <v>558</v>
      </c>
      <c r="C99" s="731" t="s">
        <v>575</v>
      </c>
      <c r="D99" s="732" t="s">
        <v>576</v>
      </c>
      <c r="E99" s="733">
        <v>50113001</v>
      </c>
      <c r="F99" s="732" t="s">
        <v>584</v>
      </c>
      <c r="G99" s="731" t="s">
        <v>585</v>
      </c>
      <c r="H99" s="731">
        <v>199680</v>
      </c>
      <c r="I99" s="731">
        <v>199680</v>
      </c>
      <c r="J99" s="731" t="s">
        <v>758</v>
      </c>
      <c r="K99" s="731" t="s">
        <v>759</v>
      </c>
      <c r="L99" s="734">
        <v>360.86099999999999</v>
      </c>
      <c r="M99" s="734">
        <v>10</v>
      </c>
      <c r="N99" s="735">
        <v>3608.61</v>
      </c>
    </row>
    <row r="100" spans="1:14" ht="14.45" customHeight="1" x14ac:dyDescent="0.2">
      <c r="A100" s="729" t="s">
        <v>557</v>
      </c>
      <c r="B100" s="730" t="s">
        <v>558</v>
      </c>
      <c r="C100" s="731" t="s">
        <v>575</v>
      </c>
      <c r="D100" s="732" t="s">
        <v>576</v>
      </c>
      <c r="E100" s="733">
        <v>50113001</v>
      </c>
      <c r="F100" s="732" t="s">
        <v>584</v>
      </c>
      <c r="G100" s="731" t="s">
        <v>585</v>
      </c>
      <c r="H100" s="731">
        <v>187076</v>
      </c>
      <c r="I100" s="731">
        <v>87076</v>
      </c>
      <c r="J100" s="731" t="s">
        <v>760</v>
      </c>
      <c r="K100" s="731" t="s">
        <v>761</v>
      </c>
      <c r="L100" s="734">
        <v>134.68545454545455</v>
      </c>
      <c r="M100" s="734">
        <v>11</v>
      </c>
      <c r="N100" s="735">
        <v>1481.54</v>
      </c>
    </row>
    <row r="101" spans="1:14" ht="14.45" customHeight="1" x14ac:dyDescent="0.2">
      <c r="A101" s="729" t="s">
        <v>557</v>
      </c>
      <c r="B101" s="730" t="s">
        <v>558</v>
      </c>
      <c r="C101" s="731" t="s">
        <v>575</v>
      </c>
      <c r="D101" s="732" t="s">
        <v>576</v>
      </c>
      <c r="E101" s="733">
        <v>50113001</v>
      </c>
      <c r="F101" s="732" t="s">
        <v>584</v>
      </c>
      <c r="G101" s="731" t="s">
        <v>585</v>
      </c>
      <c r="H101" s="731">
        <v>157586</v>
      </c>
      <c r="I101" s="731">
        <v>57586</v>
      </c>
      <c r="J101" s="731" t="s">
        <v>762</v>
      </c>
      <c r="K101" s="731" t="s">
        <v>763</v>
      </c>
      <c r="L101" s="734">
        <v>73.62</v>
      </c>
      <c r="M101" s="734">
        <v>4</v>
      </c>
      <c r="N101" s="735">
        <v>294.48</v>
      </c>
    </row>
    <row r="102" spans="1:14" ht="14.45" customHeight="1" x14ac:dyDescent="0.2">
      <c r="A102" s="729" t="s">
        <v>557</v>
      </c>
      <c r="B102" s="730" t="s">
        <v>558</v>
      </c>
      <c r="C102" s="731" t="s">
        <v>575</v>
      </c>
      <c r="D102" s="732" t="s">
        <v>576</v>
      </c>
      <c r="E102" s="733">
        <v>50113001</v>
      </c>
      <c r="F102" s="732" t="s">
        <v>584</v>
      </c>
      <c r="G102" s="731" t="s">
        <v>585</v>
      </c>
      <c r="H102" s="731">
        <v>848560</v>
      </c>
      <c r="I102" s="731">
        <v>125752</v>
      </c>
      <c r="J102" s="731" t="s">
        <v>764</v>
      </c>
      <c r="K102" s="731" t="s">
        <v>765</v>
      </c>
      <c r="L102" s="734">
        <v>222.98999999999998</v>
      </c>
      <c r="M102" s="734">
        <v>1</v>
      </c>
      <c r="N102" s="735">
        <v>222.98999999999998</v>
      </c>
    </row>
    <row r="103" spans="1:14" ht="14.45" customHeight="1" x14ac:dyDescent="0.2">
      <c r="A103" s="729" t="s">
        <v>557</v>
      </c>
      <c r="B103" s="730" t="s">
        <v>558</v>
      </c>
      <c r="C103" s="731" t="s">
        <v>575</v>
      </c>
      <c r="D103" s="732" t="s">
        <v>576</v>
      </c>
      <c r="E103" s="733">
        <v>50113001</v>
      </c>
      <c r="F103" s="732" t="s">
        <v>584</v>
      </c>
      <c r="G103" s="731" t="s">
        <v>585</v>
      </c>
      <c r="H103" s="731">
        <v>181293</v>
      </c>
      <c r="I103" s="731">
        <v>181293</v>
      </c>
      <c r="J103" s="731" t="s">
        <v>766</v>
      </c>
      <c r="K103" s="731" t="s">
        <v>767</v>
      </c>
      <c r="L103" s="734">
        <v>224.11</v>
      </c>
      <c r="M103" s="734">
        <v>2</v>
      </c>
      <c r="N103" s="735">
        <v>448.22</v>
      </c>
    </row>
    <row r="104" spans="1:14" ht="14.45" customHeight="1" x14ac:dyDescent="0.2">
      <c r="A104" s="729" t="s">
        <v>557</v>
      </c>
      <c r="B104" s="730" t="s">
        <v>558</v>
      </c>
      <c r="C104" s="731" t="s">
        <v>575</v>
      </c>
      <c r="D104" s="732" t="s">
        <v>576</v>
      </c>
      <c r="E104" s="733">
        <v>50113001</v>
      </c>
      <c r="F104" s="732" t="s">
        <v>584</v>
      </c>
      <c r="G104" s="731" t="s">
        <v>585</v>
      </c>
      <c r="H104" s="731">
        <v>129740</v>
      </c>
      <c r="I104" s="731">
        <v>29740</v>
      </c>
      <c r="J104" s="731" t="s">
        <v>768</v>
      </c>
      <c r="K104" s="731" t="s">
        <v>769</v>
      </c>
      <c r="L104" s="734">
        <v>667.56000000000006</v>
      </c>
      <c r="M104" s="734">
        <v>1</v>
      </c>
      <c r="N104" s="735">
        <v>667.56000000000006</v>
      </c>
    </row>
    <row r="105" spans="1:14" ht="14.45" customHeight="1" x14ac:dyDescent="0.2">
      <c r="A105" s="729" t="s">
        <v>557</v>
      </c>
      <c r="B105" s="730" t="s">
        <v>558</v>
      </c>
      <c r="C105" s="731" t="s">
        <v>575</v>
      </c>
      <c r="D105" s="732" t="s">
        <v>576</v>
      </c>
      <c r="E105" s="733">
        <v>50113001</v>
      </c>
      <c r="F105" s="732" t="s">
        <v>584</v>
      </c>
      <c r="G105" s="731" t="s">
        <v>605</v>
      </c>
      <c r="H105" s="731">
        <v>243131</v>
      </c>
      <c r="I105" s="731">
        <v>243131</v>
      </c>
      <c r="J105" s="731" t="s">
        <v>770</v>
      </c>
      <c r="K105" s="731" t="s">
        <v>771</v>
      </c>
      <c r="L105" s="734">
        <v>77.66</v>
      </c>
      <c r="M105" s="734">
        <v>2</v>
      </c>
      <c r="N105" s="735">
        <v>155.32</v>
      </c>
    </row>
    <row r="106" spans="1:14" ht="14.45" customHeight="1" x14ac:dyDescent="0.2">
      <c r="A106" s="729" t="s">
        <v>557</v>
      </c>
      <c r="B106" s="730" t="s">
        <v>558</v>
      </c>
      <c r="C106" s="731" t="s">
        <v>575</v>
      </c>
      <c r="D106" s="732" t="s">
        <v>576</v>
      </c>
      <c r="E106" s="733">
        <v>50113001</v>
      </c>
      <c r="F106" s="732" t="s">
        <v>584</v>
      </c>
      <c r="G106" s="731" t="s">
        <v>605</v>
      </c>
      <c r="H106" s="731">
        <v>243136</v>
      </c>
      <c r="I106" s="731">
        <v>243136</v>
      </c>
      <c r="J106" s="731" t="s">
        <v>770</v>
      </c>
      <c r="K106" s="731" t="s">
        <v>772</v>
      </c>
      <c r="L106" s="734">
        <v>130.97999999999999</v>
      </c>
      <c r="M106" s="734">
        <v>1</v>
      </c>
      <c r="N106" s="735">
        <v>130.97999999999999</v>
      </c>
    </row>
    <row r="107" spans="1:14" ht="14.45" customHeight="1" x14ac:dyDescent="0.2">
      <c r="A107" s="729" t="s">
        <v>557</v>
      </c>
      <c r="B107" s="730" t="s">
        <v>558</v>
      </c>
      <c r="C107" s="731" t="s">
        <v>575</v>
      </c>
      <c r="D107" s="732" t="s">
        <v>576</v>
      </c>
      <c r="E107" s="733">
        <v>50113001</v>
      </c>
      <c r="F107" s="732" t="s">
        <v>584</v>
      </c>
      <c r="G107" s="731" t="s">
        <v>605</v>
      </c>
      <c r="H107" s="731">
        <v>243138</v>
      </c>
      <c r="I107" s="731">
        <v>243138</v>
      </c>
      <c r="J107" s="731" t="s">
        <v>773</v>
      </c>
      <c r="K107" s="731" t="s">
        <v>774</v>
      </c>
      <c r="L107" s="734">
        <v>61.039999999999985</v>
      </c>
      <c r="M107" s="734">
        <v>1</v>
      </c>
      <c r="N107" s="735">
        <v>61.039999999999985</v>
      </c>
    </row>
    <row r="108" spans="1:14" ht="14.45" customHeight="1" x14ac:dyDescent="0.2">
      <c r="A108" s="729" t="s">
        <v>557</v>
      </c>
      <c r="B108" s="730" t="s">
        <v>558</v>
      </c>
      <c r="C108" s="731" t="s">
        <v>575</v>
      </c>
      <c r="D108" s="732" t="s">
        <v>576</v>
      </c>
      <c r="E108" s="733">
        <v>50113001</v>
      </c>
      <c r="F108" s="732" t="s">
        <v>584</v>
      </c>
      <c r="G108" s="731" t="s">
        <v>605</v>
      </c>
      <c r="H108" s="731">
        <v>114439</v>
      </c>
      <c r="I108" s="731">
        <v>14439</v>
      </c>
      <c r="J108" s="731" t="s">
        <v>775</v>
      </c>
      <c r="K108" s="731" t="s">
        <v>776</v>
      </c>
      <c r="L108" s="734">
        <v>33.360000000000007</v>
      </c>
      <c r="M108" s="734">
        <v>1</v>
      </c>
      <c r="N108" s="735">
        <v>33.360000000000007</v>
      </c>
    </row>
    <row r="109" spans="1:14" ht="14.45" customHeight="1" x14ac:dyDescent="0.2">
      <c r="A109" s="729" t="s">
        <v>557</v>
      </c>
      <c r="B109" s="730" t="s">
        <v>558</v>
      </c>
      <c r="C109" s="731" t="s">
        <v>575</v>
      </c>
      <c r="D109" s="732" t="s">
        <v>576</v>
      </c>
      <c r="E109" s="733">
        <v>50113001</v>
      </c>
      <c r="F109" s="732" t="s">
        <v>584</v>
      </c>
      <c r="G109" s="731" t="s">
        <v>585</v>
      </c>
      <c r="H109" s="731">
        <v>243143</v>
      </c>
      <c r="I109" s="731">
        <v>243143</v>
      </c>
      <c r="J109" s="731" t="s">
        <v>777</v>
      </c>
      <c r="K109" s="731" t="s">
        <v>778</v>
      </c>
      <c r="L109" s="734">
        <v>303.68</v>
      </c>
      <c r="M109" s="734">
        <v>6</v>
      </c>
      <c r="N109" s="735">
        <v>1822.08</v>
      </c>
    </row>
    <row r="110" spans="1:14" ht="14.45" customHeight="1" x14ac:dyDescent="0.2">
      <c r="A110" s="729" t="s">
        <v>557</v>
      </c>
      <c r="B110" s="730" t="s">
        <v>558</v>
      </c>
      <c r="C110" s="731" t="s">
        <v>575</v>
      </c>
      <c r="D110" s="732" t="s">
        <v>576</v>
      </c>
      <c r="E110" s="733">
        <v>50113001</v>
      </c>
      <c r="F110" s="732" t="s">
        <v>584</v>
      </c>
      <c r="G110" s="731" t="s">
        <v>605</v>
      </c>
      <c r="H110" s="731">
        <v>213477</v>
      </c>
      <c r="I110" s="731">
        <v>213477</v>
      </c>
      <c r="J110" s="731" t="s">
        <v>779</v>
      </c>
      <c r="K110" s="731" t="s">
        <v>780</v>
      </c>
      <c r="L110" s="734">
        <v>3299.89</v>
      </c>
      <c r="M110" s="734">
        <v>3</v>
      </c>
      <c r="N110" s="735">
        <v>9899.67</v>
      </c>
    </row>
    <row r="111" spans="1:14" ht="14.45" customHeight="1" x14ac:dyDescent="0.2">
      <c r="A111" s="729" t="s">
        <v>557</v>
      </c>
      <c r="B111" s="730" t="s">
        <v>558</v>
      </c>
      <c r="C111" s="731" t="s">
        <v>575</v>
      </c>
      <c r="D111" s="732" t="s">
        <v>576</v>
      </c>
      <c r="E111" s="733">
        <v>50113001</v>
      </c>
      <c r="F111" s="732" t="s">
        <v>584</v>
      </c>
      <c r="G111" s="731" t="s">
        <v>605</v>
      </c>
      <c r="H111" s="731">
        <v>213489</v>
      </c>
      <c r="I111" s="731">
        <v>213489</v>
      </c>
      <c r="J111" s="731" t="s">
        <v>781</v>
      </c>
      <c r="K111" s="731" t="s">
        <v>782</v>
      </c>
      <c r="L111" s="734">
        <v>624.25</v>
      </c>
      <c r="M111" s="734">
        <v>55</v>
      </c>
      <c r="N111" s="735">
        <v>34333.75</v>
      </c>
    </row>
    <row r="112" spans="1:14" ht="14.45" customHeight="1" x14ac:dyDescent="0.2">
      <c r="A112" s="729" t="s">
        <v>557</v>
      </c>
      <c r="B112" s="730" t="s">
        <v>558</v>
      </c>
      <c r="C112" s="731" t="s">
        <v>575</v>
      </c>
      <c r="D112" s="732" t="s">
        <v>576</v>
      </c>
      <c r="E112" s="733">
        <v>50113001</v>
      </c>
      <c r="F112" s="732" t="s">
        <v>584</v>
      </c>
      <c r="G112" s="731" t="s">
        <v>605</v>
      </c>
      <c r="H112" s="731">
        <v>213487</v>
      </c>
      <c r="I112" s="731">
        <v>213487</v>
      </c>
      <c r="J112" s="731" t="s">
        <v>781</v>
      </c>
      <c r="K112" s="731" t="s">
        <v>783</v>
      </c>
      <c r="L112" s="734">
        <v>290.61999999999995</v>
      </c>
      <c r="M112" s="734">
        <v>24</v>
      </c>
      <c r="N112" s="735">
        <v>6974.8799999999992</v>
      </c>
    </row>
    <row r="113" spans="1:14" ht="14.45" customHeight="1" x14ac:dyDescent="0.2">
      <c r="A113" s="729" t="s">
        <v>557</v>
      </c>
      <c r="B113" s="730" t="s">
        <v>558</v>
      </c>
      <c r="C113" s="731" t="s">
        <v>575</v>
      </c>
      <c r="D113" s="732" t="s">
        <v>576</v>
      </c>
      <c r="E113" s="733">
        <v>50113001</v>
      </c>
      <c r="F113" s="732" t="s">
        <v>584</v>
      </c>
      <c r="G113" s="731" t="s">
        <v>605</v>
      </c>
      <c r="H113" s="731">
        <v>213485</v>
      </c>
      <c r="I113" s="731">
        <v>213485</v>
      </c>
      <c r="J113" s="731" t="s">
        <v>781</v>
      </c>
      <c r="K113" s="731" t="s">
        <v>784</v>
      </c>
      <c r="L113" s="734">
        <v>721.16</v>
      </c>
      <c r="M113" s="734">
        <v>24</v>
      </c>
      <c r="N113" s="735">
        <v>17307.84</v>
      </c>
    </row>
    <row r="114" spans="1:14" ht="14.45" customHeight="1" x14ac:dyDescent="0.2">
      <c r="A114" s="729" t="s">
        <v>557</v>
      </c>
      <c r="B114" s="730" t="s">
        <v>558</v>
      </c>
      <c r="C114" s="731" t="s">
        <v>575</v>
      </c>
      <c r="D114" s="732" t="s">
        <v>576</v>
      </c>
      <c r="E114" s="733">
        <v>50113001</v>
      </c>
      <c r="F114" s="732" t="s">
        <v>584</v>
      </c>
      <c r="G114" s="731" t="s">
        <v>605</v>
      </c>
      <c r="H114" s="731">
        <v>213494</v>
      </c>
      <c r="I114" s="731">
        <v>213494</v>
      </c>
      <c r="J114" s="731" t="s">
        <v>781</v>
      </c>
      <c r="K114" s="731" t="s">
        <v>785</v>
      </c>
      <c r="L114" s="734">
        <v>408.87</v>
      </c>
      <c r="M114" s="734">
        <v>65</v>
      </c>
      <c r="N114" s="735">
        <v>26576.55</v>
      </c>
    </row>
    <row r="115" spans="1:14" ht="14.45" customHeight="1" x14ac:dyDescent="0.2">
      <c r="A115" s="729" t="s">
        <v>557</v>
      </c>
      <c r="B115" s="730" t="s">
        <v>558</v>
      </c>
      <c r="C115" s="731" t="s">
        <v>575</v>
      </c>
      <c r="D115" s="732" t="s">
        <v>576</v>
      </c>
      <c r="E115" s="733">
        <v>50113001</v>
      </c>
      <c r="F115" s="732" t="s">
        <v>584</v>
      </c>
      <c r="G115" s="731" t="s">
        <v>605</v>
      </c>
      <c r="H115" s="731">
        <v>213480</v>
      </c>
      <c r="I115" s="731">
        <v>213480</v>
      </c>
      <c r="J115" s="731" t="s">
        <v>786</v>
      </c>
      <c r="K115" s="731" t="s">
        <v>782</v>
      </c>
      <c r="L115" s="734">
        <v>1106.1600000000001</v>
      </c>
      <c r="M115" s="734">
        <v>4</v>
      </c>
      <c r="N115" s="735">
        <v>4424.6400000000003</v>
      </c>
    </row>
    <row r="116" spans="1:14" ht="14.45" customHeight="1" x14ac:dyDescent="0.2">
      <c r="A116" s="729" t="s">
        <v>557</v>
      </c>
      <c r="B116" s="730" t="s">
        <v>558</v>
      </c>
      <c r="C116" s="731" t="s">
        <v>575</v>
      </c>
      <c r="D116" s="732" t="s">
        <v>576</v>
      </c>
      <c r="E116" s="733">
        <v>50113001</v>
      </c>
      <c r="F116" s="732" t="s">
        <v>584</v>
      </c>
      <c r="G116" s="731" t="s">
        <v>605</v>
      </c>
      <c r="H116" s="731">
        <v>213484</v>
      </c>
      <c r="I116" s="731">
        <v>213484</v>
      </c>
      <c r="J116" s="731" t="s">
        <v>786</v>
      </c>
      <c r="K116" s="731" t="s">
        <v>787</v>
      </c>
      <c r="L116" s="734">
        <v>1895.74</v>
      </c>
      <c r="M116" s="734">
        <v>1</v>
      </c>
      <c r="N116" s="735">
        <v>1895.74</v>
      </c>
    </row>
    <row r="117" spans="1:14" ht="14.45" customHeight="1" x14ac:dyDescent="0.2">
      <c r="A117" s="729" t="s">
        <v>557</v>
      </c>
      <c r="B117" s="730" t="s">
        <v>558</v>
      </c>
      <c r="C117" s="731" t="s">
        <v>575</v>
      </c>
      <c r="D117" s="732" t="s">
        <v>576</v>
      </c>
      <c r="E117" s="733">
        <v>50113001</v>
      </c>
      <c r="F117" s="732" t="s">
        <v>584</v>
      </c>
      <c r="G117" s="731" t="s">
        <v>605</v>
      </c>
      <c r="H117" s="731">
        <v>213482</v>
      </c>
      <c r="I117" s="731">
        <v>213482</v>
      </c>
      <c r="J117" s="731" t="s">
        <v>786</v>
      </c>
      <c r="K117" s="731" t="s">
        <v>788</v>
      </c>
      <c r="L117" s="734">
        <v>1500.95</v>
      </c>
      <c r="M117" s="734">
        <v>2</v>
      </c>
      <c r="N117" s="735">
        <v>3001.9</v>
      </c>
    </row>
    <row r="118" spans="1:14" ht="14.45" customHeight="1" x14ac:dyDescent="0.2">
      <c r="A118" s="729" t="s">
        <v>557</v>
      </c>
      <c r="B118" s="730" t="s">
        <v>558</v>
      </c>
      <c r="C118" s="731" t="s">
        <v>575</v>
      </c>
      <c r="D118" s="732" t="s">
        <v>576</v>
      </c>
      <c r="E118" s="733">
        <v>50113001</v>
      </c>
      <c r="F118" s="732" t="s">
        <v>584</v>
      </c>
      <c r="G118" s="731" t="s">
        <v>585</v>
      </c>
      <c r="H118" s="731">
        <v>238119</v>
      </c>
      <c r="I118" s="731">
        <v>238119</v>
      </c>
      <c r="J118" s="731" t="s">
        <v>789</v>
      </c>
      <c r="K118" s="731" t="s">
        <v>790</v>
      </c>
      <c r="L118" s="734">
        <v>74.803809523809534</v>
      </c>
      <c r="M118" s="734">
        <v>21</v>
      </c>
      <c r="N118" s="735">
        <v>1570.88</v>
      </c>
    </row>
    <row r="119" spans="1:14" ht="14.45" customHeight="1" x14ac:dyDescent="0.2">
      <c r="A119" s="729" t="s">
        <v>557</v>
      </c>
      <c r="B119" s="730" t="s">
        <v>558</v>
      </c>
      <c r="C119" s="731" t="s">
        <v>575</v>
      </c>
      <c r="D119" s="732" t="s">
        <v>576</v>
      </c>
      <c r="E119" s="733">
        <v>50113001</v>
      </c>
      <c r="F119" s="732" t="s">
        <v>584</v>
      </c>
      <c r="G119" s="731" t="s">
        <v>605</v>
      </c>
      <c r="H119" s="731">
        <v>156804</v>
      </c>
      <c r="I119" s="731">
        <v>56804</v>
      </c>
      <c r="J119" s="731" t="s">
        <v>791</v>
      </c>
      <c r="K119" s="731" t="s">
        <v>792</v>
      </c>
      <c r="L119" s="734">
        <v>31.508750000000003</v>
      </c>
      <c r="M119" s="734">
        <v>8</v>
      </c>
      <c r="N119" s="735">
        <v>252.07000000000002</v>
      </c>
    </row>
    <row r="120" spans="1:14" ht="14.45" customHeight="1" x14ac:dyDescent="0.2">
      <c r="A120" s="729" t="s">
        <v>557</v>
      </c>
      <c r="B120" s="730" t="s">
        <v>558</v>
      </c>
      <c r="C120" s="731" t="s">
        <v>575</v>
      </c>
      <c r="D120" s="732" t="s">
        <v>576</v>
      </c>
      <c r="E120" s="733">
        <v>50113001</v>
      </c>
      <c r="F120" s="732" t="s">
        <v>584</v>
      </c>
      <c r="G120" s="731" t="s">
        <v>585</v>
      </c>
      <c r="H120" s="731">
        <v>207941</v>
      </c>
      <c r="I120" s="731">
        <v>207941</v>
      </c>
      <c r="J120" s="731" t="s">
        <v>793</v>
      </c>
      <c r="K120" s="731" t="s">
        <v>794</v>
      </c>
      <c r="L120" s="734">
        <v>49.99666666666667</v>
      </c>
      <c r="M120" s="734">
        <v>3</v>
      </c>
      <c r="N120" s="735">
        <v>149.99</v>
      </c>
    </row>
    <row r="121" spans="1:14" ht="14.45" customHeight="1" x14ac:dyDescent="0.2">
      <c r="A121" s="729" t="s">
        <v>557</v>
      </c>
      <c r="B121" s="730" t="s">
        <v>558</v>
      </c>
      <c r="C121" s="731" t="s">
        <v>575</v>
      </c>
      <c r="D121" s="732" t="s">
        <v>576</v>
      </c>
      <c r="E121" s="733">
        <v>50113001</v>
      </c>
      <c r="F121" s="732" t="s">
        <v>584</v>
      </c>
      <c r="G121" s="731" t="s">
        <v>585</v>
      </c>
      <c r="H121" s="731">
        <v>243407</v>
      </c>
      <c r="I121" s="731">
        <v>243407</v>
      </c>
      <c r="J121" s="731" t="s">
        <v>795</v>
      </c>
      <c r="K121" s="731" t="s">
        <v>796</v>
      </c>
      <c r="L121" s="734">
        <v>246.7700000000001</v>
      </c>
      <c r="M121" s="734">
        <v>2</v>
      </c>
      <c r="N121" s="735">
        <v>493.54000000000019</v>
      </c>
    </row>
    <row r="122" spans="1:14" ht="14.45" customHeight="1" x14ac:dyDescent="0.2">
      <c r="A122" s="729" t="s">
        <v>557</v>
      </c>
      <c r="B122" s="730" t="s">
        <v>558</v>
      </c>
      <c r="C122" s="731" t="s">
        <v>575</v>
      </c>
      <c r="D122" s="732" t="s">
        <v>576</v>
      </c>
      <c r="E122" s="733">
        <v>50113001</v>
      </c>
      <c r="F122" s="732" t="s">
        <v>584</v>
      </c>
      <c r="G122" s="731" t="s">
        <v>585</v>
      </c>
      <c r="H122" s="731">
        <v>221744</v>
      </c>
      <c r="I122" s="731">
        <v>221744</v>
      </c>
      <c r="J122" s="731" t="s">
        <v>797</v>
      </c>
      <c r="K122" s="731" t="s">
        <v>798</v>
      </c>
      <c r="L122" s="734">
        <v>33</v>
      </c>
      <c r="M122" s="734">
        <v>11</v>
      </c>
      <c r="N122" s="735">
        <v>363</v>
      </c>
    </row>
    <row r="123" spans="1:14" ht="14.45" customHeight="1" x14ac:dyDescent="0.2">
      <c r="A123" s="729" t="s">
        <v>557</v>
      </c>
      <c r="B123" s="730" t="s">
        <v>558</v>
      </c>
      <c r="C123" s="731" t="s">
        <v>575</v>
      </c>
      <c r="D123" s="732" t="s">
        <v>576</v>
      </c>
      <c r="E123" s="733">
        <v>50113001</v>
      </c>
      <c r="F123" s="732" t="s">
        <v>584</v>
      </c>
      <c r="G123" s="731" t="s">
        <v>605</v>
      </c>
      <c r="H123" s="731">
        <v>150781</v>
      </c>
      <c r="I123" s="731">
        <v>150781</v>
      </c>
      <c r="J123" s="731" t="s">
        <v>799</v>
      </c>
      <c r="K123" s="731" t="s">
        <v>800</v>
      </c>
      <c r="L123" s="734">
        <v>75.719998583876333</v>
      </c>
      <c r="M123" s="734">
        <v>1</v>
      </c>
      <c r="N123" s="735">
        <v>75.719998583876333</v>
      </c>
    </row>
    <row r="124" spans="1:14" ht="14.45" customHeight="1" x14ac:dyDescent="0.2">
      <c r="A124" s="729" t="s">
        <v>557</v>
      </c>
      <c r="B124" s="730" t="s">
        <v>558</v>
      </c>
      <c r="C124" s="731" t="s">
        <v>575</v>
      </c>
      <c r="D124" s="732" t="s">
        <v>576</v>
      </c>
      <c r="E124" s="733">
        <v>50113001</v>
      </c>
      <c r="F124" s="732" t="s">
        <v>584</v>
      </c>
      <c r="G124" s="731" t="s">
        <v>585</v>
      </c>
      <c r="H124" s="731">
        <v>111242</v>
      </c>
      <c r="I124" s="731">
        <v>11242</v>
      </c>
      <c r="J124" s="731" t="s">
        <v>801</v>
      </c>
      <c r="K124" s="731" t="s">
        <v>802</v>
      </c>
      <c r="L124" s="734">
        <v>145.84000000000003</v>
      </c>
      <c r="M124" s="734">
        <v>1</v>
      </c>
      <c r="N124" s="735">
        <v>145.84000000000003</v>
      </c>
    </row>
    <row r="125" spans="1:14" ht="14.45" customHeight="1" x14ac:dyDescent="0.2">
      <c r="A125" s="729" t="s">
        <v>557</v>
      </c>
      <c r="B125" s="730" t="s">
        <v>558</v>
      </c>
      <c r="C125" s="731" t="s">
        <v>575</v>
      </c>
      <c r="D125" s="732" t="s">
        <v>576</v>
      </c>
      <c r="E125" s="733">
        <v>50113001</v>
      </c>
      <c r="F125" s="732" t="s">
        <v>584</v>
      </c>
      <c r="G125" s="731" t="s">
        <v>585</v>
      </c>
      <c r="H125" s="731">
        <v>31915</v>
      </c>
      <c r="I125" s="731">
        <v>31915</v>
      </c>
      <c r="J125" s="731" t="s">
        <v>803</v>
      </c>
      <c r="K125" s="731" t="s">
        <v>804</v>
      </c>
      <c r="L125" s="734">
        <v>173.69</v>
      </c>
      <c r="M125" s="734">
        <v>8</v>
      </c>
      <c r="N125" s="735">
        <v>1389.52</v>
      </c>
    </row>
    <row r="126" spans="1:14" ht="14.45" customHeight="1" x14ac:dyDescent="0.2">
      <c r="A126" s="729" t="s">
        <v>557</v>
      </c>
      <c r="B126" s="730" t="s">
        <v>558</v>
      </c>
      <c r="C126" s="731" t="s">
        <v>575</v>
      </c>
      <c r="D126" s="732" t="s">
        <v>576</v>
      </c>
      <c r="E126" s="733">
        <v>50113001</v>
      </c>
      <c r="F126" s="732" t="s">
        <v>584</v>
      </c>
      <c r="G126" s="731" t="s">
        <v>585</v>
      </c>
      <c r="H126" s="731">
        <v>47244</v>
      </c>
      <c r="I126" s="731">
        <v>47244</v>
      </c>
      <c r="J126" s="731" t="s">
        <v>805</v>
      </c>
      <c r="K126" s="731" t="s">
        <v>804</v>
      </c>
      <c r="L126" s="734">
        <v>143</v>
      </c>
      <c r="M126" s="734">
        <v>5</v>
      </c>
      <c r="N126" s="735">
        <v>715</v>
      </c>
    </row>
    <row r="127" spans="1:14" ht="14.45" customHeight="1" x14ac:dyDescent="0.2">
      <c r="A127" s="729" t="s">
        <v>557</v>
      </c>
      <c r="B127" s="730" t="s">
        <v>558</v>
      </c>
      <c r="C127" s="731" t="s">
        <v>575</v>
      </c>
      <c r="D127" s="732" t="s">
        <v>576</v>
      </c>
      <c r="E127" s="733">
        <v>50113001</v>
      </c>
      <c r="F127" s="732" t="s">
        <v>584</v>
      </c>
      <c r="G127" s="731" t="s">
        <v>605</v>
      </c>
      <c r="H127" s="731">
        <v>183730</v>
      </c>
      <c r="I127" s="731">
        <v>215914</v>
      </c>
      <c r="J127" s="731" t="s">
        <v>806</v>
      </c>
      <c r="K127" s="731" t="s">
        <v>807</v>
      </c>
      <c r="L127" s="734">
        <v>60.36</v>
      </c>
      <c r="M127" s="734">
        <v>1</v>
      </c>
      <c r="N127" s="735">
        <v>60.36</v>
      </c>
    </row>
    <row r="128" spans="1:14" ht="14.45" customHeight="1" x14ac:dyDescent="0.2">
      <c r="A128" s="729" t="s">
        <v>557</v>
      </c>
      <c r="B128" s="730" t="s">
        <v>558</v>
      </c>
      <c r="C128" s="731" t="s">
        <v>575</v>
      </c>
      <c r="D128" s="732" t="s">
        <v>576</v>
      </c>
      <c r="E128" s="733">
        <v>50113001</v>
      </c>
      <c r="F128" s="732" t="s">
        <v>584</v>
      </c>
      <c r="G128" s="731" t="s">
        <v>585</v>
      </c>
      <c r="H128" s="731">
        <v>215605</v>
      </c>
      <c r="I128" s="731">
        <v>215605</v>
      </c>
      <c r="J128" s="731" t="s">
        <v>808</v>
      </c>
      <c r="K128" s="731" t="s">
        <v>809</v>
      </c>
      <c r="L128" s="734">
        <v>20.350000000000001</v>
      </c>
      <c r="M128" s="734">
        <v>5</v>
      </c>
      <c r="N128" s="735">
        <v>101.75000000000001</v>
      </c>
    </row>
    <row r="129" spans="1:14" ht="14.45" customHeight="1" x14ac:dyDescent="0.2">
      <c r="A129" s="729" t="s">
        <v>557</v>
      </c>
      <c r="B129" s="730" t="s">
        <v>558</v>
      </c>
      <c r="C129" s="731" t="s">
        <v>575</v>
      </c>
      <c r="D129" s="732" t="s">
        <v>576</v>
      </c>
      <c r="E129" s="733">
        <v>50113001</v>
      </c>
      <c r="F129" s="732" t="s">
        <v>584</v>
      </c>
      <c r="G129" s="731" t="s">
        <v>605</v>
      </c>
      <c r="H129" s="731">
        <v>100308</v>
      </c>
      <c r="I129" s="731">
        <v>100308</v>
      </c>
      <c r="J129" s="731" t="s">
        <v>810</v>
      </c>
      <c r="K129" s="731" t="s">
        <v>811</v>
      </c>
      <c r="L129" s="734">
        <v>38.85</v>
      </c>
      <c r="M129" s="734">
        <v>2</v>
      </c>
      <c r="N129" s="735">
        <v>77.7</v>
      </c>
    </row>
    <row r="130" spans="1:14" ht="14.45" customHeight="1" x14ac:dyDescent="0.2">
      <c r="A130" s="729" t="s">
        <v>557</v>
      </c>
      <c r="B130" s="730" t="s">
        <v>558</v>
      </c>
      <c r="C130" s="731" t="s">
        <v>575</v>
      </c>
      <c r="D130" s="732" t="s">
        <v>576</v>
      </c>
      <c r="E130" s="733">
        <v>50113001</v>
      </c>
      <c r="F130" s="732" t="s">
        <v>584</v>
      </c>
      <c r="G130" s="731" t="s">
        <v>585</v>
      </c>
      <c r="H130" s="731">
        <v>219874</v>
      </c>
      <c r="I130" s="731">
        <v>219874</v>
      </c>
      <c r="J130" s="731" t="s">
        <v>812</v>
      </c>
      <c r="K130" s="731" t="s">
        <v>813</v>
      </c>
      <c r="L130" s="734">
        <v>1341.35</v>
      </c>
      <c r="M130" s="734">
        <v>2</v>
      </c>
      <c r="N130" s="735">
        <v>2682.7</v>
      </c>
    </row>
    <row r="131" spans="1:14" ht="14.45" customHeight="1" x14ac:dyDescent="0.2">
      <c r="A131" s="729" t="s">
        <v>557</v>
      </c>
      <c r="B131" s="730" t="s">
        <v>558</v>
      </c>
      <c r="C131" s="731" t="s">
        <v>575</v>
      </c>
      <c r="D131" s="732" t="s">
        <v>576</v>
      </c>
      <c r="E131" s="733">
        <v>50113001</v>
      </c>
      <c r="F131" s="732" t="s">
        <v>584</v>
      </c>
      <c r="G131" s="731" t="s">
        <v>585</v>
      </c>
      <c r="H131" s="731">
        <v>214355</v>
      </c>
      <c r="I131" s="731">
        <v>214355</v>
      </c>
      <c r="J131" s="731" t="s">
        <v>814</v>
      </c>
      <c r="K131" s="731" t="s">
        <v>815</v>
      </c>
      <c r="L131" s="734">
        <v>277.90000000000003</v>
      </c>
      <c r="M131" s="734">
        <v>2</v>
      </c>
      <c r="N131" s="735">
        <v>555.80000000000007</v>
      </c>
    </row>
    <row r="132" spans="1:14" ht="14.45" customHeight="1" x14ac:dyDescent="0.2">
      <c r="A132" s="729" t="s">
        <v>557</v>
      </c>
      <c r="B132" s="730" t="s">
        <v>558</v>
      </c>
      <c r="C132" s="731" t="s">
        <v>575</v>
      </c>
      <c r="D132" s="732" t="s">
        <v>576</v>
      </c>
      <c r="E132" s="733">
        <v>50113001</v>
      </c>
      <c r="F132" s="732" t="s">
        <v>584</v>
      </c>
      <c r="G132" s="731" t="s">
        <v>585</v>
      </c>
      <c r="H132" s="731">
        <v>219877</v>
      </c>
      <c r="I132" s="731">
        <v>219877</v>
      </c>
      <c r="J132" s="731" t="s">
        <v>816</v>
      </c>
      <c r="K132" s="731" t="s">
        <v>817</v>
      </c>
      <c r="L132" s="734">
        <v>1046.06</v>
      </c>
      <c r="M132" s="734">
        <v>3</v>
      </c>
      <c r="N132" s="735">
        <v>3138.18</v>
      </c>
    </row>
    <row r="133" spans="1:14" ht="14.45" customHeight="1" x14ac:dyDescent="0.2">
      <c r="A133" s="729" t="s">
        <v>557</v>
      </c>
      <c r="B133" s="730" t="s">
        <v>558</v>
      </c>
      <c r="C133" s="731" t="s">
        <v>575</v>
      </c>
      <c r="D133" s="732" t="s">
        <v>576</v>
      </c>
      <c r="E133" s="733">
        <v>50113001</v>
      </c>
      <c r="F133" s="732" t="s">
        <v>584</v>
      </c>
      <c r="G133" s="731" t="s">
        <v>585</v>
      </c>
      <c r="H133" s="731">
        <v>216572</v>
      </c>
      <c r="I133" s="731">
        <v>216572</v>
      </c>
      <c r="J133" s="731" t="s">
        <v>818</v>
      </c>
      <c r="K133" s="731" t="s">
        <v>819</v>
      </c>
      <c r="L133" s="734">
        <v>43.813001913033204</v>
      </c>
      <c r="M133" s="734">
        <v>10</v>
      </c>
      <c r="N133" s="735">
        <v>438.13001913033202</v>
      </c>
    </row>
    <row r="134" spans="1:14" ht="14.45" customHeight="1" x14ac:dyDescent="0.2">
      <c r="A134" s="729" t="s">
        <v>557</v>
      </c>
      <c r="B134" s="730" t="s">
        <v>558</v>
      </c>
      <c r="C134" s="731" t="s">
        <v>575</v>
      </c>
      <c r="D134" s="732" t="s">
        <v>576</v>
      </c>
      <c r="E134" s="733">
        <v>50113001</v>
      </c>
      <c r="F134" s="732" t="s">
        <v>584</v>
      </c>
      <c r="G134" s="731" t="s">
        <v>585</v>
      </c>
      <c r="H134" s="731">
        <v>223200</v>
      </c>
      <c r="I134" s="731">
        <v>223200</v>
      </c>
      <c r="J134" s="731" t="s">
        <v>820</v>
      </c>
      <c r="K134" s="731" t="s">
        <v>821</v>
      </c>
      <c r="L134" s="734">
        <v>128.45000000000002</v>
      </c>
      <c r="M134" s="734">
        <v>19</v>
      </c>
      <c r="N134" s="735">
        <v>2440.5500000000002</v>
      </c>
    </row>
    <row r="135" spans="1:14" ht="14.45" customHeight="1" x14ac:dyDescent="0.2">
      <c r="A135" s="729" t="s">
        <v>557</v>
      </c>
      <c r="B135" s="730" t="s">
        <v>558</v>
      </c>
      <c r="C135" s="731" t="s">
        <v>575</v>
      </c>
      <c r="D135" s="732" t="s">
        <v>576</v>
      </c>
      <c r="E135" s="733">
        <v>50113001</v>
      </c>
      <c r="F135" s="732" t="s">
        <v>584</v>
      </c>
      <c r="G135" s="731" t="s">
        <v>585</v>
      </c>
      <c r="H135" s="731">
        <v>51367</v>
      </c>
      <c r="I135" s="731">
        <v>51367</v>
      </c>
      <c r="J135" s="731" t="s">
        <v>822</v>
      </c>
      <c r="K135" s="731" t="s">
        <v>823</v>
      </c>
      <c r="L135" s="734">
        <v>92.949999999999989</v>
      </c>
      <c r="M135" s="734">
        <v>3</v>
      </c>
      <c r="N135" s="735">
        <v>278.84999999999997</v>
      </c>
    </row>
    <row r="136" spans="1:14" ht="14.45" customHeight="1" x14ac:dyDescent="0.2">
      <c r="A136" s="729" t="s">
        <v>557</v>
      </c>
      <c r="B136" s="730" t="s">
        <v>558</v>
      </c>
      <c r="C136" s="731" t="s">
        <v>575</v>
      </c>
      <c r="D136" s="732" t="s">
        <v>576</v>
      </c>
      <c r="E136" s="733">
        <v>50113001</v>
      </c>
      <c r="F136" s="732" t="s">
        <v>584</v>
      </c>
      <c r="G136" s="731" t="s">
        <v>585</v>
      </c>
      <c r="H136" s="731">
        <v>51366</v>
      </c>
      <c r="I136" s="731">
        <v>51366</v>
      </c>
      <c r="J136" s="731" t="s">
        <v>822</v>
      </c>
      <c r="K136" s="731" t="s">
        <v>824</v>
      </c>
      <c r="L136" s="734">
        <v>171.6</v>
      </c>
      <c r="M136" s="734">
        <v>183</v>
      </c>
      <c r="N136" s="735">
        <v>31402.799999999999</v>
      </c>
    </row>
    <row r="137" spans="1:14" ht="14.45" customHeight="1" x14ac:dyDescent="0.2">
      <c r="A137" s="729" t="s">
        <v>557</v>
      </c>
      <c r="B137" s="730" t="s">
        <v>558</v>
      </c>
      <c r="C137" s="731" t="s">
        <v>575</v>
      </c>
      <c r="D137" s="732" t="s">
        <v>576</v>
      </c>
      <c r="E137" s="733">
        <v>50113001</v>
      </c>
      <c r="F137" s="732" t="s">
        <v>584</v>
      </c>
      <c r="G137" s="731" t="s">
        <v>585</v>
      </c>
      <c r="H137" s="731">
        <v>241993</v>
      </c>
      <c r="I137" s="731">
        <v>241993</v>
      </c>
      <c r="J137" s="731" t="s">
        <v>825</v>
      </c>
      <c r="K137" s="731" t="s">
        <v>826</v>
      </c>
      <c r="L137" s="734">
        <v>94.289999999999978</v>
      </c>
      <c r="M137" s="734">
        <v>2</v>
      </c>
      <c r="N137" s="735">
        <v>188.57999999999996</v>
      </c>
    </row>
    <row r="138" spans="1:14" ht="14.45" customHeight="1" x14ac:dyDescent="0.2">
      <c r="A138" s="729" t="s">
        <v>557</v>
      </c>
      <c r="B138" s="730" t="s">
        <v>558</v>
      </c>
      <c r="C138" s="731" t="s">
        <v>575</v>
      </c>
      <c r="D138" s="732" t="s">
        <v>576</v>
      </c>
      <c r="E138" s="733">
        <v>50113001</v>
      </c>
      <c r="F138" s="732" t="s">
        <v>584</v>
      </c>
      <c r="G138" s="731" t="s">
        <v>585</v>
      </c>
      <c r="H138" s="731">
        <v>241992</v>
      </c>
      <c r="I138" s="731">
        <v>241992</v>
      </c>
      <c r="J138" s="731" t="s">
        <v>827</v>
      </c>
      <c r="K138" s="731" t="s">
        <v>828</v>
      </c>
      <c r="L138" s="734">
        <v>61.63000000000001</v>
      </c>
      <c r="M138" s="734">
        <v>5</v>
      </c>
      <c r="N138" s="735">
        <v>308.15000000000003</v>
      </c>
    </row>
    <row r="139" spans="1:14" ht="14.45" customHeight="1" x14ac:dyDescent="0.2">
      <c r="A139" s="729" t="s">
        <v>557</v>
      </c>
      <c r="B139" s="730" t="s">
        <v>558</v>
      </c>
      <c r="C139" s="731" t="s">
        <v>575</v>
      </c>
      <c r="D139" s="732" t="s">
        <v>576</v>
      </c>
      <c r="E139" s="733">
        <v>50113001</v>
      </c>
      <c r="F139" s="732" t="s">
        <v>584</v>
      </c>
      <c r="G139" s="731" t="s">
        <v>585</v>
      </c>
      <c r="H139" s="731">
        <v>208988</v>
      </c>
      <c r="I139" s="731">
        <v>208988</v>
      </c>
      <c r="J139" s="731" t="s">
        <v>829</v>
      </c>
      <c r="K139" s="731" t="s">
        <v>830</v>
      </c>
      <c r="L139" s="734">
        <v>555.16999999999996</v>
      </c>
      <c r="M139" s="734">
        <v>3</v>
      </c>
      <c r="N139" s="735">
        <v>1665.5099999999998</v>
      </c>
    </row>
    <row r="140" spans="1:14" ht="14.45" customHeight="1" x14ac:dyDescent="0.2">
      <c r="A140" s="729" t="s">
        <v>557</v>
      </c>
      <c r="B140" s="730" t="s">
        <v>558</v>
      </c>
      <c r="C140" s="731" t="s">
        <v>575</v>
      </c>
      <c r="D140" s="732" t="s">
        <v>576</v>
      </c>
      <c r="E140" s="733">
        <v>50113001</v>
      </c>
      <c r="F140" s="732" t="s">
        <v>584</v>
      </c>
      <c r="G140" s="731" t="s">
        <v>585</v>
      </c>
      <c r="H140" s="731">
        <v>224964</v>
      </c>
      <c r="I140" s="731">
        <v>224964</v>
      </c>
      <c r="J140" s="731" t="s">
        <v>831</v>
      </c>
      <c r="K140" s="731" t="s">
        <v>832</v>
      </c>
      <c r="L140" s="734">
        <v>107.75000000000003</v>
      </c>
      <c r="M140" s="734">
        <v>15</v>
      </c>
      <c r="N140" s="735">
        <v>1616.2500000000005</v>
      </c>
    </row>
    <row r="141" spans="1:14" ht="14.45" customHeight="1" x14ac:dyDescent="0.2">
      <c r="A141" s="729" t="s">
        <v>557</v>
      </c>
      <c r="B141" s="730" t="s">
        <v>558</v>
      </c>
      <c r="C141" s="731" t="s">
        <v>575</v>
      </c>
      <c r="D141" s="732" t="s">
        <v>576</v>
      </c>
      <c r="E141" s="733">
        <v>50113001</v>
      </c>
      <c r="F141" s="732" t="s">
        <v>584</v>
      </c>
      <c r="G141" s="731" t="s">
        <v>585</v>
      </c>
      <c r="H141" s="731">
        <v>196696</v>
      </c>
      <c r="I141" s="731">
        <v>96696</v>
      </c>
      <c r="J141" s="731" t="s">
        <v>833</v>
      </c>
      <c r="K141" s="731" t="s">
        <v>834</v>
      </c>
      <c r="L141" s="734">
        <v>47.74</v>
      </c>
      <c r="M141" s="734">
        <v>1</v>
      </c>
      <c r="N141" s="735">
        <v>47.74</v>
      </c>
    </row>
    <row r="142" spans="1:14" ht="14.45" customHeight="1" x14ac:dyDescent="0.2">
      <c r="A142" s="729" t="s">
        <v>557</v>
      </c>
      <c r="B142" s="730" t="s">
        <v>558</v>
      </c>
      <c r="C142" s="731" t="s">
        <v>575</v>
      </c>
      <c r="D142" s="732" t="s">
        <v>576</v>
      </c>
      <c r="E142" s="733">
        <v>50113001</v>
      </c>
      <c r="F142" s="732" t="s">
        <v>584</v>
      </c>
      <c r="G142" s="731" t="s">
        <v>585</v>
      </c>
      <c r="H142" s="731">
        <v>241413</v>
      </c>
      <c r="I142" s="731">
        <v>241413</v>
      </c>
      <c r="J142" s="731" t="s">
        <v>835</v>
      </c>
      <c r="K142" s="731" t="s">
        <v>836</v>
      </c>
      <c r="L142" s="734">
        <v>133.33000000000004</v>
      </c>
      <c r="M142" s="734">
        <v>1</v>
      </c>
      <c r="N142" s="735">
        <v>133.33000000000004</v>
      </c>
    </row>
    <row r="143" spans="1:14" ht="14.45" customHeight="1" x14ac:dyDescent="0.2">
      <c r="A143" s="729" t="s">
        <v>557</v>
      </c>
      <c r="B143" s="730" t="s">
        <v>558</v>
      </c>
      <c r="C143" s="731" t="s">
        <v>575</v>
      </c>
      <c r="D143" s="732" t="s">
        <v>576</v>
      </c>
      <c r="E143" s="733">
        <v>50113001</v>
      </c>
      <c r="F143" s="732" t="s">
        <v>584</v>
      </c>
      <c r="G143" s="731" t="s">
        <v>605</v>
      </c>
      <c r="H143" s="731">
        <v>219052</v>
      </c>
      <c r="I143" s="731">
        <v>219052</v>
      </c>
      <c r="J143" s="731" t="s">
        <v>837</v>
      </c>
      <c r="K143" s="731" t="s">
        <v>838</v>
      </c>
      <c r="L143" s="734">
        <v>480.05</v>
      </c>
      <c r="M143" s="734">
        <v>2</v>
      </c>
      <c r="N143" s="735">
        <v>960.1</v>
      </c>
    </row>
    <row r="144" spans="1:14" ht="14.45" customHeight="1" x14ac:dyDescent="0.2">
      <c r="A144" s="729" t="s">
        <v>557</v>
      </c>
      <c r="B144" s="730" t="s">
        <v>558</v>
      </c>
      <c r="C144" s="731" t="s">
        <v>575</v>
      </c>
      <c r="D144" s="732" t="s">
        <v>576</v>
      </c>
      <c r="E144" s="733">
        <v>50113001</v>
      </c>
      <c r="F144" s="732" t="s">
        <v>584</v>
      </c>
      <c r="G144" s="731" t="s">
        <v>605</v>
      </c>
      <c r="H144" s="731">
        <v>219054</v>
      </c>
      <c r="I144" s="731">
        <v>219054</v>
      </c>
      <c r="J144" s="731" t="s">
        <v>839</v>
      </c>
      <c r="K144" s="731" t="s">
        <v>840</v>
      </c>
      <c r="L144" s="734">
        <v>617.96999999999991</v>
      </c>
      <c r="M144" s="734">
        <v>11</v>
      </c>
      <c r="N144" s="735">
        <v>6797.6699999999992</v>
      </c>
    </row>
    <row r="145" spans="1:14" ht="14.45" customHeight="1" x14ac:dyDescent="0.2">
      <c r="A145" s="729" t="s">
        <v>557</v>
      </c>
      <c r="B145" s="730" t="s">
        <v>558</v>
      </c>
      <c r="C145" s="731" t="s">
        <v>575</v>
      </c>
      <c r="D145" s="732" t="s">
        <v>576</v>
      </c>
      <c r="E145" s="733">
        <v>50113001</v>
      </c>
      <c r="F145" s="732" t="s">
        <v>584</v>
      </c>
      <c r="G145" s="731" t="s">
        <v>605</v>
      </c>
      <c r="H145" s="731">
        <v>219056</v>
      </c>
      <c r="I145" s="731">
        <v>219056</v>
      </c>
      <c r="J145" s="731" t="s">
        <v>841</v>
      </c>
      <c r="K145" s="731" t="s">
        <v>842</v>
      </c>
      <c r="L145" s="734">
        <v>821.04</v>
      </c>
      <c r="M145" s="734">
        <v>10</v>
      </c>
      <c r="N145" s="735">
        <v>8210.4</v>
      </c>
    </row>
    <row r="146" spans="1:14" ht="14.45" customHeight="1" x14ac:dyDescent="0.2">
      <c r="A146" s="729" t="s">
        <v>557</v>
      </c>
      <c r="B146" s="730" t="s">
        <v>558</v>
      </c>
      <c r="C146" s="731" t="s">
        <v>575</v>
      </c>
      <c r="D146" s="732" t="s">
        <v>576</v>
      </c>
      <c r="E146" s="733">
        <v>50113001</v>
      </c>
      <c r="F146" s="732" t="s">
        <v>584</v>
      </c>
      <c r="G146" s="731" t="s">
        <v>585</v>
      </c>
      <c r="H146" s="731">
        <v>134822</v>
      </c>
      <c r="I146" s="731">
        <v>134822</v>
      </c>
      <c r="J146" s="731" t="s">
        <v>843</v>
      </c>
      <c r="K146" s="731" t="s">
        <v>844</v>
      </c>
      <c r="L146" s="734">
        <v>207.56</v>
      </c>
      <c r="M146" s="734">
        <v>7</v>
      </c>
      <c r="N146" s="735">
        <v>1452.92</v>
      </c>
    </row>
    <row r="147" spans="1:14" ht="14.45" customHeight="1" x14ac:dyDescent="0.2">
      <c r="A147" s="729" t="s">
        <v>557</v>
      </c>
      <c r="B147" s="730" t="s">
        <v>558</v>
      </c>
      <c r="C147" s="731" t="s">
        <v>575</v>
      </c>
      <c r="D147" s="732" t="s">
        <v>576</v>
      </c>
      <c r="E147" s="733">
        <v>50113001</v>
      </c>
      <c r="F147" s="732" t="s">
        <v>584</v>
      </c>
      <c r="G147" s="731" t="s">
        <v>585</v>
      </c>
      <c r="H147" s="731">
        <v>134824</v>
      </c>
      <c r="I147" s="731">
        <v>134824</v>
      </c>
      <c r="J147" s="731" t="s">
        <v>845</v>
      </c>
      <c r="K147" s="731" t="s">
        <v>846</v>
      </c>
      <c r="L147" s="734">
        <v>326.46999999999997</v>
      </c>
      <c r="M147" s="734">
        <v>5</v>
      </c>
      <c r="N147" s="735">
        <v>1632.35</v>
      </c>
    </row>
    <row r="148" spans="1:14" ht="14.45" customHeight="1" x14ac:dyDescent="0.2">
      <c r="A148" s="729" t="s">
        <v>557</v>
      </c>
      <c r="B148" s="730" t="s">
        <v>558</v>
      </c>
      <c r="C148" s="731" t="s">
        <v>575</v>
      </c>
      <c r="D148" s="732" t="s">
        <v>576</v>
      </c>
      <c r="E148" s="733">
        <v>50113001</v>
      </c>
      <c r="F148" s="732" t="s">
        <v>584</v>
      </c>
      <c r="G148" s="731" t="s">
        <v>605</v>
      </c>
      <c r="H148" s="731">
        <v>844716</v>
      </c>
      <c r="I148" s="731">
        <v>107676</v>
      </c>
      <c r="J148" s="731" t="s">
        <v>847</v>
      </c>
      <c r="K148" s="731" t="s">
        <v>848</v>
      </c>
      <c r="L148" s="734">
        <v>359.85</v>
      </c>
      <c r="M148" s="734">
        <v>1</v>
      </c>
      <c r="N148" s="735">
        <v>359.85</v>
      </c>
    </row>
    <row r="149" spans="1:14" ht="14.45" customHeight="1" x14ac:dyDescent="0.2">
      <c r="A149" s="729" t="s">
        <v>557</v>
      </c>
      <c r="B149" s="730" t="s">
        <v>558</v>
      </c>
      <c r="C149" s="731" t="s">
        <v>575</v>
      </c>
      <c r="D149" s="732" t="s">
        <v>576</v>
      </c>
      <c r="E149" s="733">
        <v>50113001</v>
      </c>
      <c r="F149" s="732" t="s">
        <v>584</v>
      </c>
      <c r="G149" s="731" t="s">
        <v>585</v>
      </c>
      <c r="H149" s="731">
        <v>233484</v>
      </c>
      <c r="I149" s="731">
        <v>233484</v>
      </c>
      <c r="J149" s="731" t="s">
        <v>849</v>
      </c>
      <c r="K149" s="731" t="s">
        <v>850</v>
      </c>
      <c r="L149" s="734">
        <v>89.510000000000019</v>
      </c>
      <c r="M149" s="734">
        <v>1</v>
      </c>
      <c r="N149" s="735">
        <v>89.510000000000019</v>
      </c>
    </row>
    <row r="150" spans="1:14" ht="14.45" customHeight="1" x14ac:dyDescent="0.2">
      <c r="A150" s="729" t="s">
        <v>557</v>
      </c>
      <c r="B150" s="730" t="s">
        <v>558</v>
      </c>
      <c r="C150" s="731" t="s">
        <v>575</v>
      </c>
      <c r="D150" s="732" t="s">
        <v>576</v>
      </c>
      <c r="E150" s="733">
        <v>50113001</v>
      </c>
      <c r="F150" s="732" t="s">
        <v>584</v>
      </c>
      <c r="G150" s="731" t="s">
        <v>585</v>
      </c>
      <c r="H150" s="731">
        <v>233480</v>
      </c>
      <c r="I150" s="731">
        <v>233480</v>
      </c>
      <c r="J150" s="731" t="s">
        <v>851</v>
      </c>
      <c r="K150" s="731" t="s">
        <v>852</v>
      </c>
      <c r="L150" s="734">
        <v>56.595000000000006</v>
      </c>
      <c r="M150" s="734">
        <v>2</v>
      </c>
      <c r="N150" s="735">
        <v>113.19000000000001</v>
      </c>
    </row>
    <row r="151" spans="1:14" ht="14.45" customHeight="1" x14ac:dyDescent="0.2">
      <c r="A151" s="729" t="s">
        <v>557</v>
      </c>
      <c r="B151" s="730" t="s">
        <v>558</v>
      </c>
      <c r="C151" s="731" t="s">
        <v>575</v>
      </c>
      <c r="D151" s="732" t="s">
        <v>576</v>
      </c>
      <c r="E151" s="733">
        <v>50113001</v>
      </c>
      <c r="F151" s="732" t="s">
        <v>584</v>
      </c>
      <c r="G151" s="731" t="s">
        <v>585</v>
      </c>
      <c r="H151" s="731">
        <v>128740</v>
      </c>
      <c r="I151" s="731">
        <v>28740</v>
      </c>
      <c r="J151" s="731" t="s">
        <v>853</v>
      </c>
      <c r="K151" s="731" t="s">
        <v>854</v>
      </c>
      <c r="L151" s="734">
        <v>551.53</v>
      </c>
      <c r="M151" s="734">
        <v>1</v>
      </c>
      <c r="N151" s="735">
        <v>551.53</v>
      </c>
    </row>
    <row r="152" spans="1:14" ht="14.45" customHeight="1" x14ac:dyDescent="0.2">
      <c r="A152" s="729" t="s">
        <v>557</v>
      </c>
      <c r="B152" s="730" t="s">
        <v>558</v>
      </c>
      <c r="C152" s="731" t="s">
        <v>575</v>
      </c>
      <c r="D152" s="732" t="s">
        <v>576</v>
      </c>
      <c r="E152" s="733">
        <v>50113001</v>
      </c>
      <c r="F152" s="732" t="s">
        <v>584</v>
      </c>
      <c r="G152" s="731" t="s">
        <v>585</v>
      </c>
      <c r="H152" s="731">
        <v>185287</v>
      </c>
      <c r="I152" s="731">
        <v>185287</v>
      </c>
      <c r="J152" s="731" t="s">
        <v>855</v>
      </c>
      <c r="K152" s="731" t="s">
        <v>856</v>
      </c>
      <c r="L152" s="734">
        <v>822.12</v>
      </c>
      <c r="M152" s="734">
        <v>1</v>
      </c>
      <c r="N152" s="735">
        <v>822.12</v>
      </c>
    </row>
    <row r="153" spans="1:14" ht="14.45" customHeight="1" x14ac:dyDescent="0.2">
      <c r="A153" s="729" t="s">
        <v>557</v>
      </c>
      <c r="B153" s="730" t="s">
        <v>558</v>
      </c>
      <c r="C153" s="731" t="s">
        <v>575</v>
      </c>
      <c r="D153" s="732" t="s">
        <v>576</v>
      </c>
      <c r="E153" s="733">
        <v>50113001</v>
      </c>
      <c r="F153" s="732" t="s">
        <v>584</v>
      </c>
      <c r="G153" s="731" t="s">
        <v>585</v>
      </c>
      <c r="H153" s="731">
        <v>102486</v>
      </c>
      <c r="I153" s="731">
        <v>2486</v>
      </c>
      <c r="J153" s="731" t="s">
        <v>857</v>
      </c>
      <c r="K153" s="731" t="s">
        <v>858</v>
      </c>
      <c r="L153" s="734">
        <v>122.97181818181818</v>
      </c>
      <c r="M153" s="734">
        <v>33</v>
      </c>
      <c r="N153" s="735">
        <v>4058.0699999999997</v>
      </c>
    </row>
    <row r="154" spans="1:14" ht="14.45" customHeight="1" x14ac:dyDescent="0.2">
      <c r="A154" s="729" t="s">
        <v>557</v>
      </c>
      <c r="B154" s="730" t="s">
        <v>558</v>
      </c>
      <c r="C154" s="731" t="s">
        <v>575</v>
      </c>
      <c r="D154" s="732" t="s">
        <v>576</v>
      </c>
      <c r="E154" s="733">
        <v>50113001</v>
      </c>
      <c r="F154" s="732" t="s">
        <v>584</v>
      </c>
      <c r="G154" s="731" t="s">
        <v>585</v>
      </c>
      <c r="H154" s="731">
        <v>107678</v>
      </c>
      <c r="I154" s="731">
        <v>107678</v>
      </c>
      <c r="J154" s="731" t="s">
        <v>859</v>
      </c>
      <c r="K154" s="731" t="s">
        <v>860</v>
      </c>
      <c r="L154" s="734">
        <v>487.80599999999998</v>
      </c>
      <c r="M154" s="734">
        <v>2</v>
      </c>
      <c r="N154" s="735">
        <v>975.61199999999997</v>
      </c>
    </row>
    <row r="155" spans="1:14" ht="14.45" customHeight="1" x14ac:dyDescent="0.2">
      <c r="A155" s="729" t="s">
        <v>557</v>
      </c>
      <c r="B155" s="730" t="s">
        <v>558</v>
      </c>
      <c r="C155" s="731" t="s">
        <v>575</v>
      </c>
      <c r="D155" s="732" t="s">
        <v>576</v>
      </c>
      <c r="E155" s="733">
        <v>50113001</v>
      </c>
      <c r="F155" s="732" t="s">
        <v>584</v>
      </c>
      <c r="G155" s="731" t="s">
        <v>585</v>
      </c>
      <c r="H155" s="731">
        <v>848725</v>
      </c>
      <c r="I155" s="731">
        <v>107677</v>
      </c>
      <c r="J155" s="731" t="s">
        <v>859</v>
      </c>
      <c r="K155" s="731" t="s">
        <v>861</v>
      </c>
      <c r="L155" s="734">
        <v>382.11000000000007</v>
      </c>
      <c r="M155" s="734">
        <v>2</v>
      </c>
      <c r="N155" s="735">
        <v>764.22000000000014</v>
      </c>
    </row>
    <row r="156" spans="1:14" ht="14.45" customHeight="1" x14ac:dyDescent="0.2">
      <c r="A156" s="729" t="s">
        <v>557</v>
      </c>
      <c r="B156" s="730" t="s">
        <v>558</v>
      </c>
      <c r="C156" s="731" t="s">
        <v>575</v>
      </c>
      <c r="D156" s="732" t="s">
        <v>576</v>
      </c>
      <c r="E156" s="733">
        <v>50113001</v>
      </c>
      <c r="F156" s="732" t="s">
        <v>584</v>
      </c>
      <c r="G156" s="731" t="s">
        <v>585</v>
      </c>
      <c r="H156" s="731">
        <v>845697</v>
      </c>
      <c r="I156" s="731">
        <v>200935</v>
      </c>
      <c r="J156" s="731" t="s">
        <v>862</v>
      </c>
      <c r="K156" s="731" t="s">
        <v>863</v>
      </c>
      <c r="L156" s="734">
        <v>44.79</v>
      </c>
      <c r="M156" s="734">
        <v>19</v>
      </c>
      <c r="N156" s="735">
        <v>851.01</v>
      </c>
    </row>
    <row r="157" spans="1:14" ht="14.45" customHeight="1" x14ac:dyDescent="0.2">
      <c r="A157" s="729" t="s">
        <v>557</v>
      </c>
      <c r="B157" s="730" t="s">
        <v>558</v>
      </c>
      <c r="C157" s="731" t="s">
        <v>575</v>
      </c>
      <c r="D157" s="732" t="s">
        <v>576</v>
      </c>
      <c r="E157" s="733">
        <v>50113001</v>
      </c>
      <c r="F157" s="732" t="s">
        <v>584</v>
      </c>
      <c r="G157" s="731" t="s">
        <v>585</v>
      </c>
      <c r="H157" s="731">
        <v>230426</v>
      </c>
      <c r="I157" s="731">
        <v>230426</v>
      </c>
      <c r="J157" s="731" t="s">
        <v>864</v>
      </c>
      <c r="K157" s="731" t="s">
        <v>865</v>
      </c>
      <c r="L157" s="734">
        <v>77.87</v>
      </c>
      <c r="M157" s="734">
        <v>11</v>
      </c>
      <c r="N157" s="735">
        <v>856.57</v>
      </c>
    </row>
    <row r="158" spans="1:14" ht="14.45" customHeight="1" x14ac:dyDescent="0.2">
      <c r="A158" s="729" t="s">
        <v>557</v>
      </c>
      <c r="B158" s="730" t="s">
        <v>558</v>
      </c>
      <c r="C158" s="731" t="s">
        <v>575</v>
      </c>
      <c r="D158" s="732" t="s">
        <v>576</v>
      </c>
      <c r="E158" s="733">
        <v>50113001</v>
      </c>
      <c r="F158" s="732" t="s">
        <v>584</v>
      </c>
      <c r="G158" s="731" t="s">
        <v>605</v>
      </c>
      <c r="H158" s="731">
        <v>169623</v>
      </c>
      <c r="I158" s="731">
        <v>169623</v>
      </c>
      <c r="J158" s="731" t="s">
        <v>866</v>
      </c>
      <c r="K158" s="731" t="s">
        <v>867</v>
      </c>
      <c r="L158" s="734">
        <v>33.023333333333333</v>
      </c>
      <c r="M158" s="734">
        <v>3</v>
      </c>
      <c r="N158" s="735">
        <v>99.07</v>
      </c>
    </row>
    <row r="159" spans="1:14" ht="14.45" customHeight="1" x14ac:dyDescent="0.2">
      <c r="A159" s="729" t="s">
        <v>557</v>
      </c>
      <c r="B159" s="730" t="s">
        <v>558</v>
      </c>
      <c r="C159" s="731" t="s">
        <v>575</v>
      </c>
      <c r="D159" s="732" t="s">
        <v>576</v>
      </c>
      <c r="E159" s="733">
        <v>50113001</v>
      </c>
      <c r="F159" s="732" t="s">
        <v>584</v>
      </c>
      <c r="G159" s="731" t="s">
        <v>605</v>
      </c>
      <c r="H159" s="731">
        <v>237595</v>
      </c>
      <c r="I159" s="731">
        <v>237595</v>
      </c>
      <c r="J159" s="731" t="s">
        <v>868</v>
      </c>
      <c r="K159" s="731" t="s">
        <v>869</v>
      </c>
      <c r="L159" s="734">
        <v>123.17</v>
      </c>
      <c r="M159" s="734">
        <v>1</v>
      </c>
      <c r="N159" s="735">
        <v>123.17</v>
      </c>
    </row>
    <row r="160" spans="1:14" ht="14.45" customHeight="1" x14ac:dyDescent="0.2">
      <c r="A160" s="729" t="s">
        <v>557</v>
      </c>
      <c r="B160" s="730" t="s">
        <v>558</v>
      </c>
      <c r="C160" s="731" t="s">
        <v>575</v>
      </c>
      <c r="D160" s="732" t="s">
        <v>576</v>
      </c>
      <c r="E160" s="733">
        <v>50113001</v>
      </c>
      <c r="F160" s="732" t="s">
        <v>584</v>
      </c>
      <c r="G160" s="731" t="s">
        <v>585</v>
      </c>
      <c r="H160" s="731">
        <v>930432</v>
      </c>
      <c r="I160" s="731">
        <v>0</v>
      </c>
      <c r="J160" s="731" t="s">
        <v>870</v>
      </c>
      <c r="K160" s="731" t="s">
        <v>329</v>
      </c>
      <c r="L160" s="734">
        <v>92.481502673492017</v>
      </c>
      <c r="M160" s="734">
        <v>1</v>
      </c>
      <c r="N160" s="735">
        <v>92.481502673492017</v>
      </c>
    </row>
    <row r="161" spans="1:14" ht="14.45" customHeight="1" x14ac:dyDescent="0.2">
      <c r="A161" s="729" t="s">
        <v>557</v>
      </c>
      <c r="B161" s="730" t="s">
        <v>558</v>
      </c>
      <c r="C161" s="731" t="s">
        <v>575</v>
      </c>
      <c r="D161" s="732" t="s">
        <v>576</v>
      </c>
      <c r="E161" s="733">
        <v>50113001</v>
      </c>
      <c r="F161" s="732" t="s">
        <v>584</v>
      </c>
      <c r="G161" s="731" t="s">
        <v>585</v>
      </c>
      <c r="H161" s="731">
        <v>930247</v>
      </c>
      <c r="I161" s="731">
        <v>0</v>
      </c>
      <c r="J161" s="731" t="s">
        <v>871</v>
      </c>
      <c r="K161" s="731" t="s">
        <v>329</v>
      </c>
      <c r="L161" s="734">
        <v>261.75150267349204</v>
      </c>
      <c r="M161" s="734">
        <v>3</v>
      </c>
      <c r="N161" s="735">
        <v>785.25450802047612</v>
      </c>
    </row>
    <row r="162" spans="1:14" ht="14.45" customHeight="1" x14ac:dyDescent="0.2">
      <c r="A162" s="729" t="s">
        <v>557</v>
      </c>
      <c r="B162" s="730" t="s">
        <v>558</v>
      </c>
      <c r="C162" s="731" t="s">
        <v>575</v>
      </c>
      <c r="D162" s="732" t="s">
        <v>576</v>
      </c>
      <c r="E162" s="733">
        <v>50113001</v>
      </c>
      <c r="F162" s="732" t="s">
        <v>584</v>
      </c>
      <c r="G162" s="731" t="s">
        <v>585</v>
      </c>
      <c r="H162" s="731">
        <v>921491</v>
      </c>
      <c r="I162" s="731">
        <v>0</v>
      </c>
      <c r="J162" s="731" t="s">
        <v>872</v>
      </c>
      <c r="K162" s="731" t="s">
        <v>329</v>
      </c>
      <c r="L162" s="734">
        <v>196.15236573159439</v>
      </c>
      <c r="M162" s="734">
        <v>1</v>
      </c>
      <c r="N162" s="735">
        <v>196.15236573159439</v>
      </c>
    </row>
    <row r="163" spans="1:14" ht="14.45" customHeight="1" x14ac:dyDescent="0.2">
      <c r="A163" s="729" t="s">
        <v>557</v>
      </c>
      <c r="B163" s="730" t="s">
        <v>558</v>
      </c>
      <c r="C163" s="731" t="s">
        <v>575</v>
      </c>
      <c r="D163" s="732" t="s">
        <v>576</v>
      </c>
      <c r="E163" s="733">
        <v>50113001</v>
      </c>
      <c r="F163" s="732" t="s">
        <v>584</v>
      </c>
      <c r="G163" s="731" t="s">
        <v>585</v>
      </c>
      <c r="H163" s="731">
        <v>930444</v>
      </c>
      <c r="I163" s="731">
        <v>0</v>
      </c>
      <c r="J163" s="731" t="s">
        <v>873</v>
      </c>
      <c r="K163" s="731" t="s">
        <v>329</v>
      </c>
      <c r="L163" s="734">
        <v>50.475275821683546</v>
      </c>
      <c r="M163" s="734">
        <v>71</v>
      </c>
      <c r="N163" s="735">
        <v>3583.7445833395318</v>
      </c>
    </row>
    <row r="164" spans="1:14" ht="14.45" customHeight="1" x14ac:dyDescent="0.2">
      <c r="A164" s="729" t="s">
        <v>557</v>
      </c>
      <c r="B164" s="730" t="s">
        <v>558</v>
      </c>
      <c r="C164" s="731" t="s">
        <v>575</v>
      </c>
      <c r="D164" s="732" t="s">
        <v>576</v>
      </c>
      <c r="E164" s="733">
        <v>50113001</v>
      </c>
      <c r="F164" s="732" t="s">
        <v>584</v>
      </c>
      <c r="G164" s="731" t="s">
        <v>585</v>
      </c>
      <c r="H164" s="731">
        <v>900881</v>
      </c>
      <c r="I164" s="731">
        <v>0</v>
      </c>
      <c r="J164" s="731" t="s">
        <v>874</v>
      </c>
      <c r="K164" s="731" t="s">
        <v>329</v>
      </c>
      <c r="L164" s="734">
        <v>148.23167011181994</v>
      </c>
      <c r="M164" s="734">
        <v>1</v>
      </c>
      <c r="N164" s="735">
        <v>148.23167011181994</v>
      </c>
    </row>
    <row r="165" spans="1:14" ht="14.45" customHeight="1" x14ac:dyDescent="0.2">
      <c r="A165" s="729" t="s">
        <v>557</v>
      </c>
      <c r="B165" s="730" t="s">
        <v>558</v>
      </c>
      <c r="C165" s="731" t="s">
        <v>575</v>
      </c>
      <c r="D165" s="732" t="s">
        <v>576</v>
      </c>
      <c r="E165" s="733">
        <v>50113001</v>
      </c>
      <c r="F165" s="732" t="s">
        <v>584</v>
      </c>
      <c r="G165" s="731" t="s">
        <v>585</v>
      </c>
      <c r="H165" s="731">
        <v>501725</v>
      </c>
      <c r="I165" s="731">
        <v>1000</v>
      </c>
      <c r="J165" s="731" t="s">
        <v>875</v>
      </c>
      <c r="K165" s="731" t="s">
        <v>876</v>
      </c>
      <c r="L165" s="734">
        <v>598.96727543870702</v>
      </c>
      <c r="M165" s="734">
        <v>1</v>
      </c>
      <c r="N165" s="735">
        <v>598.96727543870702</v>
      </c>
    </row>
    <row r="166" spans="1:14" ht="14.45" customHeight="1" x14ac:dyDescent="0.2">
      <c r="A166" s="729" t="s">
        <v>557</v>
      </c>
      <c r="B166" s="730" t="s">
        <v>558</v>
      </c>
      <c r="C166" s="731" t="s">
        <v>575</v>
      </c>
      <c r="D166" s="732" t="s">
        <v>576</v>
      </c>
      <c r="E166" s="733">
        <v>50113001</v>
      </c>
      <c r="F166" s="732" t="s">
        <v>584</v>
      </c>
      <c r="G166" s="731" t="s">
        <v>585</v>
      </c>
      <c r="H166" s="731">
        <v>930258</v>
      </c>
      <c r="I166" s="731">
        <v>0</v>
      </c>
      <c r="J166" s="731" t="s">
        <v>877</v>
      </c>
      <c r="K166" s="731" t="s">
        <v>329</v>
      </c>
      <c r="L166" s="734">
        <v>336.69149928679218</v>
      </c>
      <c r="M166" s="734">
        <v>2</v>
      </c>
      <c r="N166" s="735">
        <v>673.38299857358436</v>
      </c>
    </row>
    <row r="167" spans="1:14" ht="14.45" customHeight="1" x14ac:dyDescent="0.2">
      <c r="A167" s="729" t="s">
        <v>557</v>
      </c>
      <c r="B167" s="730" t="s">
        <v>558</v>
      </c>
      <c r="C167" s="731" t="s">
        <v>575</v>
      </c>
      <c r="D167" s="732" t="s">
        <v>576</v>
      </c>
      <c r="E167" s="733">
        <v>50113001</v>
      </c>
      <c r="F167" s="732" t="s">
        <v>584</v>
      </c>
      <c r="G167" s="731" t="s">
        <v>585</v>
      </c>
      <c r="H167" s="731">
        <v>930127</v>
      </c>
      <c r="I167" s="731">
        <v>0</v>
      </c>
      <c r="J167" s="731" t="s">
        <v>878</v>
      </c>
      <c r="K167" s="731" t="s">
        <v>329</v>
      </c>
      <c r="L167" s="734">
        <v>420.80244405962696</v>
      </c>
      <c r="M167" s="734">
        <v>4</v>
      </c>
      <c r="N167" s="735">
        <v>1683.2097762385079</v>
      </c>
    </row>
    <row r="168" spans="1:14" ht="14.45" customHeight="1" x14ac:dyDescent="0.2">
      <c r="A168" s="729" t="s">
        <v>557</v>
      </c>
      <c r="B168" s="730" t="s">
        <v>558</v>
      </c>
      <c r="C168" s="731" t="s">
        <v>575</v>
      </c>
      <c r="D168" s="732" t="s">
        <v>576</v>
      </c>
      <c r="E168" s="733">
        <v>50113001</v>
      </c>
      <c r="F168" s="732" t="s">
        <v>584</v>
      </c>
      <c r="G168" s="731" t="s">
        <v>585</v>
      </c>
      <c r="H168" s="731">
        <v>398229</v>
      </c>
      <c r="I168" s="731">
        <v>0</v>
      </c>
      <c r="J168" s="731" t="s">
        <v>879</v>
      </c>
      <c r="K168" s="731" t="s">
        <v>329</v>
      </c>
      <c r="L168" s="734">
        <v>343.85000000000008</v>
      </c>
      <c r="M168" s="734">
        <v>3</v>
      </c>
      <c r="N168" s="735">
        <v>1031.5500000000002</v>
      </c>
    </row>
    <row r="169" spans="1:14" ht="14.45" customHeight="1" x14ac:dyDescent="0.2">
      <c r="A169" s="729" t="s">
        <v>557</v>
      </c>
      <c r="B169" s="730" t="s">
        <v>558</v>
      </c>
      <c r="C169" s="731" t="s">
        <v>575</v>
      </c>
      <c r="D169" s="732" t="s">
        <v>576</v>
      </c>
      <c r="E169" s="733">
        <v>50113001</v>
      </c>
      <c r="F169" s="732" t="s">
        <v>584</v>
      </c>
      <c r="G169" s="731" t="s">
        <v>585</v>
      </c>
      <c r="H169" s="731">
        <v>394217</v>
      </c>
      <c r="I169" s="731">
        <v>0</v>
      </c>
      <c r="J169" s="731" t="s">
        <v>880</v>
      </c>
      <c r="K169" s="731" t="s">
        <v>329</v>
      </c>
      <c r="L169" s="734">
        <v>239.41774930051952</v>
      </c>
      <c r="M169" s="734">
        <v>1</v>
      </c>
      <c r="N169" s="735">
        <v>239.41774930051952</v>
      </c>
    </row>
    <row r="170" spans="1:14" ht="14.45" customHeight="1" x14ac:dyDescent="0.2">
      <c r="A170" s="729" t="s">
        <v>557</v>
      </c>
      <c r="B170" s="730" t="s">
        <v>558</v>
      </c>
      <c r="C170" s="731" t="s">
        <v>575</v>
      </c>
      <c r="D170" s="732" t="s">
        <v>576</v>
      </c>
      <c r="E170" s="733">
        <v>50113001</v>
      </c>
      <c r="F170" s="732" t="s">
        <v>584</v>
      </c>
      <c r="G170" s="731" t="s">
        <v>585</v>
      </c>
      <c r="H170" s="731">
        <v>921394</v>
      </c>
      <c r="I170" s="731">
        <v>0</v>
      </c>
      <c r="J170" s="731" t="s">
        <v>881</v>
      </c>
      <c r="K170" s="731" t="s">
        <v>329</v>
      </c>
      <c r="L170" s="734">
        <v>393.34943477023762</v>
      </c>
      <c r="M170" s="734">
        <v>2</v>
      </c>
      <c r="N170" s="735">
        <v>786.69886954047524</v>
      </c>
    </row>
    <row r="171" spans="1:14" ht="14.45" customHeight="1" x14ac:dyDescent="0.2">
      <c r="A171" s="729" t="s">
        <v>557</v>
      </c>
      <c r="B171" s="730" t="s">
        <v>558</v>
      </c>
      <c r="C171" s="731" t="s">
        <v>575</v>
      </c>
      <c r="D171" s="732" t="s">
        <v>576</v>
      </c>
      <c r="E171" s="733">
        <v>50113001</v>
      </c>
      <c r="F171" s="732" t="s">
        <v>584</v>
      </c>
      <c r="G171" s="731" t="s">
        <v>585</v>
      </c>
      <c r="H171" s="731">
        <v>501841</v>
      </c>
      <c r="I171" s="731">
        <v>0</v>
      </c>
      <c r="J171" s="731" t="s">
        <v>882</v>
      </c>
      <c r="K171" s="731" t="s">
        <v>329</v>
      </c>
      <c r="L171" s="734">
        <v>915.48251565805811</v>
      </c>
      <c r="M171" s="734">
        <v>1</v>
      </c>
      <c r="N171" s="735">
        <v>915.48251565805811</v>
      </c>
    </row>
    <row r="172" spans="1:14" ht="14.45" customHeight="1" x14ac:dyDescent="0.2">
      <c r="A172" s="729" t="s">
        <v>557</v>
      </c>
      <c r="B172" s="730" t="s">
        <v>558</v>
      </c>
      <c r="C172" s="731" t="s">
        <v>575</v>
      </c>
      <c r="D172" s="732" t="s">
        <v>576</v>
      </c>
      <c r="E172" s="733">
        <v>50113001</v>
      </c>
      <c r="F172" s="732" t="s">
        <v>584</v>
      </c>
      <c r="G172" s="731" t="s">
        <v>585</v>
      </c>
      <c r="H172" s="731">
        <v>921064</v>
      </c>
      <c r="I172" s="731">
        <v>0</v>
      </c>
      <c r="J172" s="731" t="s">
        <v>883</v>
      </c>
      <c r="K172" s="731" t="s">
        <v>329</v>
      </c>
      <c r="L172" s="734">
        <v>91.712642681418657</v>
      </c>
      <c r="M172" s="734">
        <v>2</v>
      </c>
      <c r="N172" s="735">
        <v>183.42528536283731</v>
      </c>
    </row>
    <row r="173" spans="1:14" ht="14.45" customHeight="1" x14ac:dyDescent="0.2">
      <c r="A173" s="729" t="s">
        <v>557</v>
      </c>
      <c r="B173" s="730" t="s">
        <v>558</v>
      </c>
      <c r="C173" s="731" t="s">
        <v>575</v>
      </c>
      <c r="D173" s="732" t="s">
        <v>576</v>
      </c>
      <c r="E173" s="733">
        <v>50113001</v>
      </c>
      <c r="F173" s="732" t="s">
        <v>584</v>
      </c>
      <c r="G173" s="731" t="s">
        <v>585</v>
      </c>
      <c r="H173" s="731">
        <v>921184</v>
      </c>
      <c r="I173" s="731">
        <v>0</v>
      </c>
      <c r="J173" s="731" t="s">
        <v>884</v>
      </c>
      <c r="K173" s="731" t="s">
        <v>329</v>
      </c>
      <c r="L173" s="734">
        <v>206.62703971042319</v>
      </c>
      <c r="M173" s="734">
        <v>3</v>
      </c>
      <c r="N173" s="735">
        <v>619.88111913126954</v>
      </c>
    </row>
    <row r="174" spans="1:14" ht="14.45" customHeight="1" x14ac:dyDescent="0.2">
      <c r="A174" s="729" t="s">
        <v>557</v>
      </c>
      <c r="B174" s="730" t="s">
        <v>558</v>
      </c>
      <c r="C174" s="731" t="s">
        <v>575</v>
      </c>
      <c r="D174" s="732" t="s">
        <v>576</v>
      </c>
      <c r="E174" s="733">
        <v>50113001</v>
      </c>
      <c r="F174" s="732" t="s">
        <v>584</v>
      </c>
      <c r="G174" s="731" t="s">
        <v>585</v>
      </c>
      <c r="H174" s="731">
        <v>235805</v>
      </c>
      <c r="I174" s="731">
        <v>235805</v>
      </c>
      <c r="J174" s="731" t="s">
        <v>885</v>
      </c>
      <c r="K174" s="731" t="s">
        <v>886</v>
      </c>
      <c r="L174" s="734">
        <v>69.960000000000008</v>
      </c>
      <c r="M174" s="734">
        <v>10</v>
      </c>
      <c r="N174" s="735">
        <v>699.60000000000014</v>
      </c>
    </row>
    <row r="175" spans="1:14" ht="14.45" customHeight="1" x14ac:dyDescent="0.2">
      <c r="A175" s="729" t="s">
        <v>557</v>
      </c>
      <c r="B175" s="730" t="s">
        <v>558</v>
      </c>
      <c r="C175" s="731" t="s">
        <v>575</v>
      </c>
      <c r="D175" s="732" t="s">
        <v>576</v>
      </c>
      <c r="E175" s="733">
        <v>50113001</v>
      </c>
      <c r="F175" s="732" t="s">
        <v>584</v>
      </c>
      <c r="G175" s="731" t="s">
        <v>585</v>
      </c>
      <c r="H175" s="731">
        <v>235808</v>
      </c>
      <c r="I175" s="731">
        <v>235808</v>
      </c>
      <c r="J175" s="731" t="s">
        <v>887</v>
      </c>
      <c r="K175" s="731" t="s">
        <v>888</v>
      </c>
      <c r="L175" s="734">
        <v>86.66</v>
      </c>
      <c r="M175" s="734">
        <v>87</v>
      </c>
      <c r="N175" s="735">
        <v>7539.42</v>
      </c>
    </row>
    <row r="176" spans="1:14" ht="14.45" customHeight="1" x14ac:dyDescent="0.2">
      <c r="A176" s="729" t="s">
        <v>557</v>
      </c>
      <c r="B176" s="730" t="s">
        <v>558</v>
      </c>
      <c r="C176" s="731" t="s">
        <v>575</v>
      </c>
      <c r="D176" s="732" t="s">
        <v>576</v>
      </c>
      <c r="E176" s="733">
        <v>50113001</v>
      </c>
      <c r="F176" s="732" t="s">
        <v>584</v>
      </c>
      <c r="G176" s="731" t="s">
        <v>585</v>
      </c>
      <c r="H176" s="731">
        <v>119571</v>
      </c>
      <c r="I176" s="731">
        <v>19571</v>
      </c>
      <c r="J176" s="731" t="s">
        <v>889</v>
      </c>
      <c r="K176" s="731" t="s">
        <v>890</v>
      </c>
      <c r="L176" s="734">
        <v>260.56001959986179</v>
      </c>
      <c r="M176" s="734">
        <v>2</v>
      </c>
      <c r="N176" s="735">
        <v>521.12003919972358</v>
      </c>
    </row>
    <row r="177" spans="1:14" ht="14.45" customHeight="1" x14ac:dyDescent="0.2">
      <c r="A177" s="729" t="s">
        <v>557</v>
      </c>
      <c r="B177" s="730" t="s">
        <v>558</v>
      </c>
      <c r="C177" s="731" t="s">
        <v>575</v>
      </c>
      <c r="D177" s="732" t="s">
        <v>576</v>
      </c>
      <c r="E177" s="733">
        <v>50113001</v>
      </c>
      <c r="F177" s="732" t="s">
        <v>584</v>
      </c>
      <c r="G177" s="731" t="s">
        <v>605</v>
      </c>
      <c r="H177" s="731">
        <v>237787</v>
      </c>
      <c r="I177" s="731">
        <v>237787</v>
      </c>
      <c r="J177" s="731" t="s">
        <v>891</v>
      </c>
      <c r="K177" s="731" t="s">
        <v>892</v>
      </c>
      <c r="L177" s="734">
        <v>240.38</v>
      </c>
      <c r="M177" s="734">
        <v>1</v>
      </c>
      <c r="N177" s="735">
        <v>240.38</v>
      </c>
    </row>
    <row r="178" spans="1:14" ht="14.45" customHeight="1" x14ac:dyDescent="0.2">
      <c r="A178" s="729" t="s">
        <v>557</v>
      </c>
      <c r="B178" s="730" t="s">
        <v>558</v>
      </c>
      <c r="C178" s="731" t="s">
        <v>575</v>
      </c>
      <c r="D178" s="732" t="s">
        <v>576</v>
      </c>
      <c r="E178" s="733">
        <v>50113001</v>
      </c>
      <c r="F178" s="732" t="s">
        <v>584</v>
      </c>
      <c r="G178" s="731" t="s">
        <v>585</v>
      </c>
      <c r="H178" s="731">
        <v>127953</v>
      </c>
      <c r="I178" s="731">
        <v>27953</v>
      </c>
      <c r="J178" s="731" t="s">
        <v>893</v>
      </c>
      <c r="K178" s="731" t="s">
        <v>894</v>
      </c>
      <c r="L178" s="734">
        <v>1083.6199999999999</v>
      </c>
      <c r="M178" s="734">
        <v>1</v>
      </c>
      <c r="N178" s="735">
        <v>1083.6199999999999</v>
      </c>
    </row>
    <row r="179" spans="1:14" ht="14.45" customHeight="1" x14ac:dyDescent="0.2">
      <c r="A179" s="729" t="s">
        <v>557</v>
      </c>
      <c r="B179" s="730" t="s">
        <v>558</v>
      </c>
      <c r="C179" s="731" t="s">
        <v>575</v>
      </c>
      <c r="D179" s="732" t="s">
        <v>576</v>
      </c>
      <c r="E179" s="733">
        <v>50113001</v>
      </c>
      <c r="F179" s="732" t="s">
        <v>584</v>
      </c>
      <c r="G179" s="731" t="s">
        <v>605</v>
      </c>
      <c r="H179" s="731">
        <v>844410</v>
      </c>
      <c r="I179" s="731">
        <v>106344</v>
      </c>
      <c r="J179" s="731" t="s">
        <v>895</v>
      </c>
      <c r="K179" s="731" t="s">
        <v>896</v>
      </c>
      <c r="L179" s="734">
        <v>72.3</v>
      </c>
      <c r="M179" s="734">
        <v>1</v>
      </c>
      <c r="N179" s="735">
        <v>72.3</v>
      </c>
    </row>
    <row r="180" spans="1:14" ht="14.45" customHeight="1" x14ac:dyDescent="0.2">
      <c r="A180" s="729" t="s">
        <v>557</v>
      </c>
      <c r="B180" s="730" t="s">
        <v>558</v>
      </c>
      <c r="C180" s="731" t="s">
        <v>575</v>
      </c>
      <c r="D180" s="732" t="s">
        <v>576</v>
      </c>
      <c r="E180" s="733">
        <v>50113001</v>
      </c>
      <c r="F180" s="732" t="s">
        <v>584</v>
      </c>
      <c r="G180" s="731" t="s">
        <v>605</v>
      </c>
      <c r="H180" s="731">
        <v>187427</v>
      </c>
      <c r="I180" s="731">
        <v>187427</v>
      </c>
      <c r="J180" s="731" t="s">
        <v>897</v>
      </c>
      <c r="K180" s="731" t="s">
        <v>898</v>
      </c>
      <c r="L180" s="734">
        <v>56.23</v>
      </c>
      <c r="M180" s="734">
        <v>1</v>
      </c>
      <c r="N180" s="735">
        <v>56.23</v>
      </c>
    </row>
    <row r="181" spans="1:14" ht="14.45" customHeight="1" x14ac:dyDescent="0.2">
      <c r="A181" s="729" t="s">
        <v>557</v>
      </c>
      <c r="B181" s="730" t="s">
        <v>558</v>
      </c>
      <c r="C181" s="731" t="s">
        <v>575</v>
      </c>
      <c r="D181" s="732" t="s">
        <v>576</v>
      </c>
      <c r="E181" s="733">
        <v>50113001</v>
      </c>
      <c r="F181" s="732" t="s">
        <v>584</v>
      </c>
      <c r="G181" s="731" t="s">
        <v>605</v>
      </c>
      <c r="H181" s="731">
        <v>184245</v>
      </c>
      <c r="I181" s="731">
        <v>184245</v>
      </c>
      <c r="J181" s="731" t="s">
        <v>899</v>
      </c>
      <c r="K181" s="731" t="s">
        <v>900</v>
      </c>
      <c r="L181" s="734">
        <v>92.66</v>
      </c>
      <c r="M181" s="734">
        <v>1</v>
      </c>
      <c r="N181" s="735">
        <v>92.66</v>
      </c>
    </row>
    <row r="182" spans="1:14" ht="14.45" customHeight="1" x14ac:dyDescent="0.2">
      <c r="A182" s="729" t="s">
        <v>557</v>
      </c>
      <c r="B182" s="730" t="s">
        <v>558</v>
      </c>
      <c r="C182" s="731" t="s">
        <v>575</v>
      </c>
      <c r="D182" s="732" t="s">
        <v>576</v>
      </c>
      <c r="E182" s="733">
        <v>50113001</v>
      </c>
      <c r="F182" s="732" t="s">
        <v>584</v>
      </c>
      <c r="G182" s="731" t="s">
        <v>605</v>
      </c>
      <c r="H182" s="731">
        <v>28151</v>
      </c>
      <c r="I182" s="731">
        <v>28151</v>
      </c>
      <c r="J182" s="731" t="s">
        <v>901</v>
      </c>
      <c r="K182" s="731" t="s">
        <v>902</v>
      </c>
      <c r="L182" s="734">
        <v>1039.8899999999999</v>
      </c>
      <c r="M182" s="734">
        <v>1</v>
      </c>
      <c r="N182" s="735">
        <v>1039.8899999999999</v>
      </c>
    </row>
    <row r="183" spans="1:14" ht="14.45" customHeight="1" x14ac:dyDescent="0.2">
      <c r="A183" s="729" t="s">
        <v>557</v>
      </c>
      <c r="B183" s="730" t="s">
        <v>558</v>
      </c>
      <c r="C183" s="731" t="s">
        <v>575</v>
      </c>
      <c r="D183" s="732" t="s">
        <v>576</v>
      </c>
      <c r="E183" s="733">
        <v>50113001</v>
      </c>
      <c r="F183" s="732" t="s">
        <v>584</v>
      </c>
      <c r="G183" s="731" t="s">
        <v>585</v>
      </c>
      <c r="H183" s="731">
        <v>188217</v>
      </c>
      <c r="I183" s="731">
        <v>88217</v>
      </c>
      <c r="J183" s="731" t="s">
        <v>903</v>
      </c>
      <c r="K183" s="731" t="s">
        <v>904</v>
      </c>
      <c r="L183" s="734">
        <v>126.40999999999998</v>
      </c>
      <c r="M183" s="734">
        <v>9</v>
      </c>
      <c r="N183" s="735">
        <v>1137.6899999999998</v>
      </c>
    </row>
    <row r="184" spans="1:14" ht="14.45" customHeight="1" x14ac:dyDescent="0.2">
      <c r="A184" s="729" t="s">
        <v>557</v>
      </c>
      <c r="B184" s="730" t="s">
        <v>558</v>
      </c>
      <c r="C184" s="731" t="s">
        <v>575</v>
      </c>
      <c r="D184" s="732" t="s">
        <v>576</v>
      </c>
      <c r="E184" s="733">
        <v>50113001</v>
      </c>
      <c r="F184" s="732" t="s">
        <v>584</v>
      </c>
      <c r="G184" s="731" t="s">
        <v>585</v>
      </c>
      <c r="H184" s="731">
        <v>188219</v>
      </c>
      <c r="I184" s="731">
        <v>88219</v>
      </c>
      <c r="J184" s="731" t="s">
        <v>905</v>
      </c>
      <c r="K184" s="731" t="s">
        <v>906</v>
      </c>
      <c r="L184" s="734">
        <v>141.28000077986951</v>
      </c>
      <c r="M184" s="734">
        <v>6</v>
      </c>
      <c r="N184" s="735">
        <v>847.68000467921706</v>
      </c>
    </row>
    <row r="185" spans="1:14" ht="14.45" customHeight="1" x14ac:dyDescent="0.2">
      <c r="A185" s="729" t="s">
        <v>557</v>
      </c>
      <c r="B185" s="730" t="s">
        <v>558</v>
      </c>
      <c r="C185" s="731" t="s">
        <v>575</v>
      </c>
      <c r="D185" s="732" t="s">
        <v>576</v>
      </c>
      <c r="E185" s="733">
        <v>50113001</v>
      </c>
      <c r="F185" s="732" t="s">
        <v>584</v>
      </c>
      <c r="G185" s="731" t="s">
        <v>585</v>
      </c>
      <c r="H185" s="731">
        <v>225971</v>
      </c>
      <c r="I185" s="731">
        <v>225971</v>
      </c>
      <c r="J185" s="731" t="s">
        <v>907</v>
      </c>
      <c r="K185" s="731" t="s">
        <v>908</v>
      </c>
      <c r="L185" s="734">
        <v>103.91000000000001</v>
      </c>
      <c r="M185" s="734">
        <v>1</v>
      </c>
      <c r="N185" s="735">
        <v>103.91000000000001</v>
      </c>
    </row>
    <row r="186" spans="1:14" ht="14.45" customHeight="1" x14ac:dyDescent="0.2">
      <c r="A186" s="729" t="s">
        <v>557</v>
      </c>
      <c r="B186" s="730" t="s">
        <v>558</v>
      </c>
      <c r="C186" s="731" t="s">
        <v>575</v>
      </c>
      <c r="D186" s="732" t="s">
        <v>576</v>
      </c>
      <c r="E186" s="733">
        <v>50113001</v>
      </c>
      <c r="F186" s="732" t="s">
        <v>584</v>
      </c>
      <c r="G186" s="731" t="s">
        <v>585</v>
      </c>
      <c r="H186" s="731">
        <v>225956</v>
      </c>
      <c r="I186" s="731">
        <v>225956</v>
      </c>
      <c r="J186" s="731" t="s">
        <v>909</v>
      </c>
      <c r="K186" s="731" t="s">
        <v>910</v>
      </c>
      <c r="L186" s="734">
        <v>107.58</v>
      </c>
      <c r="M186" s="734">
        <v>1</v>
      </c>
      <c r="N186" s="735">
        <v>107.58</v>
      </c>
    </row>
    <row r="187" spans="1:14" ht="14.45" customHeight="1" x14ac:dyDescent="0.2">
      <c r="A187" s="729" t="s">
        <v>557</v>
      </c>
      <c r="B187" s="730" t="s">
        <v>558</v>
      </c>
      <c r="C187" s="731" t="s">
        <v>575</v>
      </c>
      <c r="D187" s="732" t="s">
        <v>576</v>
      </c>
      <c r="E187" s="733">
        <v>50113001</v>
      </c>
      <c r="F187" s="732" t="s">
        <v>584</v>
      </c>
      <c r="G187" s="731" t="s">
        <v>585</v>
      </c>
      <c r="H187" s="731">
        <v>225965</v>
      </c>
      <c r="I187" s="731">
        <v>225965</v>
      </c>
      <c r="J187" s="731" t="s">
        <v>911</v>
      </c>
      <c r="K187" s="731" t="s">
        <v>912</v>
      </c>
      <c r="L187" s="734">
        <v>134.32</v>
      </c>
      <c r="M187" s="734">
        <v>1</v>
      </c>
      <c r="N187" s="735">
        <v>134.32</v>
      </c>
    </row>
    <row r="188" spans="1:14" ht="14.45" customHeight="1" x14ac:dyDescent="0.2">
      <c r="A188" s="729" t="s">
        <v>557</v>
      </c>
      <c r="B188" s="730" t="s">
        <v>558</v>
      </c>
      <c r="C188" s="731" t="s">
        <v>575</v>
      </c>
      <c r="D188" s="732" t="s">
        <v>576</v>
      </c>
      <c r="E188" s="733">
        <v>50113001</v>
      </c>
      <c r="F188" s="732" t="s">
        <v>584</v>
      </c>
      <c r="G188" s="731" t="s">
        <v>585</v>
      </c>
      <c r="H188" s="731">
        <v>207946</v>
      </c>
      <c r="I188" s="731">
        <v>207946</v>
      </c>
      <c r="J188" s="731" t="s">
        <v>913</v>
      </c>
      <c r="K188" s="731" t="s">
        <v>914</v>
      </c>
      <c r="L188" s="734">
        <v>122.78999999999998</v>
      </c>
      <c r="M188" s="734">
        <v>1</v>
      </c>
      <c r="N188" s="735">
        <v>122.78999999999998</v>
      </c>
    </row>
    <row r="189" spans="1:14" ht="14.45" customHeight="1" x14ac:dyDescent="0.2">
      <c r="A189" s="729" t="s">
        <v>557</v>
      </c>
      <c r="B189" s="730" t="s">
        <v>558</v>
      </c>
      <c r="C189" s="731" t="s">
        <v>575</v>
      </c>
      <c r="D189" s="732" t="s">
        <v>576</v>
      </c>
      <c r="E189" s="733">
        <v>50113001</v>
      </c>
      <c r="F189" s="732" t="s">
        <v>584</v>
      </c>
      <c r="G189" s="731" t="s">
        <v>585</v>
      </c>
      <c r="H189" s="731">
        <v>218236</v>
      </c>
      <c r="I189" s="731">
        <v>218236</v>
      </c>
      <c r="J189" s="731" t="s">
        <v>915</v>
      </c>
      <c r="K189" s="731" t="s">
        <v>916</v>
      </c>
      <c r="L189" s="734">
        <v>52.59</v>
      </c>
      <c r="M189" s="734">
        <v>3</v>
      </c>
      <c r="N189" s="735">
        <v>157.77000000000001</v>
      </c>
    </row>
    <row r="190" spans="1:14" ht="14.45" customHeight="1" x14ac:dyDescent="0.2">
      <c r="A190" s="729" t="s">
        <v>557</v>
      </c>
      <c r="B190" s="730" t="s">
        <v>558</v>
      </c>
      <c r="C190" s="731" t="s">
        <v>575</v>
      </c>
      <c r="D190" s="732" t="s">
        <v>576</v>
      </c>
      <c r="E190" s="733">
        <v>50113001</v>
      </c>
      <c r="F190" s="732" t="s">
        <v>584</v>
      </c>
      <c r="G190" s="731" t="s">
        <v>585</v>
      </c>
      <c r="H190" s="731">
        <v>218233</v>
      </c>
      <c r="I190" s="731">
        <v>218233</v>
      </c>
      <c r="J190" s="731" t="s">
        <v>917</v>
      </c>
      <c r="K190" s="731" t="s">
        <v>918</v>
      </c>
      <c r="L190" s="734">
        <v>60.139999999999993</v>
      </c>
      <c r="M190" s="734">
        <v>2</v>
      </c>
      <c r="N190" s="735">
        <v>120.27999999999999</v>
      </c>
    </row>
    <row r="191" spans="1:14" ht="14.45" customHeight="1" x14ac:dyDescent="0.2">
      <c r="A191" s="729" t="s">
        <v>557</v>
      </c>
      <c r="B191" s="730" t="s">
        <v>558</v>
      </c>
      <c r="C191" s="731" t="s">
        <v>575</v>
      </c>
      <c r="D191" s="732" t="s">
        <v>576</v>
      </c>
      <c r="E191" s="733">
        <v>50113001</v>
      </c>
      <c r="F191" s="732" t="s">
        <v>584</v>
      </c>
      <c r="G191" s="731" t="s">
        <v>605</v>
      </c>
      <c r="H191" s="731">
        <v>844554</v>
      </c>
      <c r="I191" s="731">
        <v>114065</v>
      </c>
      <c r="J191" s="731" t="s">
        <v>919</v>
      </c>
      <c r="K191" s="731" t="s">
        <v>920</v>
      </c>
      <c r="L191" s="734">
        <v>18.37</v>
      </c>
      <c r="M191" s="734">
        <v>3</v>
      </c>
      <c r="N191" s="735">
        <v>55.11</v>
      </c>
    </row>
    <row r="192" spans="1:14" ht="14.45" customHeight="1" x14ac:dyDescent="0.2">
      <c r="A192" s="729" t="s">
        <v>557</v>
      </c>
      <c r="B192" s="730" t="s">
        <v>558</v>
      </c>
      <c r="C192" s="731" t="s">
        <v>575</v>
      </c>
      <c r="D192" s="732" t="s">
        <v>576</v>
      </c>
      <c r="E192" s="733">
        <v>50113001</v>
      </c>
      <c r="F192" s="732" t="s">
        <v>584</v>
      </c>
      <c r="G192" s="731" t="s">
        <v>605</v>
      </c>
      <c r="H192" s="731">
        <v>115316</v>
      </c>
      <c r="I192" s="731">
        <v>15316</v>
      </c>
      <c r="J192" s="731" t="s">
        <v>921</v>
      </c>
      <c r="K192" s="731" t="s">
        <v>682</v>
      </c>
      <c r="L192" s="734">
        <v>19.09</v>
      </c>
      <c r="M192" s="734">
        <v>2</v>
      </c>
      <c r="N192" s="735">
        <v>38.18</v>
      </c>
    </row>
    <row r="193" spans="1:14" ht="14.45" customHeight="1" x14ac:dyDescent="0.2">
      <c r="A193" s="729" t="s">
        <v>557</v>
      </c>
      <c r="B193" s="730" t="s">
        <v>558</v>
      </c>
      <c r="C193" s="731" t="s">
        <v>575</v>
      </c>
      <c r="D193" s="732" t="s">
        <v>576</v>
      </c>
      <c r="E193" s="733">
        <v>50113001</v>
      </c>
      <c r="F193" s="732" t="s">
        <v>584</v>
      </c>
      <c r="G193" s="731" t="s">
        <v>585</v>
      </c>
      <c r="H193" s="731">
        <v>196635</v>
      </c>
      <c r="I193" s="731">
        <v>96635</v>
      </c>
      <c r="J193" s="731" t="s">
        <v>922</v>
      </c>
      <c r="K193" s="731" t="s">
        <v>923</v>
      </c>
      <c r="L193" s="734">
        <v>111.45999999999998</v>
      </c>
      <c r="M193" s="734">
        <v>2</v>
      </c>
      <c r="N193" s="735">
        <v>222.91999999999996</v>
      </c>
    </row>
    <row r="194" spans="1:14" ht="14.45" customHeight="1" x14ac:dyDescent="0.2">
      <c r="A194" s="729" t="s">
        <v>557</v>
      </c>
      <c r="B194" s="730" t="s">
        <v>558</v>
      </c>
      <c r="C194" s="731" t="s">
        <v>575</v>
      </c>
      <c r="D194" s="732" t="s">
        <v>576</v>
      </c>
      <c r="E194" s="733">
        <v>50113001</v>
      </c>
      <c r="F194" s="732" t="s">
        <v>584</v>
      </c>
      <c r="G194" s="731" t="s">
        <v>585</v>
      </c>
      <c r="H194" s="731">
        <v>117992</v>
      </c>
      <c r="I194" s="731">
        <v>17992</v>
      </c>
      <c r="J194" s="731" t="s">
        <v>924</v>
      </c>
      <c r="K194" s="731" t="s">
        <v>925</v>
      </c>
      <c r="L194" s="734">
        <v>89.449999999999989</v>
      </c>
      <c r="M194" s="734">
        <v>4</v>
      </c>
      <c r="N194" s="735">
        <v>357.79999999999995</v>
      </c>
    </row>
    <row r="195" spans="1:14" ht="14.45" customHeight="1" x14ac:dyDescent="0.2">
      <c r="A195" s="729" t="s">
        <v>557</v>
      </c>
      <c r="B195" s="730" t="s">
        <v>558</v>
      </c>
      <c r="C195" s="731" t="s">
        <v>575</v>
      </c>
      <c r="D195" s="732" t="s">
        <v>576</v>
      </c>
      <c r="E195" s="733">
        <v>50113001</v>
      </c>
      <c r="F195" s="732" t="s">
        <v>584</v>
      </c>
      <c r="G195" s="731" t="s">
        <v>585</v>
      </c>
      <c r="H195" s="731">
        <v>231541</v>
      </c>
      <c r="I195" s="731">
        <v>231541</v>
      </c>
      <c r="J195" s="731" t="s">
        <v>926</v>
      </c>
      <c r="K195" s="731" t="s">
        <v>927</v>
      </c>
      <c r="L195" s="734">
        <v>80.69</v>
      </c>
      <c r="M195" s="734">
        <v>5</v>
      </c>
      <c r="N195" s="735">
        <v>403.45</v>
      </c>
    </row>
    <row r="196" spans="1:14" ht="14.45" customHeight="1" x14ac:dyDescent="0.2">
      <c r="A196" s="729" t="s">
        <v>557</v>
      </c>
      <c r="B196" s="730" t="s">
        <v>558</v>
      </c>
      <c r="C196" s="731" t="s">
        <v>575</v>
      </c>
      <c r="D196" s="732" t="s">
        <v>576</v>
      </c>
      <c r="E196" s="733">
        <v>50113001</v>
      </c>
      <c r="F196" s="732" t="s">
        <v>584</v>
      </c>
      <c r="G196" s="731" t="s">
        <v>585</v>
      </c>
      <c r="H196" s="731">
        <v>231544</v>
      </c>
      <c r="I196" s="731">
        <v>231544</v>
      </c>
      <c r="J196" s="731" t="s">
        <v>926</v>
      </c>
      <c r="K196" s="731" t="s">
        <v>928</v>
      </c>
      <c r="L196" s="734">
        <v>80.690000000000012</v>
      </c>
      <c r="M196" s="734">
        <v>3</v>
      </c>
      <c r="N196" s="735">
        <v>242.07000000000002</v>
      </c>
    </row>
    <row r="197" spans="1:14" ht="14.45" customHeight="1" x14ac:dyDescent="0.2">
      <c r="A197" s="729" t="s">
        <v>557</v>
      </c>
      <c r="B197" s="730" t="s">
        <v>558</v>
      </c>
      <c r="C197" s="731" t="s">
        <v>575</v>
      </c>
      <c r="D197" s="732" t="s">
        <v>576</v>
      </c>
      <c r="E197" s="733">
        <v>50113001</v>
      </c>
      <c r="F197" s="732" t="s">
        <v>584</v>
      </c>
      <c r="G197" s="731" t="s">
        <v>585</v>
      </c>
      <c r="H197" s="731">
        <v>234736</v>
      </c>
      <c r="I197" s="731">
        <v>234736</v>
      </c>
      <c r="J197" s="731" t="s">
        <v>929</v>
      </c>
      <c r="K197" s="731" t="s">
        <v>930</v>
      </c>
      <c r="L197" s="734">
        <v>120.54000441661144</v>
      </c>
      <c r="M197" s="734">
        <v>7</v>
      </c>
      <c r="N197" s="735">
        <v>843.78003091628011</v>
      </c>
    </row>
    <row r="198" spans="1:14" ht="14.45" customHeight="1" x14ac:dyDescent="0.2">
      <c r="A198" s="729" t="s">
        <v>557</v>
      </c>
      <c r="B198" s="730" t="s">
        <v>558</v>
      </c>
      <c r="C198" s="731" t="s">
        <v>575</v>
      </c>
      <c r="D198" s="732" t="s">
        <v>576</v>
      </c>
      <c r="E198" s="733">
        <v>50113001</v>
      </c>
      <c r="F198" s="732" t="s">
        <v>584</v>
      </c>
      <c r="G198" s="731" t="s">
        <v>585</v>
      </c>
      <c r="H198" s="731">
        <v>102684</v>
      </c>
      <c r="I198" s="731">
        <v>2684</v>
      </c>
      <c r="J198" s="731" t="s">
        <v>931</v>
      </c>
      <c r="K198" s="731" t="s">
        <v>932</v>
      </c>
      <c r="L198" s="734">
        <v>130.334</v>
      </c>
      <c r="M198" s="734">
        <v>10</v>
      </c>
      <c r="N198" s="735">
        <v>1303.3400000000001</v>
      </c>
    </row>
    <row r="199" spans="1:14" ht="14.45" customHeight="1" x14ac:dyDescent="0.2">
      <c r="A199" s="729" t="s">
        <v>557</v>
      </c>
      <c r="B199" s="730" t="s">
        <v>558</v>
      </c>
      <c r="C199" s="731" t="s">
        <v>575</v>
      </c>
      <c r="D199" s="732" t="s">
        <v>576</v>
      </c>
      <c r="E199" s="733">
        <v>50113001</v>
      </c>
      <c r="F199" s="732" t="s">
        <v>584</v>
      </c>
      <c r="G199" s="731" t="s">
        <v>585</v>
      </c>
      <c r="H199" s="731">
        <v>42477</v>
      </c>
      <c r="I199" s="731">
        <v>42477</v>
      </c>
      <c r="J199" s="731" t="s">
        <v>933</v>
      </c>
      <c r="K199" s="731" t="s">
        <v>934</v>
      </c>
      <c r="L199" s="734">
        <v>499.57</v>
      </c>
      <c r="M199" s="734">
        <v>1</v>
      </c>
      <c r="N199" s="735">
        <v>499.57</v>
      </c>
    </row>
    <row r="200" spans="1:14" ht="14.45" customHeight="1" x14ac:dyDescent="0.2">
      <c r="A200" s="729" t="s">
        <v>557</v>
      </c>
      <c r="B200" s="730" t="s">
        <v>558</v>
      </c>
      <c r="C200" s="731" t="s">
        <v>575</v>
      </c>
      <c r="D200" s="732" t="s">
        <v>576</v>
      </c>
      <c r="E200" s="733">
        <v>50113001</v>
      </c>
      <c r="F200" s="732" t="s">
        <v>584</v>
      </c>
      <c r="G200" s="731" t="s">
        <v>585</v>
      </c>
      <c r="H200" s="731">
        <v>850459</v>
      </c>
      <c r="I200" s="731">
        <v>127760</v>
      </c>
      <c r="J200" s="731" t="s">
        <v>935</v>
      </c>
      <c r="K200" s="731" t="s">
        <v>936</v>
      </c>
      <c r="L200" s="734">
        <v>59.88</v>
      </c>
      <c r="M200" s="734">
        <v>6</v>
      </c>
      <c r="N200" s="735">
        <v>359.28000000000003</v>
      </c>
    </row>
    <row r="201" spans="1:14" ht="14.45" customHeight="1" x14ac:dyDescent="0.2">
      <c r="A201" s="729" t="s">
        <v>557</v>
      </c>
      <c r="B201" s="730" t="s">
        <v>558</v>
      </c>
      <c r="C201" s="731" t="s">
        <v>575</v>
      </c>
      <c r="D201" s="732" t="s">
        <v>576</v>
      </c>
      <c r="E201" s="733">
        <v>50113001</v>
      </c>
      <c r="F201" s="732" t="s">
        <v>584</v>
      </c>
      <c r="G201" s="731" t="s">
        <v>585</v>
      </c>
      <c r="H201" s="731">
        <v>207960</v>
      </c>
      <c r="I201" s="731">
        <v>207960</v>
      </c>
      <c r="J201" s="731" t="s">
        <v>937</v>
      </c>
      <c r="K201" s="731" t="s">
        <v>938</v>
      </c>
      <c r="L201" s="734">
        <v>283.24000000000007</v>
      </c>
      <c r="M201" s="734">
        <v>1</v>
      </c>
      <c r="N201" s="735">
        <v>283.24000000000007</v>
      </c>
    </row>
    <row r="202" spans="1:14" ht="14.45" customHeight="1" x14ac:dyDescent="0.2">
      <c r="A202" s="729" t="s">
        <v>557</v>
      </c>
      <c r="B202" s="730" t="s">
        <v>558</v>
      </c>
      <c r="C202" s="731" t="s">
        <v>575</v>
      </c>
      <c r="D202" s="732" t="s">
        <v>576</v>
      </c>
      <c r="E202" s="733">
        <v>50113001</v>
      </c>
      <c r="F202" s="732" t="s">
        <v>584</v>
      </c>
      <c r="G202" s="731" t="s">
        <v>585</v>
      </c>
      <c r="H202" s="731">
        <v>101125</v>
      </c>
      <c r="I202" s="731">
        <v>1125</v>
      </c>
      <c r="J202" s="731" t="s">
        <v>939</v>
      </c>
      <c r="K202" s="731" t="s">
        <v>940</v>
      </c>
      <c r="L202" s="734">
        <v>77.28</v>
      </c>
      <c r="M202" s="734">
        <v>5</v>
      </c>
      <c r="N202" s="735">
        <v>386.4</v>
      </c>
    </row>
    <row r="203" spans="1:14" ht="14.45" customHeight="1" x14ac:dyDescent="0.2">
      <c r="A203" s="729" t="s">
        <v>557</v>
      </c>
      <c r="B203" s="730" t="s">
        <v>558</v>
      </c>
      <c r="C203" s="731" t="s">
        <v>575</v>
      </c>
      <c r="D203" s="732" t="s">
        <v>576</v>
      </c>
      <c r="E203" s="733">
        <v>50113001</v>
      </c>
      <c r="F203" s="732" t="s">
        <v>584</v>
      </c>
      <c r="G203" s="731" t="s">
        <v>605</v>
      </c>
      <c r="H203" s="731">
        <v>116923</v>
      </c>
      <c r="I203" s="731">
        <v>16923</v>
      </c>
      <c r="J203" s="731" t="s">
        <v>941</v>
      </c>
      <c r="K203" s="731" t="s">
        <v>942</v>
      </c>
      <c r="L203" s="734">
        <v>78.409999999999982</v>
      </c>
      <c r="M203" s="734">
        <v>1</v>
      </c>
      <c r="N203" s="735">
        <v>78.409999999999982</v>
      </c>
    </row>
    <row r="204" spans="1:14" ht="14.45" customHeight="1" x14ac:dyDescent="0.2">
      <c r="A204" s="729" t="s">
        <v>557</v>
      </c>
      <c r="B204" s="730" t="s">
        <v>558</v>
      </c>
      <c r="C204" s="731" t="s">
        <v>575</v>
      </c>
      <c r="D204" s="732" t="s">
        <v>576</v>
      </c>
      <c r="E204" s="733">
        <v>50113001</v>
      </c>
      <c r="F204" s="732" t="s">
        <v>584</v>
      </c>
      <c r="G204" s="731" t="s">
        <v>585</v>
      </c>
      <c r="H204" s="731">
        <v>203765</v>
      </c>
      <c r="I204" s="731">
        <v>203765</v>
      </c>
      <c r="J204" s="731" t="s">
        <v>943</v>
      </c>
      <c r="K204" s="731" t="s">
        <v>944</v>
      </c>
      <c r="L204" s="734">
        <v>141.30000000000004</v>
      </c>
      <c r="M204" s="734">
        <v>1</v>
      </c>
      <c r="N204" s="735">
        <v>141.30000000000004</v>
      </c>
    </row>
    <row r="205" spans="1:14" ht="14.45" customHeight="1" x14ac:dyDescent="0.2">
      <c r="A205" s="729" t="s">
        <v>557</v>
      </c>
      <c r="B205" s="730" t="s">
        <v>558</v>
      </c>
      <c r="C205" s="731" t="s">
        <v>575</v>
      </c>
      <c r="D205" s="732" t="s">
        <v>576</v>
      </c>
      <c r="E205" s="733">
        <v>50113001</v>
      </c>
      <c r="F205" s="732" t="s">
        <v>584</v>
      </c>
      <c r="G205" s="731" t="s">
        <v>585</v>
      </c>
      <c r="H205" s="731">
        <v>33873</v>
      </c>
      <c r="I205" s="731">
        <v>33873</v>
      </c>
      <c r="J205" s="731" t="s">
        <v>945</v>
      </c>
      <c r="K205" s="731" t="s">
        <v>946</v>
      </c>
      <c r="L205" s="734">
        <v>63.230000000000004</v>
      </c>
      <c r="M205" s="734">
        <v>5</v>
      </c>
      <c r="N205" s="735">
        <v>316.15000000000003</v>
      </c>
    </row>
    <row r="206" spans="1:14" ht="14.45" customHeight="1" x14ac:dyDescent="0.2">
      <c r="A206" s="729" t="s">
        <v>557</v>
      </c>
      <c r="B206" s="730" t="s">
        <v>558</v>
      </c>
      <c r="C206" s="731" t="s">
        <v>575</v>
      </c>
      <c r="D206" s="732" t="s">
        <v>576</v>
      </c>
      <c r="E206" s="733">
        <v>50113001</v>
      </c>
      <c r="F206" s="732" t="s">
        <v>584</v>
      </c>
      <c r="G206" s="731" t="s">
        <v>585</v>
      </c>
      <c r="H206" s="731">
        <v>33872</v>
      </c>
      <c r="I206" s="731">
        <v>33872</v>
      </c>
      <c r="J206" s="731" t="s">
        <v>947</v>
      </c>
      <c r="K206" s="731" t="s">
        <v>946</v>
      </c>
      <c r="L206" s="734">
        <v>63.351764705882367</v>
      </c>
      <c r="M206" s="734">
        <v>34</v>
      </c>
      <c r="N206" s="735">
        <v>2153.9600000000005</v>
      </c>
    </row>
    <row r="207" spans="1:14" ht="14.45" customHeight="1" x14ac:dyDescent="0.2">
      <c r="A207" s="729" t="s">
        <v>557</v>
      </c>
      <c r="B207" s="730" t="s">
        <v>558</v>
      </c>
      <c r="C207" s="731" t="s">
        <v>575</v>
      </c>
      <c r="D207" s="732" t="s">
        <v>576</v>
      </c>
      <c r="E207" s="733">
        <v>50113001</v>
      </c>
      <c r="F207" s="732" t="s">
        <v>584</v>
      </c>
      <c r="G207" s="731" t="s">
        <v>605</v>
      </c>
      <c r="H207" s="731">
        <v>191788</v>
      </c>
      <c r="I207" s="731">
        <v>91788</v>
      </c>
      <c r="J207" s="731" t="s">
        <v>948</v>
      </c>
      <c r="K207" s="731" t="s">
        <v>949</v>
      </c>
      <c r="L207" s="734">
        <v>9.1437499999999989</v>
      </c>
      <c r="M207" s="734">
        <v>8</v>
      </c>
      <c r="N207" s="735">
        <v>73.149999999999991</v>
      </c>
    </row>
    <row r="208" spans="1:14" ht="14.45" customHeight="1" x14ac:dyDescent="0.2">
      <c r="A208" s="729" t="s">
        <v>557</v>
      </c>
      <c r="B208" s="730" t="s">
        <v>558</v>
      </c>
      <c r="C208" s="731" t="s">
        <v>575</v>
      </c>
      <c r="D208" s="732" t="s">
        <v>576</v>
      </c>
      <c r="E208" s="733">
        <v>50113001</v>
      </c>
      <c r="F208" s="732" t="s">
        <v>584</v>
      </c>
      <c r="G208" s="731" t="s">
        <v>605</v>
      </c>
      <c r="H208" s="731">
        <v>106618</v>
      </c>
      <c r="I208" s="731">
        <v>6618</v>
      </c>
      <c r="J208" s="731" t="s">
        <v>950</v>
      </c>
      <c r="K208" s="731" t="s">
        <v>951</v>
      </c>
      <c r="L208" s="734">
        <v>19.669999999999998</v>
      </c>
      <c r="M208" s="734">
        <v>8</v>
      </c>
      <c r="N208" s="735">
        <v>157.35999999999999</v>
      </c>
    </row>
    <row r="209" spans="1:14" ht="14.45" customHeight="1" x14ac:dyDescent="0.2">
      <c r="A209" s="729" t="s">
        <v>557</v>
      </c>
      <c r="B209" s="730" t="s">
        <v>558</v>
      </c>
      <c r="C209" s="731" t="s">
        <v>575</v>
      </c>
      <c r="D209" s="732" t="s">
        <v>576</v>
      </c>
      <c r="E209" s="733">
        <v>50113001</v>
      </c>
      <c r="F209" s="732" t="s">
        <v>584</v>
      </c>
      <c r="G209" s="731" t="s">
        <v>605</v>
      </c>
      <c r="H209" s="731">
        <v>184399</v>
      </c>
      <c r="I209" s="731">
        <v>84399</v>
      </c>
      <c r="J209" s="731" t="s">
        <v>952</v>
      </c>
      <c r="K209" s="731" t="s">
        <v>953</v>
      </c>
      <c r="L209" s="734">
        <v>126.20000000000003</v>
      </c>
      <c r="M209" s="734">
        <v>3</v>
      </c>
      <c r="N209" s="735">
        <v>378.60000000000008</v>
      </c>
    </row>
    <row r="210" spans="1:14" ht="14.45" customHeight="1" x14ac:dyDescent="0.2">
      <c r="A210" s="729" t="s">
        <v>557</v>
      </c>
      <c r="B210" s="730" t="s">
        <v>558</v>
      </c>
      <c r="C210" s="731" t="s">
        <v>575</v>
      </c>
      <c r="D210" s="732" t="s">
        <v>576</v>
      </c>
      <c r="E210" s="733">
        <v>50113001</v>
      </c>
      <c r="F210" s="732" t="s">
        <v>584</v>
      </c>
      <c r="G210" s="731" t="s">
        <v>585</v>
      </c>
      <c r="H210" s="731">
        <v>849596</v>
      </c>
      <c r="I210" s="731">
        <v>163877</v>
      </c>
      <c r="J210" s="731" t="s">
        <v>954</v>
      </c>
      <c r="K210" s="731" t="s">
        <v>955</v>
      </c>
      <c r="L210" s="734">
        <v>84.250000000000014</v>
      </c>
      <c r="M210" s="734">
        <v>1</v>
      </c>
      <c r="N210" s="735">
        <v>84.250000000000014</v>
      </c>
    </row>
    <row r="211" spans="1:14" ht="14.45" customHeight="1" x14ac:dyDescent="0.2">
      <c r="A211" s="729" t="s">
        <v>557</v>
      </c>
      <c r="B211" s="730" t="s">
        <v>558</v>
      </c>
      <c r="C211" s="731" t="s">
        <v>575</v>
      </c>
      <c r="D211" s="732" t="s">
        <v>576</v>
      </c>
      <c r="E211" s="733">
        <v>50113001</v>
      </c>
      <c r="F211" s="732" t="s">
        <v>584</v>
      </c>
      <c r="G211" s="731" t="s">
        <v>329</v>
      </c>
      <c r="H211" s="731">
        <v>243453</v>
      </c>
      <c r="I211" s="731">
        <v>243453</v>
      </c>
      <c r="J211" s="731" t="s">
        <v>956</v>
      </c>
      <c r="K211" s="731" t="s">
        <v>957</v>
      </c>
      <c r="L211" s="734">
        <v>82.533000000000001</v>
      </c>
      <c r="M211" s="734">
        <v>2</v>
      </c>
      <c r="N211" s="735">
        <v>165.066</v>
      </c>
    </row>
    <row r="212" spans="1:14" ht="14.45" customHeight="1" x14ac:dyDescent="0.2">
      <c r="A212" s="729" t="s">
        <v>557</v>
      </c>
      <c r="B212" s="730" t="s">
        <v>558</v>
      </c>
      <c r="C212" s="731" t="s">
        <v>575</v>
      </c>
      <c r="D212" s="732" t="s">
        <v>576</v>
      </c>
      <c r="E212" s="733">
        <v>50113001</v>
      </c>
      <c r="F212" s="732" t="s">
        <v>584</v>
      </c>
      <c r="G212" s="731" t="s">
        <v>605</v>
      </c>
      <c r="H212" s="731">
        <v>107981</v>
      </c>
      <c r="I212" s="731">
        <v>7981</v>
      </c>
      <c r="J212" s="731" t="s">
        <v>956</v>
      </c>
      <c r="K212" s="731" t="s">
        <v>958</v>
      </c>
      <c r="L212" s="734">
        <v>41.88</v>
      </c>
      <c r="M212" s="734">
        <v>3</v>
      </c>
      <c r="N212" s="735">
        <v>125.64000000000001</v>
      </c>
    </row>
    <row r="213" spans="1:14" ht="14.45" customHeight="1" x14ac:dyDescent="0.2">
      <c r="A213" s="729" t="s">
        <v>557</v>
      </c>
      <c r="B213" s="730" t="s">
        <v>558</v>
      </c>
      <c r="C213" s="731" t="s">
        <v>575</v>
      </c>
      <c r="D213" s="732" t="s">
        <v>576</v>
      </c>
      <c r="E213" s="733">
        <v>50113001</v>
      </c>
      <c r="F213" s="732" t="s">
        <v>584</v>
      </c>
      <c r="G213" s="731" t="s">
        <v>605</v>
      </c>
      <c r="H213" s="731">
        <v>155823</v>
      </c>
      <c r="I213" s="731">
        <v>55823</v>
      </c>
      <c r="J213" s="731" t="s">
        <v>956</v>
      </c>
      <c r="K213" s="731" t="s">
        <v>959</v>
      </c>
      <c r="L213" s="734">
        <v>33.010999999999996</v>
      </c>
      <c r="M213" s="734">
        <v>25</v>
      </c>
      <c r="N213" s="735">
        <v>825.27499999999998</v>
      </c>
    </row>
    <row r="214" spans="1:14" ht="14.45" customHeight="1" x14ac:dyDescent="0.2">
      <c r="A214" s="729" t="s">
        <v>557</v>
      </c>
      <c r="B214" s="730" t="s">
        <v>558</v>
      </c>
      <c r="C214" s="731" t="s">
        <v>575</v>
      </c>
      <c r="D214" s="732" t="s">
        <v>576</v>
      </c>
      <c r="E214" s="733">
        <v>50113001</v>
      </c>
      <c r="F214" s="732" t="s">
        <v>584</v>
      </c>
      <c r="G214" s="731" t="s">
        <v>585</v>
      </c>
      <c r="H214" s="731">
        <v>185202</v>
      </c>
      <c r="I214" s="731">
        <v>185202</v>
      </c>
      <c r="J214" s="731" t="s">
        <v>960</v>
      </c>
      <c r="K214" s="731" t="s">
        <v>961</v>
      </c>
      <c r="L214" s="734">
        <v>345.94</v>
      </c>
      <c r="M214" s="734">
        <v>2</v>
      </c>
      <c r="N214" s="735">
        <v>691.88</v>
      </c>
    </row>
    <row r="215" spans="1:14" ht="14.45" customHeight="1" x14ac:dyDescent="0.2">
      <c r="A215" s="729" t="s">
        <v>557</v>
      </c>
      <c r="B215" s="730" t="s">
        <v>558</v>
      </c>
      <c r="C215" s="731" t="s">
        <v>575</v>
      </c>
      <c r="D215" s="732" t="s">
        <v>576</v>
      </c>
      <c r="E215" s="733">
        <v>50113001</v>
      </c>
      <c r="F215" s="732" t="s">
        <v>584</v>
      </c>
      <c r="G215" s="731" t="s">
        <v>585</v>
      </c>
      <c r="H215" s="731">
        <v>26794</v>
      </c>
      <c r="I215" s="731">
        <v>26794</v>
      </c>
      <c r="J215" s="731" t="s">
        <v>962</v>
      </c>
      <c r="K215" s="731" t="s">
        <v>902</v>
      </c>
      <c r="L215" s="734">
        <v>711.21</v>
      </c>
      <c r="M215" s="734">
        <v>1</v>
      </c>
      <c r="N215" s="735">
        <v>711.21</v>
      </c>
    </row>
    <row r="216" spans="1:14" ht="14.45" customHeight="1" x14ac:dyDescent="0.2">
      <c r="A216" s="729" t="s">
        <v>557</v>
      </c>
      <c r="B216" s="730" t="s">
        <v>558</v>
      </c>
      <c r="C216" s="731" t="s">
        <v>575</v>
      </c>
      <c r="D216" s="732" t="s">
        <v>576</v>
      </c>
      <c r="E216" s="733">
        <v>50113001</v>
      </c>
      <c r="F216" s="732" t="s">
        <v>584</v>
      </c>
      <c r="G216" s="731" t="s">
        <v>585</v>
      </c>
      <c r="H216" s="731">
        <v>237342</v>
      </c>
      <c r="I216" s="731">
        <v>237342</v>
      </c>
      <c r="J216" s="731" t="s">
        <v>963</v>
      </c>
      <c r="K216" s="731" t="s">
        <v>964</v>
      </c>
      <c r="L216" s="734">
        <v>42.010000000000005</v>
      </c>
      <c r="M216" s="734">
        <v>2</v>
      </c>
      <c r="N216" s="735">
        <v>84.02000000000001</v>
      </c>
    </row>
    <row r="217" spans="1:14" ht="14.45" customHeight="1" x14ac:dyDescent="0.2">
      <c r="A217" s="729" t="s">
        <v>557</v>
      </c>
      <c r="B217" s="730" t="s">
        <v>558</v>
      </c>
      <c r="C217" s="731" t="s">
        <v>575</v>
      </c>
      <c r="D217" s="732" t="s">
        <v>576</v>
      </c>
      <c r="E217" s="733">
        <v>50113001</v>
      </c>
      <c r="F217" s="732" t="s">
        <v>584</v>
      </c>
      <c r="G217" s="731" t="s">
        <v>585</v>
      </c>
      <c r="H217" s="731">
        <v>843581</v>
      </c>
      <c r="I217" s="731">
        <v>0</v>
      </c>
      <c r="J217" s="731" t="s">
        <v>965</v>
      </c>
      <c r="K217" s="731" t="s">
        <v>329</v>
      </c>
      <c r="L217" s="734">
        <v>94.28</v>
      </c>
      <c r="M217" s="734">
        <v>1</v>
      </c>
      <c r="N217" s="735">
        <v>94.28</v>
      </c>
    </row>
    <row r="218" spans="1:14" ht="14.45" customHeight="1" x14ac:dyDescent="0.2">
      <c r="A218" s="729" t="s">
        <v>557</v>
      </c>
      <c r="B218" s="730" t="s">
        <v>558</v>
      </c>
      <c r="C218" s="731" t="s">
        <v>575</v>
      </c>
      <c r="D218" s="732" t="s">
        <v>576</v>
      </c>
      <c r="E218" s="733">
        <v>50113001</v>
      </c>
      <c r="F218" s="732" t="s">
        <v>584</v>
      </c>
      <c r="G218" s="731" t="s">
        <v>585</v>
      </c>
      <c r="H218" s="731">
        <v>159928</v>
      </c>
      <c r="I218" s="731">
        <v>59928</v>
      </c>
      <c r="J218" s="731" t="s">
        <v>966</v>
      </c>
      <c r="K218" s="731" t="s">
        <v>967</v>
      </c>
      <c r="L218" s="734">
        <v>180.32000000000002</v>
      </c>
      <c r="M218" s="734">
        <v>1</v>
      </c>
      <c r="N218" s="735">
        <v>180.32000000000002</v>
      </c>
    </row>
    <row r="219" spans="1:14" ht="14.45" customHeight="1" x14ac:dyDescent="0.2">
      <c r="A219" s="729" t="s">
        <v>557</v>
      </c>
      <c r="B219" s="730" t="s">
        <v>558</v>
      </c>
      <c r="C219" s="731" t="s">
        <v>575</v>
      </c>
      <c r="D219" s="732" t="s">
        <v>576</v>
      </c>
      <c r="E219" s="733">
        <v>50113001</v>
      </c>
      <c r="F219" s="732" t="s">
        <v>584</v>
      </c>
      <c r="G219" s="731" t="s">
        <v>585</v>
      </c>
      <c r="H219" s="731">
        <v>100876</v>
      </c>
      <c r="I219" s="731">
        <v>876</v>
      </c>
      <c r="J219" s="731" t="s">
        <v>968</v>
      </c>
      <c r="K219" s="731" t="s">
        <v>969</v>
      </c>
      <c r="L219" s="734">
        <v>85.51</v>
      </c>
      <c r="M219" s="734">
        <v>2</v>
      </c>
      <c r="N219" s="735">
        <v>171.02</v>
      </c>
    </row>
    <row r="220" spans="1:14" ht="14.45" customHeight="1" x14ac:dyDescent="0.2">
      <c r="A220" s="729" t="s">
        <v>557</v>
      </c>
      <c r="B220" s="730" t="s">
        <v>558</v>
      </c>
      <c r="C220" s="731" t="s">
        <v>575</v>
      </c>
      <c r="D220" s="732" t="s">
        <v>576</v>
      </c>
      <c r="E220" s="733">
        <v>50113001</v>
      </c>
      <c r="F220" s="732" t="s">
        <v>584</v>
      </c>
      <c r="G220" s="731" t="s">
        <v>585</v>
      </c>
      <c r="H220" s="731">
        <v>230358</v>
      </c>
      <c r="I220" s="731">
        <v>230358</v>
      </c>
      <c r="J220" s="731" t="s">
        <v>970</v>
      </c>
      <c r="K220" s="731" t="s">
        <v>971</v>
      </c>
      <c r="L220" s="734">
        <v>118.89</v>
      </c>
      <c r="M220" s="734">
        <v>2</v>
      </c>
      <c r="N220" s="735">
        <v>237.78</v>
      </c>
    </row>
    <row r="221" spans="1:14" ht="14.45" customHeight="1" x14ac:dyDescent="0.2">
      <c r="A221" s="729" t="s">
        <v>557</v>
      </c>
      <c r="B221" s="730" t="s">
        <v>558</v>
      </c>
      <c r="C221" s="731" t="s">
        <v>575</v>
      </c>
      <c r="D221" s="732" t="s">
        <v>576</v>
      </c>
      <c r="E221" s="733">
        <v>50113001</v>
      </c>
      <c r="F221" s="732" t="s">
        <v>584</v>
      </c>
      <c r="G221" s="731" t="s">
        <v>585</v>
      </c>
      <c r="H221" s="731">
        <v>230359</v>
      </c>
      <c r="I221" s="731">
        <v>230359</v>
      </c>
      <c r="J221" s="731" t="s">
        <v>970</v>
      </c>
      <c r="K221" s="731" t="s">
        <v>972</v>
      </c>
      <c r="L221" s="734">
        <v>178.15999999999988</v>
      </c>
      <c r="M221" s="734">
        <v>1</v>
      </c>
      <c r="N221" s="735">
        <v>178.15999999999988</v>
      </c>
    </row>
    <row r="222" spans="1:14" ht="14.45" customHeight="1" x14ac:dyDescent="0.2">
      <c r="A222" s="729" t="s">
        <v>557</v>
      </c>
      <c r="B222" s="730" t="s">
        <v>558</v>
      </c>
      <c r="C222" s="731" t="s">
        <v>575</v>
      </c>
      <c r="D222" s="732" t="s">
        <v>576</v>
      </c>
      <c r="E222" s="733">
        <v>50113001</v>
      </c>
      <c r="F222" s="732" t="s">
        <v>584</v>
      </c>
      <c r="G222" s="731" t="s">
        <v>585</v>
      </c>
      <c r="H222" s="731">
        <v>224053</v>
      </c>
      <c r="I222" s="731">
        <v>224053</v>
      </c>
      <c r="J222" s="731" t="s">
        <v>973</v>
      </c>
      <c r="K222" s="731" t="s">
        <v>974</v>
      </c>
      <c r="L222" s="734">
        <v>250.30666666666664</v>
      </c>
      <c r="M222" s="734">
        <v>3</v>
      </c>
      <c r="N222" s="735">
        <v>750.92</v>
      </c>
    </row>
    <row r="223" spans="1:14" ht="14.45" customHeight="1" x14ac:dyDescent="0.2">
      <c r="A223" s="729" t="s">
        <v>557</v>
      </c>
      <c r="B223" s="730" t="s">
        <v>558</v>
      </c>
      <c r="C223" s="731" t="s">
        <v>575</v>
      </c>
      <c r="D223" s="732" t="s">
        <v>576</v>
      </c>
      <c r="E223" s="733">
        <v>50113001</v>
      </c>
      <c r="F223" s="732" t="s">
        <v>584</v>
      </c>
      <c r="G223" s="731" t="s">
        <v>605</v>
      </c>
      <c r="H223" s="731">
        <v>157871</v>
      </c>
      <c r="I223" s="731">
        <v>157871</v>
      </c>
      <c r="J223" s="731" t="s">
        <v>975</v>
      </c>
      <c r="K223" s="731" t="s">
        <v>976</v>
      </c>
      <c r="L223" s="734">
        <v>503.88</v>
      </c>
      <c r="M223" s="734">
        <v>1</v>
      </c>
      <c r="N223" s="735">
        <v>503.88</v>
      </c>
    </row>
    <row r="224" spans="1:14" ht="14.45" customHeight="1" x14ac:dyDescent="0.2">
      <c r="A224" s="729" t="s">
        <v>557</v>
      </c>
      <c r="B224" s="730" t="s">
        <v>558</v>
      </c>
      <c r="C224" s="731" t="s">
        <v>575</v>
      </c>
      <c r="D224" s="732" t="s">
        <v>576</v>
      </c>
      <c r="E224" s="733">
        <v>50113001</v>
      </c>
      <c r="F224" s="732" t="s">
        <v>584</v>
      </c>
      <c r="G224" s="731" t="s">
        <v>585</v>
      </c>
      <c r="H224" s="731">
        <v>207820</v>
      </c>
      <c r="I224" s="731">
        <v>207820</v>
      </c>
      <c r="J224" s="731" t="s">
        <v>977</v>
      </c>
      <c r="K224" s="731" t="s">
        <v>978</v>
      </c>
      <c r="L224" s="734">
        <v>33.67</v>
      </c>
      <c r="M224" s="734">
        <v>20</v>
      </c>
      <c r="N224" s="735">
        <v>673.40000000000009</v>
      </c>
    </row>
    <row r="225" spans="1:14" ht="14.45" customHeight="1" x14ac:dyDescent="0.2">
      <c r="A225" s="729" t="s">
        <v>557</v>
      </c>
      <c r="B225" s="730" t="s">
        <v>558</v>
      </c>
      <c r="C225" s="731" t="s">
        <v>575</v>
      </c>
      <c r="D225" s="732" t="s">
        <v>576</v>
      </c>
      <c r="E225" s="733">
        <v>50113001</v>
      </c>
      <c r="F225" s="732" t="s">
        <v>584</v>
      </c>
      <c r="G225" s="731" t="s">
        <v>585</v>
      </c>
      <c r="H225" s="731">
        <v>226434</v>
      </c>
      <c r="I225" s="731">
        <v>226434</v>
      </c>
      <c r="J225" s="731" t="s">
        <v>979</v>
      </c>
      <c r="K225" s="731" t="s">
        <v>980</v>
      </c>
      <c r="L225" s="734">
        <v>34.020000000000003</v>
      </c>
      <c r="M225" s="734">
        <v>3</v>
      </c>
      <c r="N225" s="735">
        <v>102.06</v>
      </c>
    </row>
    <row r="226" spans="1:14" ht="14.45" customHeight="1" x14ac:dyDescent="0.2">
      <c r="A226" s="729" t="s">
        <v>557</v>
      </c>
      <c r="B226" s="730" t="s">
        <v>558</v>
      </c>
      <c r="C226" s="731" t="s">
        <v>575</v>
      </c>
      <c r="D226" s="732" t="s">
        <v>576</v>
      </c>
      <c r="E226" s="733">
        <v>50113001</v>
      </c>
      <c r="F226" s="732" t="s">
        <v>584</v>
      </c>
      <c r="G226" s="731" t="s">
        <v>585</v>
      </c>
      <c r="H226" s="731">
        <v>111286</v>
      </c>
      <c r="I226" s="731">
        <v>11286</v>
      </c>
      <c r="J226" s="731" t="s">
        <v>981</v>
      </c>
      <c r="K226" s="731" t="s">
        <v>982</v>
      </c>
      <c r="L226" s="734">
        <v>71.72</v>
      </c>
      <c r="M226" s="734">
        <v>1</v>
      </c>
      <c r="N226" s="735">
        <v>71.72</v>
      </c>
    </row>
    <row r="227" spans="1:14" ht="14.45" customHeight="1" x14ac:dyDescent="0.2">
      <c r="A227" s="729" t="s">
        <v>557</v>
      </c>
      <c r="B227" s="730" t="s">
        <v>558</v>
      </c>
      <c r="C227" s="731" t="s">
        <v>575</v>
      </c>
      <c r="D227" s="732" t="s">
        <v>576</v>
      </c>
      <c r="E227" s="733">
        <v>50113001</v>
      </c>
      <c r="F227" s="732" t="s">
        <v>584</v>
      </c>
      <c r="G227" s="731" t="s">
        <v>585</v>
      </c>
      <c r="H227" s="731">
        <v>173196</v>
      </c>
      <c r="I227" s="731">
        <v>173196</v>
      </c>
      <c r="J227" s="731" t="s">
        <v>983</v>
      </c>
      <c r="K227" s="731" t="s">
        <v>984</v>
      </c>
      <c r="L227" s="734">
        <v>135.74</v>
      </c>
      <c r="M227" s="734">
        <v>1</v>
      </c>
      <c r="N227" s="735">
        <v>135.74</v>
      </c>
    </row>
    <row r="228" spans="1:14" ht="14.45" customHeight="1" x14ac:dyDescent="0.2">
      <c r="A228" s="729" t="s">
        <v>557</v>
      </c>
      <c r="B228" s="730" t="s">
        <v>558</v>
      </c>
      <c r="C228" s="731" t="s">
        <v>575</v>
      </c>
      <c r="D228" s="732" t="s">
        <v>576</v>
      </c>
      <c r="E228" s="733">
        <v>50113001</v>
      </c>
      <c r="F228" s="732" t="s">
        <v>584</v>
      </c>
      <c r="G228" s="731" t="s">
        <v>585</v>
      </c>
      <c r="H228" s="731">
        <v>11670</v>
      </c>
      <c r="I228" s="731">
        <v>11670</v>
      </c>
      <c r="J228" s="731" t="s">
        <v>985</v>
      </c>
      <c r="K228" s="731" t="s">
        <v>986</v>
      </c>
      <c r="L228" s="734">
        <v>352</v>
      </c>
      <c r="M228" s="734">
        <v>5</v>
      </c>
      <c r="N228" s="735">
        <v>1760</v>
      </c>
    </row>
    <row r="229" spans="1:14" ht="14.45" customHeight="1" x14ac:dyDescent="0.2">
      <c r="A229" s="729" t="s">
        <v>557</v>
      </c>
      <c r="B229" s="730" t="s">
        <v>558</v>
      </c>
      <c r="C229" s="731" t="s">
        <v>575</v>
      </c>
      <c r="D229" s="732" t="s">
        <v>576</v>
      </c>
      <c r="E229" s="733">
        <v>50113001</v>
      </c>
      <c r="F229" s="732" t="s">
        <v>584</v>
      </c>
      <c r="G229" s="731" t="s">
        <v>585</v>
      </c>
      <c r="H229" s="731">
        <v>29328</v>
      </c>
      <c r="I229" s="731">
        <v>29328</v>
      </c>
      <c r="J229" s="731" t="s">
        <v>987</v>
      </c>
      <c r="K229" s="731" t="s">
        <v>988</v>
      </c>
      <c r="L229" s="734">
        <v>865.32</v>
      </c>
      <c r="M229" s="734">
        <v>2</v>
      </c>
      <c r="N229" s="735">
        <v>1730.64</v>
      </c>
    </row>
    <row r="230" spans="1:14" ht="14.45" customHeight="1" x14ac:dyDescent="0.2">
      <c r="A230" s="729" t="s">
        <v>557</v>
      </c>
      <c r="B230" s="730" t="s">
        <v>558</v>
      </c>
      <c r="C230" s="731" t="s">
        <v>575</v>
      </c>
      <c r="D230" s="732" t="s">
        <v>576</v>
      </c>
      <c r="E230" s="733">
        <v>50113001</v>
      </c>
      <c r="F230" s="732" t="s">
        <v>584</v>
      </c>
      <c r="G230" s="731" t="s">
        <v>605</v>
      </c>
      <c r="H230" s="731">
        <v>210570</v>
      </c>
      <c r="I230" s="731">
        <v>210570</v>
      </c>
      <c r="J230" s="731" t="s">
        <v>989</v>
      </c>
      <c r="K230" s="731" t="s">
        <v>990</v>
      </c>
      <c r="L230" s="734">
        <v>2142.5000000000009</v>
      </c>
      <c r="M230" s="734">
        <v>1</v>
      </c>
      <c r="N230" s="735">
        <v>2142.5000000000009</v>
      </c>
    </row>
    <row r="231" spans="1:14" ht="14.45" customHeight="1" x14ac:dyDescent="0.2">
      <c r="A231" s="729" t="s">
        <v>557</v>
      </c>
      <c r="B231" s="730" t="s">
        <v>558</v>
      </c>
      <c r="C231" s="731" t="s">
        <v>575</v>
      </c>
      <c r="D231" s="732" t="s">
        <v>576</v>
      </c>
      <c r="E231" s="733">
        <v>50113001</v>
      </c>
      <c r="F231" s="732" t="s">
        <v>584</v>
      </c>
      <c r="G231" s="731" t="s">
        <v>605</v>
      </c>
      <c r="H231" s="731">
        <v>210536</v>
      </c>
      <c r="I231" s="731">
        <v>210536</v>
      </c>
      <c r="J231" s="731" t="s">
        <v>989</v>
      </c>
      <c r="K231" s="731" t="s">
        <v>991</v>
      </c>
      <c r="L231" s="734">
        <v>97.569999999999979</v>
      </c>
      <c r="M231" s="734">
        <v>1</v>
      </c>
      <c r="N231" s="735">
        <v>97.569999999999979</v>
      </c>
    </row>
    <row r="232" spans="1:14" ht="14.45" customHeight="1" x14ac:dyDescent="0.2">
      <c r="A232" s="729" t="s">
        <v>557</v>
      </c>
      <c r="B232" s="730" t="s">
        <v>558</v>
      </c>
      <c r="C232" s="731" t="s">
        <v>575</v>
      </c>
      <c r="D232" s="732" t="s">
        <v>576</v>
      </c>
      <c r="E232" s="733">
        <v>50113001</v>
      </c>
      <c r="F232" s="732" t="s">
        <v>584</v>
      </c>
      <c r="G232" s="731" t="s">
        <v>585</v>
      </c>
      <c r="H232" s="731">
        <v>229903</v>
      </c>
      <c r="I232" s="731">
        <v>229903</v>
      </c>
      <c r="J232" s="731" t="s">
        <v>992</v>
      </c>
      <c r="K232" s="731" t="s">
        <v>778</v>
      </c>
      <c r="L232" s="734">
        <v>25.629999999999995</v>
      </c>
      <c r="M232" s="734">
        <v>1</v>
      </c>
      <c r="N232" s="735">
        <v>25.629999999999995</v>
      </c>
    </row>
    <row r="233" spans="1:14" ht="14.45" customHeight="1" x14ac:dyDescent="0.2">
      <c r="A233" s="729" t="s">
        <v>557</v>
      </c>
      <c r="B233" s="730" t="s">
        <v>558</v>
      </c>
      <c r="C233" s="731" t="s">
        <v>575</v>
      </c>
      <c r="D233" s="732" t="s">
        <v>576</v>
      </c>
      <c r="E233" s="733">
        <v>50113001</v>
      </c>
      <c r="F233" s="732" t="s">
        <v>584</v>
      </c>
      <c r="G233" s="731" t="s">
        <v>605</v>
      </c>
      <c r="H233" s="731">
        <v>845220</v>
      </c>
      <c r="I233" s="731">
        <v>101211</v>
      </c>
      <c r="J233" s="731" t="s">
        <v>993</v>
      </c>
      <c r="K233" s="731" t="s">
        <v>994</v>
      </c>
      <c r="L233" s="734">
        <v>188.82</v>
      </c>
      <c r="M233" s="734">
        <v>1</v>
      </c>
      <c r="N233" s="735">
        <v>188.82</v>
      </c>
    </row>
    <row r="234" spans="1:14" ht="14.45" customHeight="1" x14ac:dyDescent="0.2">
      <c r="A234" s="729" t="s">
        <v>557</v>
      </c>
      <c r="B234" s="730" t="s">
        <v>558</v>
      </c>
      <c r="C234" s="731" t="s">
        <v>575</v>
      </c>
      <c r="D234" s="732" t="s">
        <v>576</v>
      </c>
      <c r="E234" s="733">
        <v>50113001</v>
      </c>
      <c r="F234" s="732" t="s">
        <v>584</v>
      </c>
      <c r="G234" s="731" t="s">
        <v>605</v>
      </c>
      <c r="H234" s="731">
        <v>844651</v>
      </c>
      <c r="I234" s="731">
        <v>101205</v>
      </c>
      <c r="J234" s="731" t="s">
        <v>993</v>
      </c>
      <c r="K234" s="731" t="s">
        <v>995</v>
      </c>
      <c r="L234" s="734">
        <v>76.450000000000017</v>
      </c>
      <c r="M234" s="734">
        <v>2</v>
      </c>
      <c r="N234" s="735">
        <v>152.90000000000003</v>
      </c>
    </row>
    <row r="235" spans="1:14" ht="14.45" customHeight="1" x14ac:dyDescent="0.2">
      <c r="A235" s="729" t="s">
        <v>557</v>
      </c>
      <c r="B235" s="730" t="s">
        <v>558</v>
      </c>
      <c r="C235" s="731" t="s">
        <v>575</v>
      </c>
      <c r="D235" s="732" t="s">
        <v>576</v>
      </c>
      <c r="E235" s="733">
        <v>50113001</v>
      </c>
      <c r="F235" s="732" t="s">
        <v>584</v>
      </c>
      <c r="G235" s="731" t="s">
        <v>329</v>
      </c>
      <c r="H235" s="731">
        <v>154031</v>
      </c>
      <c r="I235" s="731">
        <v>54031</v>
      </c>
      <c r="J235" s="731" t="s">
        <v>996</v>
      </c>
      <c r="K235" s="731" t="s">
        <v>997</v>
      </c>
      <c r="L235" s="734">
        <v>210.01</v>
      </c>
      <c r="M235" s="734">
        <v>3</v>
      </c>
      <c r="N235" s="735">
        <v>630.03</v>
      </c>
    </row>
    <row r="236" spans="1:14" ht="14.45" customHeight="1" x14ac:dyDescent="0.2">
      <c r="A236" s="729" t="s">
        <v>557</v>
      </c>
      <c r="B236" s="730" t="s">
        <v>558</v>
      </c>
      <c r="C236" s="731" t="s">
        <v>575</v>
      </c>
      <c r="D236" s="732" t="s">
        <v>576</v>
      </c>
      <c r="E236" s="733">
        <v>50113001</v>
      </c>
      <c r="F236" s="732" t="s">
        <v>584</v>
      </c>
      <c r="G236" s="731" t="s">
        <v>585</v>
      </c>
      <c r="H236" s="731">
        <v>845758</v>
      </c>
      <c r="I236" s="731">
        <v>280</v>
      </c>
      <c r="J236" s="731" t="s">
        <v>998</v>
      </c>
      <c r="K236" s="731" t="s">
        <v>999</v>
      </c>
      <c r="L236" s="734">
        <v>73.609999999999985</v>
      </c>
      <c r="M236" s="734">
        <v>5</v>
      </c>
      <c r="N236" s="735">
        <v>368.04999999999995</v>
      </c>
    </row>
    <row r="237" spans="1:14" ht="14.45" customHeight="1" x14ac:dyDescent="0.2">
      <c r="A237" s="729" t="s">
        <v>557</v>
      </c>
      <c r="B237" s="730" t="s">
        <v>558</v>
      </c>
      <c r="C237" s="731" t="s">
        <v>575</v>
      </c>
      <c r="D237" s="732" t="s">
        <v>576</v>
      </c>
      <c r="E237" s="733">
        <v>50113001</v>
      </c>
      <c r="F237" s="732" t="s">
        <v>584</v>
      </c>
      <c r="G237" s="731" t="s">
        <v>585</v>
      </c>
      <c r="H237" s="731">
        <v>144357</v>
      </c>
      <c r="I237" s="731">
        <v>44357</v>
      </c>
      <c r="J237" s="731" t="s">
        <v>1000</v>
      </c>
      <c r="K237" s="731" t="s">
        <v>1001</v>
      </c>
      <c r="L237" s="734">
        <v>3228.1899999999996</v>
      </c>
      <c r="M237" s="734">
        <v>1</v>
      </c>
      <c r="N237" s="735">
        <v>3228.1899999999996</v>
      </c>
    </row>
    <row r="238" spans="1:14" ht="14.45" customHeight="1" x14ac:dyDescent="0.2">
      <c r="A238" s="729" t="s">
        <v>557</v>
      </c>
      <c r="B238" s="730" t="s">
        <v>558</v>
      </c>
      <c r="C238" s="731" t="s">
        <v>575</v>
      </c>
      <c r="D238" s="732" t="s">
        <v>576</v>
      </c>
      <c r="E238" s="733">
        <v>50113001</v>
      </c>
      <c r="F238" s="732" t="s">
        <v>584</v>
      </c>
      <c r="G238" s="731" t="s">
        <v>585</v>
      </c>
      <c r="H238" s="731">
        <v>118304</v>
      </c>
      <c r="I238" s="731">
        <v>18304</v>
      </c>
      <c r="J238" s="731" t="s">
        <v>1002</v>
      </c>
      <c r="K238" s="731" t="s">
        <v>1003</v>
      </c>
      <c r="L238" s="734">
        <v>185.61</v>
      </c>
      <c r="M238" s="734">
        <v>1</v>
      </c>
      <c r="N238" s="735">
        <v>185.61</v>
      </c>
    </row>
    <row r="239" spans="1:14" ht="14.45" customHeight="1" x14ac:dyDescent="0.2">
      <c r="A239" s="729" t="s">
        <v>557</v>
      </c>
      <c r="B239" s="730" t="s">
        <v>558</v>
      </c>
      <c r="C239" s="731" t="s">
        <v>575</v>
      </c>
      <c r="D239" s="732" t="s">
        <v>576</v>
      </c>
      <c r="E239" s="733">
        <v>50113001</v>
      </c>
      <c r="F239" s="732" t="s">
        <v>584</v>
      </c>
      <c r="G239" s="731" t="s">
        <v>585</v>
      </c>
      <c r="H239" s="731">
        <v>118305</v>
      </c>
      <c r="I239" s="731">
        <v>18305</v>
      </c>
      <c r="J239" s="731" t="s">
        <v>1002</v>
      </c>
      <c r="K239" s="731" t="s">
        <v>1004</v>
      </c>
      <c r="L239" s="734">
        <v>242</v>
      </c>
      <c r="M239" s="734">
        <v>2</v>
      </c>
      <c r="N239" s="735">
        <v>484</v>
      </c>
    </row>
    <row r="240" spans="1:14" ht="14.45" customHeight="1" x14ac:dyDescent="0.2">
      <c r="A240" s="729" t="s">
        <v>557</v>
      </c>
      <c r="B240" s="730" t="s">
        <v>558</v>
      </c>
      <c r="C240" s="731" t="s">
        <v>575</v>
      </c>
      <c r="D240" s="732" t="s">
        <v>576</v>
      </c>
      <c r="E240" s="733">
        <v>50113001</v>
      </c>
      <c r="F240" s="732" t="s">
        <v>584</v>
      </c>
      <c r="G240" s="731" t="s">
        <v>585</v>
      </c>
      <c r="H240" s="731">
        <v>159357</v>
      </c>
      <c r="I240" s="731">
        <v>59357</v>
      </c>
      <c r="J240" s="731" t="s">
        <v>1005</v>
      </c>
      <c r="K240" s="731" t="s">
        <v>1006</v>
      </c>
      <c r="L240" s="734">
        <v>188.88</v>
      </c>
      <c r="M240" s="734">
        <v>2</v>
      </c>
      <c r="N240" s="735">
        <v>377.76</v>
      </c>
    </row>
    <row r="241" spans="1:14" ht="14.45" customHeight="1" x14ac:dyDescent="0.2">
      <c r="A241" s="729" t="s">
        <v>557</v>
      </c>
      <c r="B241" s="730" t="s">
        <v>558</v>
      </c>
      <c r="C241" s="731" t="s">
        <v>575</v>
      </c>
      <c r="D241" s="732" t="s">
        <v>576</v>
      </c>
      <c r="E241" s="733">
        <v>50113001</v>
      </c>
      <c r="F241" s="732" t="s">
        <v>584</v>
      </c>
      <c r="G241" s="731" t="s">
        <v>585</v>
      </c>
      <c r="H241" s="731">
        <v>145567</v>
      </c>
      <c r="I241" s="731">
        <v>145567</v>
      </c>
      <c r="J241" s="731" t="s">
        <v>1007</v>
      </c>
      <c r="K241" s="731" t="s">
        <v>1008</v>
      </c>
      <c r="L241" s="734">
        <v>63.07</v>
      </c>
      <c r="M241" s="734">
        <v>3</v>
      </c>
      <c r="N241" s="735">
        <v>189.21</v>
      </c>
    </row>
    <row r="242" spans="1:14" ht="14.45" customHeight="1" x14ac:dyDescent="0.2">
      <c r="A242" s="729" t="s">
        <v>557</v>
      </c>
      <c r="B242" s="730" t="s">
        <v>558</v>
      </c>
      <c r="C242" s="731" t="s">
        <v>575</v>
      </c>
      <c r="D242" s="732" t="s">
        <v>576</v>
      </c>
      <c r="E242" s="733">
        <v>50113001</v>
      </c>
      <c r="F242" s="732" t="s">
        <v>584</v>
      </c>
      <c r="G242" s="731" t="s">
        <v>585</v>
      </c>
      <c r="H242" s="731">
        <v>195901</v>
      </c>
      <c r="I242" s="731">
        <v>195901</v>
      </c>
      <c r="J242" s="731" t="s">
        <v>1009</v>
      </c>
      <c r="K242" s="731" t="s">
        <v>1010</v>
      </c>
      <c r="L242" s="734">
        <v>1486.1</v>
      </c>
      <c r="M242" s="734">
        <v>1</v>
      </c>
      <c r="N242" s="735">
        <v>1486.1</v>
      </c>
    </row>
    <row r="243" spans="1:14" ht="14.45" customHeight="1" x14ac:dyDescent="0.2">
      <c r="A243" s="729" t="s">
        <v>557</v>
      </c>
      <c r="B243" s="730" t="s">
        <v>558</v>
      </c>
      <c r="C243" s="731" t="s">
        <v>575</v>
      </c>
      <c r="D243" s="732" t="s">
        <v>576</v>
      </c>
      <c r="E243" s="733">
        <v>50113001</v>
      </c>
      <c r="F243" s="732" t="s">
        <v>584</v>
      </c>
      <c r="G243" s="731" t="s">
        <v>585</v>
      </c>
      <c r="H243" s="731">
        <v>208647</v>
      </c>
      <c r="I243" s="731">
        <v>208647</v>
      </c>
      <c r="J243" s="731" t="s">
        <v>1011</v>
      </c>
      <c r="K243" s="731" t="s">
        <v>1012</v>
      </c>
      <c r="L243" s="734">
        <v>70.599999999999994</v>
      </c>
      <c r="M243" s="734">
        <v>4</v>
      </c>
      <c r="N243" s="735">
        <v>282.39999999999998</v>
      </c>
    </row>
    <row r="244" spans="1:14" ht="14.45" customHeight="1" x14ac:dyDescent="0.2">
      <c r="A244" s="729" t="s">
        <v>557</v>
      </c>
      <c r="B244" s="730" t="s">
        <v>558</v>
      </c>
      <c r="C244" s="731" t="s">
        <v>575</v>
      </c>
      <c r="D244" s="732" t="s">
        <v>576</v>
      </c>
      <c r="E244" s="733">
        <v>50113001</v>
      </c>
      <c r="F244" s="732" t="s">
        <v>584</v>
      </c>
      <c r="G244" s="731" t="s">
        <v>585</v>
      </c>
      <c r="H244" s="731">
        <v>208645</v>
      </c>
      <c r="I244" s="731">
        <v>208645</v>
      </c>
      <c r="J244" s="731" t="s">
        <v>1013</v>
      </c>
      <c r="K244" s="731" t="s">
        <v>1014</v>
      </c>
      <c r="L244" s="734">
        <v>76.200000000000017</v>
      </c>
      <c r="M244" s="734">
        <v>3</v>
      </c>
      <c r="N244" s="735">
        <v>228.60000000000005</v>
      </c>
    </row>
    <row r="245" spans="1:14" ht="14.45" customHeight="1" x14ac:dyDescent="0.2">
      <c r="A245" s="729" t="s">
        <v>557</v>
      </c>
      <c r="B245" s="730" t="s">
        <v>558</v>
      </c>
      <c r="C245" s="731" t="s">
        <v>575</v>
      </c>
      <c r="D245" s="732" t="s">
        <v>576</v>
      </c>
      <c r="E245" s="733">
        <v>50113001</v>
      </c>
      <c r="F245" s="732" t="s">
        <v>584</v>
      </c>
      <c r="G245" s="731" t="s">
        <v>585</v>
      </c>
      <c r="H245" s="731">
        <v>180058</v>
      </c>
      <c r="I245" s="731">
        <v>80058</v>
      </c>
      <c r="J245" s="731" t="s">
        <v>1015</v>
      </c>
      <c r="K245" s="731" t="s">
        <v>1016</v>
      </c>
      <c r="L245" s="734">
        <v>123.27</v>
      </c>
      <c r="M245" s="734">
        <v>1</v>
      </c>
      <c r="N245" s="735">
        <v>123.27</v>
      </c>
    </row>
    <row r="246" spans="1:14" ht="14.45" customHeight="1" x14ac:dyDescent="0.2">
      <c r="A246" s="729" t="s">
        <v>557</v>
      </c>
      <c r="B246" s="730" t="s">
        <v>558</v>
      </c>
      <c r="C246" s="731" t="s">
        <v>575</v>
      </c>
      <c r="D246" s="732" t="s">
        <v>576</v>
      </c>
      <c r="E246" s="733">
        <v>50113001</v>
      </c>
      <c r="F246" s="732" t="s">
        <v>584</v>
      </c>
      <c r="G246" s="731" t="s">
        <v>605</v>
      </c>
      <c r="H246" s="731">
        <v>237697</v>
      </c>
      <c r="I246" s="731">
        <v>237697</v>
      </c>
      <c r="J246" s="731" t="s">
        <v>1017</v>
      </c>
      <c r="K246" s="731" t="s">
        <v>1018</v>
      </c>
      <c r="L246" s="734">
        <v>338.86</v>
      </c>
      <c r="M246" s="734">
        <v>1</v>
      </c>
      <c r="N246" s="735">
        <v>338.86</v>
      </c>
    </row>
    <row r="247" spans="1:14" ht="14.45" customHeight="1" x14ac:dyDescent="0.2">
      <c r="A247" s="729" t="s">
        <v>557</v>
      </c>
      <c r="B247" s="730" t="s">
        <v>558</v>
      </c>
      <c r="C247" s="731" t="s">
        <v>575</v>
      </c>
      <c r="D247" s="732" t="s">
        <v>576</v>
      </c>
      <c r="E247" s="733">
        <v>50113001</v>
      </c>
      <c r="F247" s="732" t="s">
        <v>584</v>
      </c>
      <c r="G247" s="731" t="s">
        <v>585</v>
      </c>
      <c r="H247" s="731">
        <v>235635</v>
      </c>
      <c r="I247" s="731">
        <v>235635</v>
      </c>
      <c r="J247" s="731" t="s">
        <v>1019</v>
      </c>
      <c r="K247" s="731" t="s">
        <v>1020</v>
      </c>
      <c r="L247" s="734">
        <v>68.350000000000009</v>
      </c>
      <c r="M247" s="734">
        <v>1</v>
      </c>
      <c r="N247" s="735">
        <v>68.350000000000009</v>
      </c>
    </row>
    <row r="248" spans="1:14" ht="14.45" customHeight="1" x14ac:dyDescent="0.2">
      <c r="A248" s="729" t="s">
        <v>557</v>
      </c>
      <c r="B248" s="730" t="s">
        <v>558</v>
      </c>
      <c r="C248" s="731" t="s">
        <v>575</v>
      </c>
      <c r="D248" s="732" t="s">
        <v>576</v>
      </c>
      <c r="E248" s="733">
        <v>50113001</v>
      </c>
      <c r="F248" s="732" t="s">
        <v>584</v>
      </c>
      <c r="G248" s="731" t="s">
        <v>585</v>
      </c>
      <c r="H248" s="731">
        <v>132393</v>
      </c>
      <c r="I248" s="731">
        <v>32393</v>
      </c>
      <c r="J248" s="731" t="s">
        <v>1021</v>
      </c>
      <c r="K248" s="731" t="s">
        <v>1022</v>
      </c>
      <c r="L248" s="734">
        <v>725.1</v>
      </c>
      <c r="M248" s="734">
        <v>1</v>
      </c>
      <c r="N248" s="735">
        <v>725.1</v>
      </c>
    </row>
    <row r="249" spans="1:14" ht="14.45" customHeight="1" x14ac:dyDescent="0.2">
      <c r="A249" s="729" t="s">
        <v>557</v>
      </c>
      <c r="B249" s="730" t="s">
        <v>558</v>
      </c>
      <c r="C249" s="731" t="s">
        <v>575</v>
      </c>
      <c r="D249" s="732" t="s">
        <v>576</v>
      </c>
      <c r="E249" s="733">
        <v>50113001</v>
      </c>
      <c r="F249" s="732" t="s">
        <v>584</v>
      </c>
      <c r="G249" s="731" t="s">
        <v>585</v>
      </c>
      <c r="H249" s="731">
        <v>244980</v>
      </c>
      <c r="I249" s="731">
        <v>244980</v>
      </c>
      <c r="J249" s="731" t="s">
        <v>1023</v>
      </c>
      <c r="K249" s="731" t="s">
        <v>1024</v>
      </c>
      <c r="L249" s="734">
        <v>59.130000000000017</v>
      </c>
      <c r="M249" s="734">
        <v>1</v>
      </c>
      <c r="N249" s="735">
        <v>59.130000000000017</v>
      </c>
    </row>
    <row r="250" spans="1:14" ht="14.45" customHeight="1" x14ac:dyDescent="0.2">
      <c r="A250" s="729" t="s">
        <v>557</v>
      </c>
      <c r="B250" s="730" t="s">
        <v>558</v>
      </c>
      <c r="C250" s="731" t="s">
        <v>575</v>
      </c>
      <c r="D250" s="732" t="s">
        <v>576</v>
      </c>
      <c r="E250" s="733">
        <v>50113001</v>
      </c>
      <c r="F250" s="732" t="s">
        <v>584</v>
      </c>
      <c r="G250" s="731" t="s">
        <v>585</v>
      </c>
      <c r="H250" s="731">
        <v>100610</v>
      </c>
      <c r="I250" s="731">
        <v>610</v>
      </c>
      <c r="J250" s="731" t="s">
        <v>1025</v>
      </c>
      <c r="K250" s="731" t="s">
        <v>1026</v>
      </c>
      <c r="L250" s="734">
        <v>72.420000000000016</v>
      </c>
      <c r="M250" s="734">
        <v>6</v>
      </c>
      <c r="N250" s="735">
        <v>434.5200000000001</v>
      </c>
    </row>
    <row r="251" spans="1:14" ht="14.45" customHeight="1" x14ac:dyDescent="0.2">
      <c r="A251" s="729" t="s">
        <v>557</v>
      </c>
      <c r="B251" s="730" t="s">
        <v>558</v>
      </c>
      <c r="C251" s="731" t="s">
        <v>575</v>
      </c>
      <c r="D251" s="732" t="s">
        <v>576</v>
      </c>
      <c r="E251" s="733">
        <v>50113001</v>
      </c>
      <c r="F251" s="732" t="s">
        <v>584</v>
      </c>
      <c r="G251" s="731" t="s">
        <v>585</v>
      </c>
      <c r="H251" s="731">
        <v>395293</v>
      </c>
      <c r="I251" s="731">
        <v>180305</v>
      </c>
      <c r="J251" s="731" t="s">
        <v>1027</v>
      </c>
      <c r="K251" s="731" t="s">
        <v>1028</v>
      </c>
      <c r="L251" s="734">
        <v>123.82999999999998</v>
      </c>
      <c r="M251" s="734">
        <v>2</v>
      </c>
      <c r="N251" s="735">
        <v>247.65999999999997</v>
      </c>
    </row>
    <row r="252" spans="1:14" ht="14.45" customHeight="1" x14ac:dyDescent="0.2">
      <c r="A252" s="729" t="s">
        <v>557</v>
      </c>
      <c r="B252" s="730" t="s">
        <v>558</v>
      </c>
      <c r="C252" s="731" t="s">
        <v>575</v>
      </c>
      <c r="D252" s="732" t="s">
        <v>576</v>
      </c>
      <c r="E252" s="733">
        <v>50113001</v>
      </c>
      <c r="F252" s="732" t="s">
        <v>584</v>
      </c>
      <c r="G252" s="731" t="s">
        <v>585</v>
      </c>
      <c r="H252" s="731">
        <v>114711</v>
      </c>
      <c r="I252" s="731">
        <v>14711</v>
      </c>
      <c r="J252" s="731" t="s">
        <v>1029</v>
      </c>
      <c r="K252" s="731" t="s">
        <v>1030</v>
      </c>
      <c r="L252" s="734">
        <v>54.350000000000023</v>
      </c>
      <c r="M252" s="734">
        <v>2</v>
      </c>
      <c r="N252" s="735">
        <v>108.70000000000005</v>
      </c>
    </row>
    <row r="253" spans="1:14" ht="14.45" customHeight="1" x14ac:dyDescent="0.2">
      <c r="A253" s="729" t="s">
        <v>557</v>
      </c>
      <c r="B253" s="730" t="s">
        <v>558</v>
      </c>
      <c r="C253" s="731" t="s">
        <v>575</v>
      </c>
      <c r="D253" s="732" t="s">
        <v>576</v>
      </c>
      <c r="E253" s="733">
        <v>50113001</v>
      </c>
      <c r="F253" s="732" t="s">
        <v>584</v>
      </c>
      <c r="G253" s="731" t="s">
        <v>585</v>
      </c>
      <c r="H253" s="731">
        <v>234223</v>
      </c>
      <c r="I253" s="731">
        <v>234223</v>
      </c>
      <c r="J253" s="731" t="s">
        <v>1031</v>
      </c>
      <c r="K253" s="731" t="s">
        <v>1032</v>
      </c>
      <c r="L253" s="734">
        <v>232.54999782541233</v>
      </c>
      <c r="M253" s="734">
        <v>2</v>
      </c>
      <c r="N253" s="735">
        <v>465.09999565082467</v>
      </c>
    </row>
    <row r="254" spans="1:14" ht="14.45" customHeight="1" x14ac:dyDescent="0.2">
      <c r="A254" s="729" t="s">
        <v>557</v>
      </c>
      <c r="B254" s="730" t="s">
        <v>558</v>
      </c>
      <c r="C254" s="731" t="s">
        <v>575</v>
      </c>
      <c r="D254" s="732" t="s">
        <v>576</v>
      </c>
      <c r="E254" s="733">
        <v>50113001</v>
      </c>
      <c r="F254" s="732" t="s">
        <v>584</v>
      </c>
      <c r="G254" s="731" t="s">
        <v>585</v>
      </c>
      <c r="H254" s="731">
        <v>131215</v>
      </c>
      <c r="I254" s="731">
        <v>31215</v>
      </c>
      <c r="J254" s="731" t="s">
        <v>1033</v>
      </c>
      <c r="K254" s="731" t="s">
        <v>1034</v>
      </c>
      <c r="L254" s="734">
        <v>54.79999999999999</v>
      </c>
      <c r="M254" s="734">
        <v>2</v>
      </c>
      <c r="N254" s="735">
        <v>109.59999999999998</v>
      </c>
    </row>
    <row r="255" spans="1:14" ht="14.45" customHeight="1" x14ac:dyDescent="0.2">
      <c r="A255" s="729" t="s">
        <v>557</v>
      </c>
      <c r="B255" s="730" t="s">
        <v>558</v>
      </c>
      <c r="C255" s="731" t="s">
        <v>575</v>
      </c>
      <c r="D255" s="732" t="s">
        <v>576</v>
      </c>
      <c r="E255" s="733">
        <v>50113001</v>
      </c>
      <c r="F255" s="732" t="s">
        <v>584</v>
      </c>
      <c r="G255" s="731" t="s">
        <v>585</v>
      </c>
      <c r="H255" s="731">
        <v>131385</v>
      </c>
      <c r="I255" s="731">
        <v>31385</v>
      </c>
      <c r="J255" s="731" t="s">
        <v>1033</v>
      </c>
      <c r="K255" s="731" t="s">
        <v>1035</v>
      </c>
      <c r="L255" s="734">
        <v>39.14</v>
      </c>
      <c r="M255" s="734">
        <v>2</v>
      </c>
      <c r="N255" s="735">
        <v>78.28</v>
      </c>
    </row>
    <row r="256" spans="1:14" ht="14.45" customHeight="1" x14ac:dyDescent="0.2">
      <c r="A256" s="729" t="s">
        <v>557</v>
      </c>
      <c r="B256" s="730" t="s">
        <v>558</v>
      </c>
      <c r="C256" s="731" t="s">
        <v>575</v>
      </c>
      <c r="D256" s="732" t="s">
        <v>576</v>
      </c>
      <c r="E256" s="733">
        <v>50113001</v>
      </c>
      <c r="F256" s="732" t="s">
        <v>584</v>
      </c>
      <c r="G256" s="731" t="s">
        <v>585</v>
      </c>
      <c r="H256" s="731">
        <v>131391</v>
      </c>
      <c r="I256" s="731">
        <v>131391</v>
      </c>
      <c r="J256" s="731" t="s">
        <v>1036</v>
      </c>
      <c r="K256" s="731" t="s">
        <v>1037</v>
      </c>
      <c r="L256" s="734">
        <v>2510.8200000000002</v>
      </c>
      <c r="M256" s="734">
        <v>3</v>
      </c>
      <c r="N256" s="735">
        <v>7532.4600000000009</v>
      </c>
    </row>
    <row r="257" spans="1:14" ht="14.45" customHeight="1" x14ac:dyDescent="0.2">
      <c r="A257" s="729" t="s">
        <v>557</v>
      </c>
      <c r="B257" s="730" t="s">
        <v>558</v>
      </c>
      <c r="C257" s="731" t="s">
        <v>575</v>
      </c>
      <c r="D257" s="732" t="s">
        <v>576</v>
      </c>
      <c r="E257" s="733">
        <v>50113001</v>
      </c>
      <c r="F257" s="732" t="s">
        <v>584</v>
      </c>
      <c r="G257" s="731" t="s">
        <v>585</v>
      </c>
      <c r="H257" s="731">
        <v>169727</v>
      </c>
      <c r="I257" s="731">
        <v>169727</v>
      </c>
      <c r="J257" s="731" t="s">
        <v>1038</v>
      </c>
      <c r="K257" s="731" t="s">
        <v>1039</v>
      </c>
      <c r="L257" s="734">
        <v>46.66</v>
      </c>
      <c r="M257" s="734">
        <v>2</v>
      </c>
      <c r="N257" s="735">
        <v>93.32</v>
      </c>
    </row>
    <row r="258" spans="1:14" ht="14.45" customHeight="1" x14ac:dyDescent="0.2">
      <c r="A258" s="729" t="s">
        <v>557</v>
      </c>
      <c r="B258" s="730" t="s">
        <v>558</v>
      </c>
      <c r="C258" s="731" t="s">
        <v>575</v>
      </c>
      <c r="D258" s="732" t="s">
        <v>576</v>
      </c>
      <c r="E258" s="733">
        <v>50113001</v>
      </c>
      <c r="F258" s="732" t="s">
        <v>584</v>
      </c>
      <c r="G258" s="731" t="s">
        <v>585</v>
      </c>
      <c r="H258" s="731">
        <v>846846</v>
      </c>
      <c r="I258" s="731">
        <v>0</v>
      </c>
      <c r="J258" s="731" t="s">
        <v>1040</v>
      </c>
      <c r="K258" s="731" t="s">
        <v>329</v>
      </c>
      <c r="L258" s="734">
        <v>43.1</v>
      </c>
      <c r="M258" s="734">
        <v>6</v>
      </c>
      <c r="N258" s="735">
        <v>258.60000000000002</v>
      </c>
    </row>
    <row r="259" spans="1:14" ht="14.45" customHeight="1" x14ac:dyDescent="0.2">
      <c r="A259" s="729" t="s">
        <v>557</v>
      </c>
      <c r="B259" s="730" t="s">
        <v>558</v>
      </c>
      <c r="C259" s="731" t="s">
        <v>575</v>
      </c>
      <c r="D259" s="732" t="s">
        <v>576</v>
      </c>
      <c r="E259" s="733">
        <v>50113001</v>
      </c>
      <c r="F259" s="732" t="s">
        <v>584</v>
      </c>
      <c r="G259" s="731" t="s">
        <v>585</v>
      </c>
      <c r="H259" s="731">
        <v>990345</v>
      </c>
      <c r="I259" s="731">
        <v>0</v>
      </c>
      <c r="J259" s="731" t="s">
        <v>1041</v>
      </c>
      <c r="K259" s="731" t="s">
        <v>329</v>
      </c>
      <c r="L259" s="734">
        <v>79.02</v>
      </c>
      <c r="M259" s="734">
        <v>4</v>
      </c>
      <c r="N259" s="735">
        <v>316.08</v>
      </c>
    </row>
    <row r="260" spans="1:14" ht="14.45" customHeight="1" x14ac:dyDescent="0.2">
      <c r="A260" s="729" t="s">
        <v>557</v>
      </c>
      <c r="B260" s="730" t="s">
        <v>558</v>
      </c>
      <c r="C260" s="731" t="s">
        <v>575</v>
      </c>
      <c r="D260" s="732" t="s">
        <v>576</v>
      </c>
      <c r="E260" s="733">
        <v>50113001</v>
      </c>
      <c r="F260" s="732" t="s">
        <v>584</v>
      </c>
      <c r="G260" s="731" t="s">
        <v>585</v>
      </c>
      <c r="H260" s="731">
        <v>175025</v>
      </c>
      <c r="I260" s="731">
        <v>75025</v>
      </c>
      <c r="J260" s="731" t="s">
        <v>1042</v>
      </c>
      <c r="K260" s="731" t="s">
        <v>1043</v>
      </c>
      <c r="L260" s="734">
        <v>75.819999999999993</v>
      </c>
      <c r="M260" s="734">
        <v>3</v>
      </c>
      <c r="N260" s="735">
        <v>227.45999999999998</v>
      </c>
    </row>
    <row r="261" spans="1:14" ht="14.45" customHeight="1" x14ac:dyDescent="0.2">
      <c r="A261" s="729" t="s">
        <v>557</v>
      </c>
      <c r="B261" s="730" t="s">
        <v>558</v>
      </c>
      <c r="C261" s="731" t="s">
        <v>575</v>
      </c>
      <c r="D261" s="732" t="s">
        <v>576</v>
      </c>
      <c r="E261" s="733">
        <v>50113001</v>
      </c>
      <c r="F261" s="732" t="s">
        <v>584</v>
      </c>
      <c r="G261" s="731" t="s">
        <v>585</v>
      </c>
      <c r="H261" s="731">
        <v>100616</v>
      </c>
      <c r="I261" s="731">
        <v>616</v>
      </c>
      <c r="J261" s="731" t="s">
        <v>1042</v>
      </c>
      <c r="K261" s="731" t="s">
        <v>1044</v>
      </c>
      <c r="L261" s="734">
        <v>112.07</v>
      </c>
      <c r="M261" s="734">
        <v>4</v>
      </c>
      <c r="N261" s="735">
        <v>448.28</v>
      </c>
    </row>
    <row r="262" spans="1:14" ht="14.45" customHeight="1" x14ac:dyDescent="0.2">
      <c r="A262" s="729" t="s">
        <v>557</v>
      </c>
      <c r="B262" s="730" t="s">
        <v>558</v>
      </c>
      <c r="C262" s="731" t="s">
        <v>575</v>
      </c>
      <c r="D262" s="732" t="s">
        <v>576</v>
      </c>
      <c r="E262" s="733">
        <v>50113001</v>
      </c>
      <c r="F262" s="732" t="s">
        <v>584</v>
      </c>
      <c r="G262" s="731" t="s">
        <v>585</v>
      </c>
      <c r="H262" s="731">
        <v>232165</v>
      </c>
      <c r="I262" s="731">
        <v>232165</v>
      </c>
      <c r="J262" s="731" t="s">
        <v>1045</v>
      </c>
      <c r="K262" s="731" t="s">
        <v>1046</v>
      </c>
      <c r="L262" s="734">
        <v>142.98000000000005</v>
      </c>
      <c r="M262" s="734">
        <v>1</v>
      </c>
      <c r="N262" s="735">
        <v>142.98000000000005</v>
      </c>
    </row>
    <row r="263" spans="1:14" ht="14.45" customHeight="1" x14ac:dyDescent="0.2">
      <c r="A263" s="729" t="s">
        <v>557</v>
      </c>
      <c r="B263" s="730" t="s">
        <v>558</v>
      </c>
      <c r="C263" s="731" t="s">
        <v>575</v>
      </c>
      <c r="D263" s="732" t="s">
        <v>576</v>
      </c>
      <c r="E263" s="733">
        <v>50113001</v>
      </c>
      <c r="F263" s="732" t="s">
        <v>584</v>
      </c>
      <c r="G263" s="731" t="s">
        <v>605</v>
      </c>
      <c r="H263" s="731">
        <v>187812</v>
      </c>
      <c r="I263" s="731">
        <v>187812</v>
      </c>
      <c r="J263" s="731" t="s">
        <v>1047</v>
      </c>
      <c r="K263" s="731" t="s">
        <v>1048</v>
      </c>
      <c r="L263" s="734">
        <v>148.62</v>
      </c>
      <c r="M263" s="734">
        <v>1</v>
      </c>
      <c r="N263" s="735">
        <v>148.62</v>
      </c>
    </row>
    <row r="264" spans="1:14" ht="14.45" customHeight="1" x14ac:dyDescent="0.2">
      <c r="A264" s="729" t="s">
        <v>557</v>
      </c>
      <c r="B264" s="730" t="s">
        <v>558</v>
      </c>
      <c r="C264" s="731" t="s">
        <v>575</v>
      </c>
      <c r="D264" s="732" t="s">
        <v>576</v>
      </c>
      <c r="E264" s="733">
        <v>50113001</v>
      </c>
      <c r="F264" s="732" t="s">
        <v>584</v>
      </c>
      <c r="G264" s="731" t="s">
        <v>585</v>
      </c>
      <c r="H264" s="731">
        <v>191836</v>
      </c>
      <c r="I264" s="731">
        <v>91836</v>
      </c>
      <c r="J264" s="731" t="s">
        <v>1049</v>
      </c>
      <c r="K264" s="731" t="s">
        <v>1050</v>
      </c>
      <c r="L264" s="734">
        <v>44.609999999999992</v>
      </c>
      <c r="M264" s="734">
        <v>3</v>
      </c>
      <c r="N264" s="735">
        <v>133.82999999999998</v>
      </c>
    </row>
    <row r="265" spans="1:14" ht="14.45" customHeight="1" x14ac:dyDescent="0.2">
      <c r="A265" s="729" t="s">
        <v>557</v>
      </c>
      <c r="B265" s="730" t="s">
        <v>558</v>
      </c>
      <c r="C265" s="731" t="s">
        <v>575</v>
      </c>
      <c r="D265" s="732" t="s">
        <v>576</v>
      </c>
      <c r="E265" s="733">
        <v>50113001</v>
      </c>
      <c r="F265" s="732" t="s">
        <v>584</v>
      </c>
      <c r="G265" s="731" t="s">
        <v>585</v>
      </c>
      <c r="H265" s="731">
        <v>210402</v>
      </c>
      <c r="I265" s="731">
        <v>210402</v>
      </c>
      <c r="J265" s="731" t="s">
        <v>1051</v>
      </c>
      <c r="K265" s="731" t="s">
        <v>1052</v>
      </c>
      <c r="L265" s="734">
        <v>913.81</v>
      </c>
      <c r="M265" s="734">
        <v>1</v>
      </c>
      <c r="N265" s="735">
        <v>913.81</v>
      </c>
    </row>
    <row r="266" spans="1:14" ht="14.45" customHeight="1" x14ac:dyDescent="0.2">
      <c r="A266" s="729" t="s">
        <v>557</v>
      </c>
      <c r="B266" s="730" t="s">
        <v>558</v>
      </c>
      <c r="C266" s="731" t="s">
        <v>575</v>
      </c>
      <c r="D266" s="732" t="s">
        <v>576</v>
      </c>
      <c r="E266" s="733">
        <v>50113001</v>
      </c>
      <c r="F266" s="732" t="s">
        <v>584</v>
      </c>
      <c r="G266" s="731" t="s">
        <v>585</v>
      </c>
      <c r="H266" s="731">
        <v>168447</v>
      </c>
      <c r="I266" s="731">
        <v>168447</v>
      </c>
      <c r="J266" s="731" t="s">
        <v>1053</v>
      </c>
      <c r="K266" s="731" t="s">
        <v>995</v>
      </c>
      <c r="L266" s="734">
        <v>590.82999999999993</v>
      </c>
      <c r="M266" s="734">
        <v>1</v>
      </c>
      <c r="N266" s="735">
        <v>590.82999999999993</v>
      </c>
    </row>
    <row r="267" spans="1:14" ht="14.45" customHeight="1" x14ac:dyDescent="0.2">
      <c r="A267" s="729" t="s">
        <v>557</v>
      </c>
      <c r="B267" s="730" t="s">
        <v>558</v>
      </c>
      <c r="C267" s="731" t="s">
        <v>575</v>
      </c>
      <c r="D267" s="732" t="s">
        <v>576</v>
      </c>
      <c r="E267" s="733">
        <v>50113001</v>
      </c>
      <c r="F267" s="732" t="s">
        <v>584</v>
      </c>
      <c r="G267" s="731" t="s">
        <v>585</v>
      </c>
      <c r="H267" s="731">
        <v>242203</v>
      </c>
      <c r="I267" s="731">
        <v>242203</v>
      </c>
      <c r="J267" s="731" t="s">
        <v>1054</v>
      </c>
      <c r="K267" s="731" t="s">
        <v>1055</v>
      </c>
      <c r="L267" s="734">
        <v>104.5</v>
      </c>
      <c r="M267" s="734">
        <v>1</v>
      </c>
      <c r="N267" s="735">
        <v>104.5</v>
      </c>
    </row>
    <row r="268" spans="1:14" ht="14.45" customHeight="1" x14ac:dyDescent="0.2">
      <c r="A268" s="729" t="s">
        <v>557</v>
      </c>
      <c r="B268" s="730" t="s">
        <v>558</v>
      </c>
      <c r="C268" s="731" t="s">
        <v>575</v>
      </c>
      <c r="D268" s="732" t="s">
        <v>576</v>
      </c>
      <c r="E268" s="733">
        <v>50113001</v>
      </c>
      <c r="F268" s="732" t="s">
        <v>584</v>
      </c>
      <c r="G268" s="731" t="s">
        <v>605</v>
      </c>
      <c r="H268" s="731">
        <v>142758</v>
      </c>
      <c r="I268" s="731">
        <v>42758</v>
      </c>
      <c r="J268" s="731" t="s">
        <v>1056</v>
      </c>
      <c r="K268" s="731" t="s">
        <v>1057</v>
      </c>
      <c r="L268" s="734">
        <v>586.54</v>
      </c>
      <c r="M268" s="734">
        <v>2</v>
      </c>
      <c r="N268" s="735">
        <v>1173.08</v>
      </c>
    </row>
    <row r="269" spans="1:14" ht="14.45" customHeight="1" x14ac:dyDescent="0.2">
      <c r="A269" s="729" t="s">
        <v>557</v>
      </c>
      <c r="B269" s="730" t="s">
        <v>558</v>
      </c>
      <c r="C269" s="731" t="s">
        <v>575</v>
      </c>
      <c r="D269" s="732" t="s">
        <v>576</v>
      </c>
      <c r="E269" s="733">
        <v>50113001</v>
      </c>
      <c r="F269" s="732" t="s">
        <v>584</v>
      </c>
      <c r="G269" s="731" t="s">
        <v>585</v>
      </c>
      <c r="H269" s="731">
        <v>190973</v>
      </c>
      <c r="I269" s="731">
        <v>190973</v>
      </c>
      <c r="J269" s="731" t="s">
        <v>1058</v>
      </c>
      <c r="K269" s="731" t="s">
        <v>682</v>
      </c>
      <c r="L269" s="734">
        <v>224.37</v>
      </c>
      <c r="M269" s="734">
        <v>2</v>
      </c>
      <c r="N269" s="735">
        <v>448.74</v>
      </c>
    </row>
    <row r="270" spans="1:14" ht="14.45" customHeight="1" x14ac:dyDescent="0.2">
      <c r="A270" s="729" t="s">
        <v>557</v>
      </c>
      <c r="B270" s="730" t="s">
        <v>558</v>
      </c>
      <c r="C270" s="731" t="s">
        <v>575</v>
      </c>
      <c r="D270" s="732" t="s">
        <v>576</v>
      </c>
      <c r="E270" s="733">
        <v>50113001</v>
      </c>
      <c r="F270" s="732" t="s">
        <v>584</v>
      </c>
      <c r="G270" s="731" t="s">
        <v>585</v>
      </c>
      <c r="H270" s="731">
        <v>190968</v>
      </c>
      <c r="I270" s="731">
        <v>190968</v>
      </c>
      <c r="J270" s="731" t="s">
        <v>1059</v>
      </c>
      <c r="K270" s="731" t="s">
        <v>682</v>
      </c>
      <c r="L270" s="734">
        <v>195.81000000000003</v>
      </c>
      <c r="M270" s="734">
        <v>1</v>
      </c>
      <c r="N270" s="735">
        <v>195.81000000000003</v>
      </c>
    </row>
    <row r="271" spans="1:14" ht="14.45" customHeight="1" x14ac:dyDescent="0.2">
      <c r="A271" s="729" t="s">
        <v>557</v>
      </c>
      <c r="B271" s="730" t="s">
        <v>558</v>
      </c>
      <c r="C271" s="731" t="s">
        <v>575</v>
      </c>
      <c r="D271" s="732" t="s">
        <v>576</v>
      </c>
      <c r="E271" s="733">
        <v>50113001</v>
      </c>
      <c r="F271" s="732" t="s">
        <v>584</v>
      </c>
      <c r="G271" s="731" t="s">
        <v>605</v>
      </c>
      <c r="H271" s="731">
        <v>56972</v>
      </c>
      <c r="I271" s="731">
        <v>56972</v>
      </c>
      <c r="J271" s="731" t="s">
        <v>1060</v>
      </c>
      <c r="K271" s="731" t="s">
        <v>1061</v>
      </c>
      <c r="L271" s="734">
        <v>15.499999999999996</v>
      </c>
      <c r="M271" s="734">
        <v>4</v>
      </c>
      <c r="N271" s="735">
        <v>61.999999999999986</v>
      </c>
    </row>
    <row r="272" spans="1:14" ht="14.45" customHeight="1" x14ac:dyDescent="0.2">
      <c r="A272" s="729" t="s">
        <v>557</v>
      </c>
      <c r="B272" s="730" t="s">
        <v>558</v>
      </c>
      <c r="C272" s="731" t="s">
        <v>575</v>
      </c>
      <c r="D272" s="732" t="s">
        <v>576</v>
      </c>
      <c r="E272" s="733">
        <v>50113001</v>
      </c>
      <c r="F272" s="732" t="s">
        <v>584</v>
      </c>
      <c r="G272" s="731" t="s">
        <v>605</v>
      </c>
      <c r="H272" s="731">
        <v>56976</v>
      </c>
      <c r="I272" s="731">
        <v>56976</v>
      </c>
      <c r="J272" s="731" t="s">
        <v>1062</v>
      </c>
      <c r="K272" s="731" t="s">
        <v>1063</v>
      </c>
      <c r="L272" s="734">
        <v>12.420000000000002</v>
      </c>
      <c r="M272" s="734">
        <v>3</v>
      </c>
      <c r="N272" s="735">
        <v>37.260000000000005</v>
      </c>
    </row>
    <row r="273" spans="1:14" ht="14.45" customHeight="1" x14ac:dyDescent="0.2">
      <c r="A273" s="729" t="s">
        <v>557</v>
      </c>
      <c r="B273" s="730" t="s">
        <v>558</v>
      </c>
      <c r="C273" s="731" t="s">
        <v>575</v>
      </c>
      <c r="D273" s="732" t="s">
        <v>576</v>
      </c>
      <c r="E273" s="733">
        <v>50113001</v>
      </c>
      <c r="F273" s="732" t="s">
        <v>584</v>
      </c>
      <c r="G273" s="731" t="s">
        <v>329</v>
      </c>
      <c r="H273" s="731">
        <v>138853</v>
      </c>
      <c r="I273" s="731">
        <v>138853</v>
      </c>
      <c r="J273" s="731" t="s">
        <v>1064</v>
      </c>
      <c r="K273" s="731" t="s">
        <v>1065</v>
      </c>
      <c r="L273" s="734">
        <v>392.21</v>
      </c>
      <c r="M273" s="734">
        <v>1</v>
      </c>
      <c r="N273" s="735">
        <v>392.21</v>
      </c>
    </row>
    <row r="274" spans="1:14" ht="14.45" customHeight="1" x14ac:dyDescent="0.2">
      <c r="A274" s="729" t="s">
        <v>557</v>
      </c>
      <c r="B274" s="730" t="s">
        <v>558</v>
      </c>
      <c r="C274" s="731" t="s">
        <v>575</v>
      </c>
      <c r="D274" s="732" t="s">
        <v>576</v>
      </c>
      <c r="E274" s="733">
        <v>50113001</v>
      </c>
      <c r="F274" s="732" t="s">
        <v>584</v>
      </c>
      <c r="G274" s="731" t="s">
        <v>585</v>
      </c>
      <c r="H274" s="731">
        <v>148306</v>
      </c>
      <c r="I274" s="731">
        <v>148306</v>
      </c>
      <c r="J274" s="731" t="s">
        <v>1066</v>
      </c>
      <c r="K274" s="731" t="s">
        <v>724</v>
      </c>
      <c r="L274" s="734">
        <v>63.099999999999987</v>
      </c>
      <c r="M274" s="734">
        <v>1</v>
      </c>
      <c r="N274" s="735">
        <v>63.099999999999987</v>
      </c>
    </row>
    <row r="275" spans="1:14" ht="14.45" customHeight="1" x14ac:dyDescent="0.2">
      <c r="A275" s="729" t="s">
        <v>557</v>
      </c>
      <c r="B275" s="730" t="s">
        <v>558</v>
      </c>
      <c r="C275" s="731" t="s">
        <v>575</v>
      </c>
      <c r="D275" s="732" t="s">
        <v>576</v>
      </c>
      <c r="E275" s="733">
        <v>50113001</v>
      </c>
      <c r="F275" s="732" t="s">
        <v>584</v>
      </c>
      <c r="G275" s="731" t="s">
        <v>605</v>
      </c>
      <c r="H275" s="731">
        <v>850551</v>
      </c>
      <c r="I275" s="731">
        <v>167859</v>
      </c>
      <c r="J275" s="731" t="s">
        <v>1067</v>
      </c>
      <c r="K275" s="731" t="s">
        <v>1068</v>
      </c>
      <c r="L275" s="734">
        <v>176.91</v>
      </c>
      <c r="M275" s="734">
        <v>2</v>
      </c>
      <c r="N275" s="735">
        <v>353.82</v>
      </c>
    </row>
    <row r="276" spans="1:14" ht="14.45" customHeight="1" x14ac:dyDescent="0.2">
      <c r="A276" s="729" t="s">
        <v>557</v>
      </c>
      <c r="B276" s="730" t="s">
        <v>558</v>
      </c>
      <c r="C276" s="731" t="s">
        <v>575</v>
      </c>
      <c r="D276" s="732" t="s">
        <v>576</v>
      </c>
      <c r="E276" s="733">
        <v>50113001</v>
      </c>
      <c r="F276" s="732" t="s">
        <v>584</v>
      </c>
      <c r="G276" s="731" t="s">
        <v>585</v>
      </c>
      <c r="H276" s="731">
        <v>197782</v>
      </c>
      <c r="I276" s="731">
        <v>197782</v>
      </c>
      <c r="J276" s="731" t="s">
        <v>1069</v>
      </c>
      <c r="K276" s="731" t="s">
        <v>1070</v>
      </c>
      <c r="L276" s="734">
        <v>355.26</v>
      </c>
      <c r="M276" s="734">
        <v>1</v>
      </c>
      <c r="N276" s="735">
        <v>355.26</v>
      </c>
    </row>
    <row r="277" spans="1:14" ht="14.45" customHeight="1" x14ac:dyDescent="0.2">
      <c r="A277" s="729" t="s">
        <v>557</v>
      </c>
      <c r="B277" s="730" t="s">
        <v>558</v>
      </c>
      <c r="C277" s="731" t="s">
        <v>575</v>
      </c>
      <c r="D277" s="732" t="s">
        <v>576</v>
      </c>
      <c r="E277" s="733">
        <v>50113001</v>
      </c>
      <c r="F277" s="732" t="s">
        <v>584</v>
      </c>
      <c r="G277" s="731" t="s">
        <v>585</v>
      </c>
      <c r="H277" s="731">
        <v>197864</v>
      </c>
      <c r="I277" s="731">
        <v>97864</v>
      </c>
      <c r="J277" s="731" t="s">
        <v>1071</v>
      </c>
      <c r="K277" s="731" t="s">
        <v>1072</v>
      </c>
      <c r="L277" s="734">
        <v>300.07999999999993</v>
      </c>
      <c r="M277" s="734">
        <v>2</v>
      </c>
      <c r="N277" s="735">
        <v>600.15999999999985</v>
      </c>
    </row>
    <row r="278" spans="1:14" ht="14.45" customHeight="1" x14ac:dyDescent="0.2">
      <c r="A278" s="729" t="s">
        <v>557</v>
      </c>
      <c r="B278" s="730" t="s">
        <v>558</v>
      </c>
      <c r="C278" s="731" t="s">
        <v>575</v>
      </c>
      <c r="D278" s="732" t="s">
        <v>576</v>
      </c>
      <c r="E278" s="733">
        <v>50113001</v>
      </c>
      <c r="F278" s="732" t="s">
        <v>584</v>
      </c>
      <c r="G278" s="731" t="s">
        <v>585</v>
      </c>
      <c r="H278" s="731">
        <v>249656</v>
      </c>
      <c r="I278" s="731">
        <v>249656</v>
      </c>
      <c r="J278" s="731" t="s">
        <v>1073</v>
      </c>
      <c r="K278" s="731" t="s">
        <v>1074</v>
      </c>
      <c r="L278" s="734">
        <v>9998.8341547310574</v>
      </c>
      <c r="M278" s="734">
        <v>78</v>
      </c>
      <c r="N278" s="735">
        <v>779909.06406902242</v>
      </c>
    </row>
    <row r="279" spans="1:14" ht="14.45" customHeight="1" x14ac:dyDescent="0.2">
      <c r="A279" s="729" t="s">
        <v>557</v>
      </c>
      <c r="B279" s="730" t="s">
        <v>558</v>
      </c>
      <c r="C279" s="731" t="s">
        <v>575</v>
      </c>
      <c r="D279" s="732" t="s">
        <v>576</v>
      </c>
      <c r="E279" s="733">
        <v>50113001</v>
      </c>
      <c r="F279" s="732" t="s">
        <v>584</v>
      </c>
      <c r="G279" s="731" t="s">
        <v>605</v>
      </c>
      <c r="H279" s="731">
        <v>231956</v>
      </c>
      <c r="I279" s="731">
        <v>231956</v>
      </c>
      <c r="J279" s="731" t="s">
        <v>1075</v>
      </c>
      <c r="K279" s="731" t="s">
        <v>1076</v>
      </c>
      <c r="L279" s="734">
        <v>49.760001871525027</v>
      </c>
      <c r="M279" s="734">
        <v>6</v>
      </c>
      <c r="N279" s="735">
        <v>298.56001122915018</v>
      </c>
    </row>
    <row r="280" spans="1:14" ht="14.45" customHeight="1" x14ac:dyDescent="0.2">
      <c r="A280" s="729" t="s">
        <v>557</v>
      </c>
      <c r="B280" s="730" t="s">
        <v>558</v>
      </c>
      <c r="C280" s="731" t="s">
        <v>575</v>
      </c>
      <c r="D280" s="732" t="s">
        <v>576</v>
      </c>
      <c r="E280" s="733">
        <v>50113001</v>
      </c>
      <c r="F280" s="732" t="s">
        <v>584</v>
      </c>
      <c r="G280" s="731" t="s">
        <v>585</v>
      </c>
      <c r="H280" s="731">
        <v>202789</v>
      </c>
      <c r="I280" s="731">
        <v>202789</v>
      </c>
      <c r="J280" s="731" t="s">
        <v>1077</v>
      </c>
      <c r="K280" s="731" t="s">
        <v>1078</v>
      </c>
      <c r="L280" s="734">
        <v>74.68999980044849</v>
      </c>
      <c r="M280" s="734">
        <v>14</v>
      </c>
      <c r="N280" s="735">
        <v>1045.6599972062788</v>
      </c>
    </row>
    <row r="281" spans="1:14" ht="14.45" customHeight="1" x14ac:dyDescent="0.2">
      <c r="A281" s="729" t="s">
        <v>557</v>
      </c>
      <c r="B281" s="730" t="s">
        <v>558</v>
      </c>
      <c r="C281" s="731" t="s">
        <v>575</v>
      </c>
      <c r="D281" s="732" t="s">
        <v>576</v>
      </c>
      <c r="E281" s="733">
        <v>50113001</v>
      </c>
      <c r="F281" s="732" t="s">
        <v>584</v>
      </c>
      <c r="G281" s="731" t="s">
        <v>585</v>
      </c>
      <c r="H281" s="731">
        <v>103550</v>
      </c>
      <c r="I281" s="731">
        <v>3550</v>
      </c>
      <c r="J281" s="731" t="s">
        <v>1079</v>
      </c>
      <c r="K281" s="731" t="s">
        <v>1080</v>
      </c>
      <c r="L281" s="734">
        <v>41.64</v>
      </c>
      <c r="M281" s="734">
        <v>10</v>
      </c>
      <c r="N281" s="735">
        <v>416.4</v>
      </c>
    </row>
    <row r="282" spans="1:14" ht="14.45" customHeight="1" x14ac:dyDescent="0.2">
      <c r="A282" s="729" t="s">
        <v>557</v>
      </c>
      <c r="B282" s="730" t="s">
        <v>558</v>
      </c>
      <c r="C282" s="731" t="s">
        <v>575</v>
      </c>
      <c r="D282" s="732" t="s">
        <v>576</v>
      </c>
      <c r="E282" s="733">
        <v>50113001</v>
      </c>
      <c r="F282" s="732" t="s">
        <v>584</v>
      </c>
      <c r="G282" s="731" t="s">
        <v>585</v>
      </c>
      <c r="H282" s="731">
        <v>225452</v>
      </c>
      <c r="I282" s="731">
        <v>225452</v>
      </c>
      <c r="J282" s="731" t="s">
        <v>1081</v>
      </c>
      <c r="K282" s="731" t="s">
        <v>1082</v>
      </c>
      <c r="L282" s="734">
        <v>473.28</v>
      </c>
      <c r="M282" s="734">
        <v>3</v>
      </c>
      <c r="N282" s="735">
        <v>1419.84</v>
      </c>
    </row>
    <row r="283" spans="1:14" ht="14.45" customHeight="1" x14ac:dyDescent="0.2">
      <c r="A283" s="729" t="s">
        <v>557</v>
      </c>
      <c r="B283" s="730" t="s">
        <v>558</v>
      </c>
      <c r="C283" s="731" t="s">
        <v>575</v>
      </c>
      <c r="D283" s="732" t="s">
        <v>576</v>
      </c>
      <c r="E283" s="733">
        <v>50113001</v>
      </c>
      <c r="F283" s="732" t="s">
        <v>584</v>
      </c>
      <c r="G283" s="731" t="s">
        <v>585</v>
      </c>
      <c r="H283" s="731">
        <v>184785</v>
      </c>
      <c r="I283" s="731">
        <v>84785</v>
      </c>
      <c r="J283" s="731" t="s">
        <v>1083</v>
      </c>
      <c r="K283" s="731" t="s">
        <v>1084</v>
      </c>
      <c r="L283" s="734">
        <v>192.74</v>
      </c>
      <c r="M283" s="734">
        <v>1</v>
      </c>
      <c r="N283" s="735">
        <v>192.74</v>
      </c>
    </row>
    <row r="284" spans="1:14" ht="14.45" customHeight="1" x14ac:dyDescent="0.2">
      <c r="A284" s="729" t="s">
        <v>557</v>
      </c>
      <c r="B284" s="730" t="s">
        <v>558</v>
      </c>
      <c r="C284" s="731" t="s">
        <v>575</v>
      </c>
      <c r="D284" s="732" t="s">
        <v>576</v>
      </c>
      <c r="E284" s="733">
        <v>50113001</v>
      </c>
      <c r="F284" s="732" t="s">
        <v>584</v>
      </c>
      <c r="G284" s="731" t="s">
        <v>585</v>
      </c>
      <c r="H284" s="731">
        <v>840155</v>
      </c>
      <c r="I284" s="731">
        <v>0</v>
      </c>
      <c r="J284" s="731" t="s">
        <v>1085</v>
      </c>
      <c r="K284" s="731" t="s">
        <v>329</v>
      </c>
      <c r="L284" s="734">
        <v>66.259999999999977</v>
      </c>
      <c r="M284" s="734">
        <v>1</v>
      </c>
      <c r="N284" s="735">
        <v>66.259999999999977</v>
      </c>
    </row>
    <row r="285" spans="1:14" ht="14.45" customHeight="1" x14ac:dyDescent="0.2">
      <c r="A285" s="729" t="s">
        <v>557</v>
      </c>
      <c r="B285" s="730" t="s">
        <v>558</v>
      </c>
      <c r="C285" s="731" t="s">
        <v>575</v>
      </c>
      <c r="D285" s="732" t="s">
        <v>576</v>
      </c>
      <c r="E285" s="733">
        <v>50113001</v>
      </c>
      <c r="F285" s="732" t="s">
        <v>584</v>
      </c>
      <c r="G285" s="731" t="s">
        <v>585</v>
      </c>
      <c r="H285" s="731">
        <v>840333</v>
      </c>
      <c r="I285" s="731">
        <v>0</v>
      </c>
      <c r="J285" s="731" t="s">
        <v>1086</v>
      </c>
      <c r="K285" s="731" t="s">
        <v>329</v>
      </c>
      <c r="L285" s="734">
        <v>25.07</v>
      </c>
      <c r="M285" s="734">
        <v>1</v>
      </c>
      <c r="N285" s="735">
        <v>25.07</v>
      </c>
    </row>
    <row r="286" spans="1:14" ht="14.45" customHeight="1" x14ac:dyDescent="0.2">
      <c r="A286" s="729" t="s">
        <v>557</v>
      </c>
      <c r="B286" s="730" t="s">
        <v>558</v>
      </c>
      <c r="C286" s="731" t="s">
        <v>575</v>
      </c>
      <c r="D286" s="732" t="s">
        <v>576</v>
      </c>
      <c r="E286" s="733">
        <v>50113001</v>
      </c>
      <c r="F286" s="732" t="s">
        <v>584</v>
      </c>
      <c r="G286" s="731" t="s">
        <v>585</v>
      </c>
      <c r="H286" s="731">
        <v>501925</v>
      </c>
      <c r="I286" s="731">
        <v>212371</v>
      </c>
      <c r="J286" s="731" t="s">
        <v>1087</v>
      </c>
      <c r="K286" s="731" t="s">
        <v>1088</v>
      </c>
      <c r="L286" s="734">
        <v>2807.7500000000005</v>
      </c>
      <c r="M286" s="734">
        <v>1</v>
      </c>
      <c r="N286" s="735">
        <v>2807.7500000000005</v>
      </c>
    </row>
    <row r="287" spans="1:14" ht="14.45" customHeight="1" x14ac:dyDescent="0.2">
      <c r="A287" s="729" t="s">
        <v>557</v>
      </c>
      <c r="B287" s="730" t="s">
        <v>558</v>
      </c>
      <c r="C287" s="731" t="s">
        <v>575</v>
      </c>
      <c r="D287" s="732" t="s">
        <v>576</v>
      </c>
      <c r="E287" s="733">
        <v>50113001</v>
      </c>
      <c r="F287" s="732" t="s">
        <v>584</v>
      </c>
      <c r="G287" s="731" t="s">
        <v>585</v>
      </c>
      <c r="H287" s="731">
        <v>207721</v>
      </c>
      <c r="I287" s="731">
        <v>207721</v>
      </c>
      <c r="J287" s="731" t="s">
        <v>1089</v>
      </c>
      <c r="K287" s="731" t="s">
        <v>1090</v>
      </c>
      <c r="L287" s="734">
        <v>308.14999999999998</v>
      </c>
      <c r="M287" s="734">
        <v>1</v>
      </c>
      <c r="N287" s="735">
        <v>308.14999999999998</v>
      </c>
    </row>
    <row r="288" spans="1:14" ht="14.45" customHeight="1" x14ac:dyDescent="0.2">
      <c r="A288" s="729" t="s">
        <v>557</v>
      </c>
      <c r="B288" s="730" t="s">
        <v>558</v>
      </c>
      <c r="C288" s="731" t="s">
        <v>575</v>
      </c>
      <c r="D288" s="732" t="s">
        <v>576</v>
      </c>
      <c r="E288" s="733">
        <v>50113001</v>
      </c>
      <c r="F288" s="732" t="s">
        <v>584</v>
      </c>
      <c r="G288" s="731" t="s">
        <v>585</v>
      </c>
      <c r="H288" s="731">
        <v>181425</v>
      </c>
      <c r="I288" s="731">
        <v>81425</v>
      </c>
      <c r="J288" s="731" t="s">
        <v>1091</v>
      </c>
      <c r="K288" s="731" t="s">
        <v>1092</v>
      </c>
      <c r="L288" s="734">
        <v>116.46749999999997</v>
      </c>
      <c r="M288" s="734">
        <v>4</v>
      </c>
      <c r="N288" s="735">
        <v>465.86999999999989</v>
      </c>
    </row>
    <row r="289" spans="1:14" ht="14.45" customHeight="1" x14ac:dyDescent="0.2">
      <c r="A289" s="729" t="s">
        <v>557</v>
      </c>
      <c r="B289" s="730" t="s">
        <v>558</v>
      </c>
      <c r="C289" s="731" t="s">
        <v>575</v>
      </c>
      <c r="D289" s="732" t="s">
        <v>576</v>
      </c>
      <c r="E289" s="733">
        <v>50113001</v>
      </c>
      <c r="F289" s="732" t="s">
        <v>584</v>
      </c>
      <c r="G289" s="731" t="s">
        <v>585</v>
      </c>
      <c r="H289" s="731">
        <v>168897</v>
      </c>
      <c r="I289" s="731">
        <v>168897</v>
      </c>
      <c r="J289" s="731" t="s">
        <v>1093</v>
      </c>
      <c r="K289" s="731" t="s">
        <v>1094</v>
      </c>
      <c r="L289" s="734">
        <v>1171.29</v>
      </c>
      <c r="M289" s="734">
        <v>1</v>
      </c>
      <c r="N289" s="735">
        <v>1171.29</v>
      </c>
    </row>
    <row r="290" spans="1:14" ht="14.45" customHeight="1" x14ac:dyDescent="0.2">
      <c r="A290" s="729" t="s">
        <v>557</v>
      </c>
      <c r="B290" s="730" t="s">
        <v>558</v>
      </c>
      <c r="C290" s="731" t="s">
        <v>575</v>
      </c>
      <c r="D290" s="732" t="s">
        <v>576</v>
      </c>
      <c r="E290" s="733">
        <v>50113001</v>
      </c>
      <c r="F290" s="732" t="s">
        <v>584</v>
      </c>
      <c r="G290" s="731" t="s">
        <v>585</v>
      </c>
      <c r="H290" s="731">
        <v>168903</v>
      </c>
      <c r="I290" s="731">
        <v>168903</v>
      </c>
      <c r="J290" s="731" t="s">
        <v>1095</v>
      </c>
      <c r="K290" s="731" t="s">
        <v>1096</v>
      </c>
      <c r="L290" s="734">
        <v>1035.4100000000001</v>
      </c>
      <c r="M290" s="734">
        <v>1</v>
      </c>
      <c r="N290" s="735">
        <v>1035.4100000000001</v>
      </c>
    </row>
    <row r="291" spans="1:14" ht="14.45" customHeight="1" x14ac:dyDescent="0.2">
      <c r="A291" s="729" t="s">
        <v>557</v>
      </c>
      <c r="B291" s="730" t="s">
        <v>558</v>
      </c>
      <c r="C291" s="731" t="s">
        <v>575</v>
      </c>
      <c r="D291" s="732" t="s">
        <v>576</v>
      </c>
      <c r="E291" s="733">
        <v>50113001</v>
      </c>
      <c r="F291" s="732" t="s">
        <v>584</v>
      </c>
      <c r="G291" s="731" t="s">
        <v>585</v>
      </c>
      <c r="H291" s="731">
        <v>142953</v>
      </c>
      <c r="I291" s="731">
        <v>42953</v>
      </c>
      <c r="J291" s="731" t="s">
        <v>1097</v>
      </c>
      <c r="K291" s="731" t="s">
        <v>1098</v>
      </c>
      <c r="L291" s="734">
        <v>78.879999999999981</v>
      </c>
      <c r="M291" s="734">
        <v>2</v>
      </c>
      <c r="N291" s="735">
        <v>157.75999999999996</v>
      </c>
    </row>
    <row r="292" spans="1:14" ht="14.45" customHeight="1" x14ac:dyDescent="0.2">
      <c r="A292" s="729" t="s">
        <v>557</v>
      </c>
      <c r="B292" s="730" t="s">
        <v>558</v>
      </c>
      <c r="C292" s="731" t="s">
        <v>575</v>
      </c>
      <c r="D292" s="732" t="s">
        <v>576</v>
      </c>
      <c r="E292" s="733">
        <v>50113001</v>
      </c>
      <c r="F292" s="732" t="s">
        <v>584</v>
      </c>
      <c r="G292" s="731" t="s">
        <v>585</v>
      </c>
      <c r="H292" s="731">
        <v>117926</v>
      </c>
      <c r="I292" s="731">
        <v>201609</v>
      </c>
      <c r="J292" s="731" t="s">
        <v>1099</v>
      </c>
      <c r="K292" s="731" t="s">
        <v>1100</v>
      </c>
      <c r="L292" s="734">
        <v>44.806666666666658</v>
      </c>
      <c r="M292" s="734">
        <v>9</v>
      </c>
      <c r="N292" s="735">
        <v>403.25999999999993</v>
      </c>
    </row>
    <row r="293" spans="1:14" ht="14.45" customHeight="1" x14ac:dyDescent="0.2">
      <c r="A293" s="729" t="s">
        <v>557</v>
      </c>
      <c r="B293" s="730" t="s">
        <v>558</v>
      </c>
      <c r="C293" s="731" t="s">
        <v>575</v>
      </c>
      <c r="D293" s="732" t="s">
        <v>576</v>
      </c>
      <c r="E293" s="733">
        <v>50113001</v>
      </c>
      <c r="F293" s="732" t="s">
        <v>584</v>
      </c>
      <c r="G293" s="731" t="s">
        <v>605</v>
      </c>
      <c r="H293" s="731">
        <v>500570</v>
      </c>
      <c r="I293" s="731">
        <v>500570</v>
      </c>
      <c r="J293" s="731" t="s">
        <v>1101</v>
      </c>
      <c r="K293" s="731" t="s">
        <v>1102</v>
      </c>
      <c r="L293" s="734">
        <v>533.577</v>
      </c>
      <c r="M293" s="734">
        <v>1</v>
      </c>
      <c r="N293" s="735">
        <v>533.577</v>
      </c>
    </row>
    <row r="294" spans="1:14" ht="14.45" customHeight="1" x14ac:dyDescent="0.2">
      <c r="A294" s="729" t="s">
        <v>557</v>
      </c>
      <c r="B294" s="730" t="s">
        <v>558</v>
      </c>
      <c r="C294" s="731" t="s">
        <v>575</v>
      </c>
      <c r="D294" s="732" t="s">
        <v>576</v>
      </c>
      <c r="E294" s="733">
        <v>50113001</v>
      </c>
      <c r="F294" s="732" t="s">
        <v>584</v>
      </c>
      <c r="G294" s="731" t="s">
        <v>585</v>
      </c>
      <c r="H294" s="731">
        <v>848455</v>
      </c>
      <c r="I294" s="731">
        <v>199997</v>
      </c>
      <c r="J294" s="731" t="s">
        <v>1103</v>
      </c>
      <c r="K294" s="731" t="s">
        <v>1104</v>
      </c>
      <c r="L294" s="734">
        <v>1125.3399999999999</v>
      </c>
      <c r="M294" s="734">
        <v>1</v>
      </c>
      <c r="N294" s="735">
        <v>1125.3399999999999</v>
      </c>
    </row>
    <row r="295" spans="1:14" ht="14.45" customHeight="1" x14ac:dyDescent="0.2">
      <c r="A295" s="729" t="s">
        <v>557</v>
      </c>
      <c r="B295" s="730" t="s">
        <v>558</v>
      </c>
      <c r="C295" s="731" t="s">
        <v>575</v>
      </c>
      <c r="D295" s="732" t="s">
        <v>576</v>
      </c>
      <c r="E295" s="733">
        <v>50113001</v>
      </c>
      <c r="F295" s="732" t="s">
        <v>584</v>
      </c>
      <c r="G295" s="731" t="s">
        <v>605</v>
      </c>
      <c r="H295" s="731">
        <v>166030</v>
      </c>
      <c r="I295" s="731">
        <v>66030</v>
      </c>
      <c r="J295" s="731" t="s">
        <v>1105</v>
      </c>
      <c r="K295" s="731" t="s">
        <v>1106</v>
      </c>
      <c r="L295" s="734">
        <v>29.989999999999995</v>
      </c>
      <c r="M295" s="734">
        <v>3</v>
      </c>
      <c r="N295" s="735">
        <v>89.969999999999985</v>
      </c>
    </row>
    <row r="296" spans="1:14" ht="14.45" customHeight="1" x14ac:dyDescent="0.2">
      <c r="A296" s="729" t="s">
        <v>557</v>
      </c>
      <c r="B296" s="730" t="s">
        <v>558</v>
      </c>
      <c r="C296" s="731" t="s">
        <v>575</v>
      </c>
      <c r="D296" s="732" t="s">
        <v>576</v>
      </c>
      <c r="E296" s="733">
        <v>50113001</v>
      </c>
      <c r="F296" s="732" t="s">
        <v>584</v>
      </c>
      <c r="G296" s="731" t="s">
        <v>605</v>
      </c>
      <c r="H296" s="731">
        <v>153950</v>
      </c>
      <c r="I296" s="731">
        <v>53950</v>
      </c>
      <c r="J296" s="731" t="s">
        <v>1107</v>
      </c>
      <c r="K296" s="731" t="s">
        <v>1108</v>
      </c>
      <c r="L296" s="734">
        <v>91.429999999999993</v>
      </c>
      <c r="M296" s="734">
        <v>2</v>
      </c>
      <c r="N296" s="735">
        <v>182.85999999999999</v>
      </c>
    </row>
    <row r="297" spans="1:14" ht="14.45" customHeight="1" x14ac:dyDescent="0.2">
      <c r="A297" s="729" t="s">
        <v>557</v>
      </c>
      <c r="B297" s="730" t="s">
        <v>558</v>
      </c>
      <c r="C297" s="731" t="s">
        <v>575</v>
      </c>
      <c r="D297" s="732" t="s">
        <v>576</v>
      </c>
      <c r="E297" s="733">
        <v>50113001</v>
      </c>
      <c r="F297" s="732" t="s">
        <v>584</v>
      </c>
      <c r="G297" s="731" t="s">
        <v>605</v>
      </c>
      <c r="H297" s="731">
        <v>233360</v>
      </c>
      <c r="I297" s="731">
        <v>233360</v>
      </c>
      <c r="J297" s="731" t="s">
        <v>1109</v>
      </c>
      <c r="K297" s="731" t="s">
        <v>1110</v>
      </c>
      <c r="L297" s="734">
        <v>22.024999999999999</v>
      </c>
      <c r="M297" s="734">
        <v>8</v>
      </c>
      <c r="N297" s="735">
        <v>176.2</v>
      </c>
    </row>
    <row r="298" spans="1:14" ht="14.45" customHeight="1" x14ac:dyDescent="0.2">
      <c r="A298" s="729" t="s">
        <v>557</v>
      </c>
      <c r="B298" s="730" t="s">
        <v>558</v>
      </c>
      <c r="C298" s="731" t="s">
        <v>575</v>
      </c>
      <c r="D298" s="732" t="s">
        <v>576</v>
      </c>
      <c r="E298" s="733">
        <v>50113001</v>
      </c>
      <c r="F298" s="732" t="s">
        <v>584</v>
      </c>
      <c r="G298" s="731" t="s">
        <v>605</v>
      </c>
      <c r="H298" s="731">
        <v>233366</v>
      </c>
      <c r="I298" s="731">
        <v>233366</v>
      </c>
      <c r="J298" s="731" t="s">
        <v>1109</v>
      </c>
      <c r="K298" s="731" t="s">
        <v>1111</v>
      </c>
      <c r="L298" s="734">
        <v>45.49</v>
      </c>
      <c r="M298" s="734">
        <v>1</v>
      </c>
      <c r="N298" s="735">
        <v>45.49</v>
      </c>
    </row>
    <row r="299" spans="1:14" ht="14.45" customHeight="1" x14ac:dyDescent="0.2">
      <c r="A299" s="729" t="s">
        <v>557</v>
      </c>
      <c r="B299" s="730" t="s">
        <v>558</v>
      </c>
      <c r="C299" s="731" t="s">
        <v>575</v>
      </c>
      <c r="D299" s="732" t="s">
        <v>576</v>
      </c>
      <c r="E299" s="733">
        <v>50113001</v>
      </c>
      <c r="F299" s="732" t="s">
        <v>584</v>
      </c>
      <c r="G299" s="731" t="s">
        <v>605</v>
      </c>
      <c r="H299" s="731">
        <v>849578</v>
      </c>
      <c r="I299" s="731">
        <v>149480</v>
      </c>
      <c r="J299" s="731" t="s">
        <v>1112</v>
      </c>
      <c r="K299" s="731" t="s">
        <v>1113</v>
      </c>
      <c r="L299" s="734">
        <v>58.61</v>
      </c>
      <c r="M299" s="734">
        <v>2</v>
      </c>
      <c r="N299" s="735">
        <v>117.22</v>
      </c>
    </row>
    <row r="300" spans="1:14" ht="14.45" customHeight="1" x14ac:dyDescent="0.2">
      <c r="A300" s="729" t="s">
        <v>557</v>
      </c>
      <c r="B300" s="730" t="s">
        <v>558</v>
      </c>
      <c r="C300" s="731" t="s">
        <v>575</v>
      </c>
      <c r="D300" s="732" t="s">
        <v>576</v>
      </c>
      <c r="E300" s="733">
        <v>50113002</v>
      </c>
      <c r="F300" s="732" t="s">
        <v>1114</v>
      </c>
      <c r="G300" s="731" t="s">
        <v>585</v>
      </c>
      <c r="H300" s="731">
        <v>397302</v>
      </c>
      <c r="I300" s="731">
        <v>3290</v>
      </c>
      <c r="J300" s="731" t="s">
        <v>1115</v>
      </c>
      <c r="K300" s="731" t="s">
        <v>1116</v>
      </c>
      <c r="L300" s="734">
        <v>1322.73</v>
      </c>
      <c r="M300" s="734">
        <v>9</v>
      </c>
      <c r="N300" s="735">
        <v>11904.57</v>
      </c>
    </row>
    <row r="301" spans="1:14" ht="14.45" customHeight="1" x14ac:dyDescent="0.2">
      <c r="A301" s="729" t="s">
        <v>557</v>
      </c>
      <c r="B301" s="730" t="s">
        <v>558</v>
      </c>
      <c r="C301" s="731" t="s">
        <v>575</v>
      </c>
      <c r="D301" s="732" t="s">
        <v>576</v>
      </c>
      <c r="E301" s="733">
        <v>50113002</v>
      </c>
      <c r="F301" s="732" t="s">
        <v>1114</v>
      </c>
      <c r="G301" s="731" t="s">
        <v>585</v>
      </c>
      <c r="H301" s="731">
        <v>396465</v>
      </c>
      <c r="I301" s="731">
        <v>157107</v>
      </c>
      <c r="J301" s="731" t="s">
        <v>1117</v>
      </c>
      <c r="K301" s="731" t="s">
        <v>1118</v>
      </c>
      <c r="L301" s="734">
        <v>3386.66</v>
      </c>
      <c r="M301" s="734">
        <v>1</v>
      </c>
      <c r="N301" s="735">
        <v>3386.66</v>
      </c>
    </row>
    <row r="302" spans="1:14" ht="14.45" customHeight="1" x14ac:dyDescent="0.2">
      <c r="A302" s="729" t="s">
        <v>557</v>
      </c>
      <c r="B302" s="730" t="s">
        <v>558</v>
      </c>
      <c r="C302" s="731" t="s">
        <v>575</v>
      </c>
      <c r="D302" s="732" t="s">
        <v>576</v>
      </c>
      <c r="E302" s="733">
        <v>50113002</v>
      </c>
      <c r="F302" s="732" t="s">
        <v>1114</v>
      </c>
      <c r="G302" s="731" t="s">
        <v>585</v>
      </c>
      <c r="H302" s="731">
        <v>397371</v>
      </c>
      <c r="I302" s="731">
        <v>157110</v>
      </c>
      <c r="J302" s="731" t="s">
        <v>1119</v>
      </c>
      <c r="K302" s="731" t="s">
        <v>1120</v>
      </c>
      <c r="L302" s="734">
        <v>3603.6</v>
      </c>
      <c r="M302" s="734">
        <v>2</v>
      </c>
      <c r="N302" s="735">
        <v>7207.2</v>
      </c>
    </row>
    <row r="303" spans="1:14" ht="14.45" customHeight="1" x14ac:dyDescent="0.2">
      <c r="A303" s="729" t="s">
        <v>557</v>
      </c>
      <c r="B303" s="730" t="s">
        <v>558</v>
      </c>
      <c r="C303" s="731" t="s">
        <v>575</v>
      </c>
      <c r="D303" s="732" t="s">
        <v>576</v>
      </c>
      <c r="E303" s="733">
        <v>50113006</v>
      </c>
      <c r="F303" s="732" t="s">
        <v>1121</v>
      </c>
      <c r="G303" s="731" t="s">
        <v>605</v>
      </c>
      <c r="H303" s="731">
        <v>217108</v>
      </c>
      <c r="I303" s="731">
        <v>217108</v>
      </c>
      <c r="J303" s="731" t="s">
        <v>1122</v>
      </c>
      <c r="K303" s="731" t="s">
        <v>1123</v>
      </c>
      <c r="L303" s="734">
        <v>128.47999999999999</v>
      </c>
      <c r="M303" s="734">
        <v>6</v>
      </c>
      <c r="N303" s="735">
        <v>770.87999999999988</v>
      </c>
    </row>
    <row r="304" spans="1:14" ht="14.45" customHeight="1" x14ac:dyDescent="0.2">
      <c r="A304" s="729" t="s">
        <v>557</v>
      </c>
      <c r="B304" s="730" t="s">
        <v>558</v>
      </c>
      <c r="C304" s="731" t="s">
        <v>575</v>
      </c>
      <c r="D304" s="732" t="s">
        <v>576</v>
      </c>
      <c r="E304" s="733">
        <v>50113006</v>
      </c>
      <c r="F304" s="732" t="s">
        <v>1121</v>
      </c>
      <c r="G304" s="731" t="s">
        <v>605</v>
      </c>
      <c r="H304" s="731">
        <v>33833</v>
      </c>
      <c r="I304" s="731">
        <v>33833</v>
      </c>
      <c r="J304" s="731" t="s">
        <v>1124</v>
      </c>
      <c r="K304" s="731" t="s">
        <v>1123</v>
      </c>
      <c r="L304" s="734">
        <v>163.80999999999997</v>
      </c>
      <c r="M304" s="734">
        <v>15</v>
      </c>
      <c r="N304" s="735">
        <v>2457.1499999999996</v>
      </c>
    </row>
    <row r="305" spans="1:14" ht="14.45" customHeight="1" x14ac:dyDescent="0.2">
      <c r="A305" s="729" t="s">
        <v>557</v>
      </c>
      <c r="B305" s="730" t="s">
        <v>558</v>
      </c>
      <c r="C305" s="731" t="s">
        <v>575</v>
      </c>
      <c r="D305" s="732" t="s">
        <v>576</v>
      </c>
      <c r="E305" s="733">
        <v>50113006</v>
      </c>
      <c r="F305" s="732" t="s">
        <v>1121</v>
      </c>
      <c r="G305" s="731" t="s">
        <v>585</v>
      </c>
      <c r="H305" s="731">
        <v>217087</v>
      </c>
      <c r="I305" s="731">
        <v>217087</v>
      </c>
      <c r="J305" s="731" t="s">
        <v>1125</v>
      </c>
      <c r="K305" s="731" t="s">
        <v>1123</v>
      </c>
      <c r="L305" s="734">
        <v>163.81</v>
      </c>
      <c r="M305" s="734">
        <v>6</v>
      </c>
      <c r="N305" s="735">
        <v>982.86</v>
      </c>
    </row>
    <row r="306" spans="1:14" ht="14.45" customHeight="1" x14ac:dyDescent="0.2">
      <c r="A306" s="729" t="s">
        <v>557</v>
      </c>
      <c r="B306" s="730" t="s">
        <v>558</v>
      </c>
      <c r="C306" s="731" t="s">
        <v>575</v>
      </c>
      <c r="D306" s="732" t="s">
        <v>576</v>
      </c>
      <c r="E306" s="733">
        <v>50113006</v>
      </c>
      <c r="F306" s="732" t="s">
        <v>1121</v>
      </c>
      <c r="G306" s="731" t="s">
        <v>605</v>
      </c>
      <c r="H306" s="731">
        <v>33914</v>
      </c>
      <c r="I306" s="731">
        <v>33914</v>
      </c>
      <c r="J306" s="731" t="s">
        <v>1126</v>
      </c>
      <c r="K306" s="731" t="s">
        <v>1127</v>
      </c>
      <c r="L306" s="734">
        <v>141.30000000000001</v>
      </c>
      <c r="M306" s="734">
        <v>6</v>
      </c>
      <c r="N306" s="735">
        <v>847.80000000000007</v>
      </c>
    </row>
    <row r="307" spans="1:14" ht="14.45" customHeight="1" x14ac:dyDescent="0.2">
      <c r="A307" s="729" t="s">
        <v>557</v>
      </c>
      <c r="B307" s="730" t="s">
        <v>558</v>
      </c>
      <c r="C307" s="731" t="s">
        <v>575</v>
      </c>
      <c r="D307" s="732" t="s">
        <v>576</v>
      </c>
      <c r="E307" s="733">
        <v>50113006</v>
      </c>
      <c r="F307" s="732" t="s">
        <v>1121</v>
      </c>
      <c r="G307" s="731" t="s">
        <v>585</v>
      </c>
      <c r="H307" s="731">
        <v>33889</v>
      </c>
      <c r="I307" s="731">
        <v>33889</v>
      </c>
      <c r="J307" s="731" t="s">
        <v>1128</v>
      </c>
      <c r="K307" s="731" t="s">
        <v>1129</v>
      </c>
      <c r="L307" s="734">
        <v>160.90750000000003</v>
      </c>
      <c r="M307" s="734">
        <v>12</v>
      </c>
      <c r="N307" s="735">
        <v>1930.8900000000003</v>
      </c>
    </row>
    <row r="308" spans="1:14" ht="14.45" customHeight="1" x14ac:dyDescent="0.2">
      <c r="A308" s="729" t="s">
        <v>557</v>
      </c>
      <c r="B308" s="730" t="s">
        <v>558</v>
      </c>
      <c r="C308" s="731" t="s">
        <v>575</v>
      </c>
      <c r="D308" s="732" t="s">
        <v>576</v>
      </c>
      <c r="E308" s="733">
        <v>50113006</v>
      </c>
      <c r="F308" s="732" t="s">
        <v>1121</v>
      </c>
      <c r="G308" s="731" t="s">
        <v>585</v>
      </c>
      <c r="H308" s="731">
        <v>33888</v>
      </c>
      <c r="I308" s="731">
        <v>33888</v>
      </c>
      <c r="J308" s="731" t="s">
        <v>1130</v>
      </c>
      <c r="K308" s="731" t="s">
        <v>1129</v>
      </c>
      <c r="L308" s="734">
        <v>137.33500000000001</v>
      </c>
      <c r="M308" s="734">
        <v>6</v>
      </c>
      <c r="N308" s="735">
        <v>824.01</v>
      </c>
    </row>
    <row r="309" spans="1:14" ht="14.45" customHeight="1" x14ac:dyDescent="0.2">
      <c r="A309" s="729" t="s">
        <v>557</v>
      </c>
      <c r="B309" s="730" t="s">
        <v>558</v>
      </c>
      <c r="C309" s="731" t="s">
        <v>575</v>
      </c>
      <c r="D309" s="732" t="s">
        <v>576</v>
      </c>
      <c r="E309" s="733">
        <v>50113006</v>
      </c>
      <c r="F309" s="732" t="s">
        <v>1121</v>
      </c>
      <c r="G309" s="731" t="s">
        <v>585</v>
      </c>
      <c r="H309" s="731">
        <v>33890</v>
      </c>
      <c r="I309" s="731">
        <v>33890</v>
      </c>
      <c r="J309" s="731" t="s">
        <v>1131</v>
      </c>
      <c r="K309" s="731" t="s">
        <v>1129</v>
      </c>
      <c r="L309" s="734">
        <v>137.95500000000001</v>
      </c>
      <c r="M309" s="734">
        <v>12</v>
      </c>
      <c r="N309" s="735">
        <v>1655.46</v>
      </c>
    </row>
    <row r="310" spans="1:14" ht="14.45" customHeight="1" x14ac:dyDescent="0.2">
      <c r="A310" s="729" t="s">
        <v>557</v>
      </c>
      <c r="B310" s="730" t="s">
        <v>558</v>
      </c>
      <c r="C310" s="731" t="s">
        <v>575</v>
      </c>
      <c r="D310" s="732" t="s">
        <v>576</v>
      </c>
      <c r="E310" s="733">
        <v>50113006</v>
      </c>
      <c r="F310" s="732" t="s">
        <v>1121</v>
      </c>
      <c r="G310" s="731" t="s">
        <v>585</v>
      </c>
      <c r="H310" s="731">
        <v>217219</v>
      </c>
      <c r="I310" s="731">
        <v>217219</v>
      </c>
      <c r="J310" s="731" t="s">
        <v>1132</v>
      </c>
      <c r="K310" s="731" t="s">
        <v>1133</v>
      </c>
      <c r="L310" s="734">
        <v>186.83555555555554</v>
      </c>
      <c r="M310" s="734">
        <v>9</v>
      </c>
      <c r="N310" s="735">
        <v>1681.52</v>
      </c>
    </row>
    <row r="311" spans="1:14" ht="14.45" customHeight="1" x14ac:dyDescent="0.2">
      <c r="A311" s="729" t="s">
        <v>557</v>
      </c>
      <c r="B311" s="730" t="s">
        <v>558</v>
      </c>
      <c r="C311" s="731" t="s">
        <v>575</v>
      </c>
      <c r="D311" s="732" t="s">
        <v>576</v>
      </c>
      <c r="E311" s="733">
        <v>50113006</v>
      </c>
      <c r="F311" s="732" t="s">
        <v>1121</v>
      </c>
      <c r="G311" s="731" t="s">
        <v>585</v>
      </c>
      <c r="H311" s="731">
        <v>217218</v>
      </c>
      <c r="I311" s="731">
        <v>217218</v>
      </c>
      <c r="J311" s="731" t="s">
        <v>1134</v>
      </c>
      <c r="K311" s="731" t="s">
        <v>1133</v>
      </c>
      <c r="L311" s="734">
        <v>186.76</v>
      </c>
      <c r="M311" s="734">
        <v>19</v>
      </c>
      <c r="N311" s="735">
        <v>3548.44</v>
      </c>
    </row>
    <row r="312" spans="1:14" ht="14.45" customHeight="1" x14ac:dyDescent="0.2">
      <c r="A312" s="729" t="s">
        <v>557</v>
      </c>
      <c r="B312" s="730" t="s">
        <v>558</v>
      </c>
      <c r="C312" s="731" t="s">
        <v>575</v>
      </c>
      <c r="D312" s="732" t="s">
        <v>576</v>
      </c>
      <c r="E312" s="733">
        <v>50113006</v>
      </c>
      <c r="F312" s="732" t="s">
        <v>1121</v>
      </c>
      <c r="G312" s="731" t="s">
        <v>605</v>
      </c>
      <c r="H312" s="731">
        <v>217112</v>
      </c>
      <c r="I312" s="731">
        <v>217112</v>
      </c>
      <c r="J312" s="731" t="s">
        <v>1135</v>
      </c>
      <c r="K312" s="731" t="s">
        <v>1136</v>
      </c>
      <c r="L312" s="734">
        <v>166.11</v>
      </c>
      <c r="M312" s="734">
        <v>1</v>
      </c>
      <c r="N312" s="735">
        <v>166.11</v>
      </c>
    </row>
    <row r="313" spans="1:14" ht="14.45" customHeight="1" x14ac:dyDescent="0.2">
      <c r="A313" s="729" t="s">
        <v>557</v>
      </c>
      <c r="B313" s="730" t="s">
        <v>558</v>
      </c>
      <c r="C313" s="731" t="s">
        <v>575</v>
      </c>
      <c r="D313" s="732" t="s">
        <v>576</v>
      </c>
      <c r="E313" s="733">
        <v>50113006</v>
      </c>
      <c r="F313" s="732" t="s">
        <v>1121</v>
      </c>
      <c r="G313" s="731" t="s">
        <v>605</v>
      </c>
      <c r="H313" s="731">
        <v>217006</v>
      </c>
      <c r="I313" s="731">
        <v>217006</v>
      </c>
      <c r="J313" s="731" t="s">
        <v>1137</v>
      </c>
      <c r="K313" s="731" t="s">
        <v>1123</v>
      </c>
      <c r="L313" s="734">
        <v>121.85333333333331</v>
      </c>
      <c r="M313" s="734">
        <v>6</v>
      </c>
      <c r="N313" s="735">
        <v>731.11999999999989</v>
      </c>
    </row>
    <row r="314" spans="1:14" ht="14.45" customHeight="1" x14ac:dyDescent="0.2">
      <c r="A314" s="729" t="s">
        <v>557</v>
      </c>
      <c r="B314" s="730" t="s">
        <v>558</v>
      </c>
      <c r="C314" s="731" t="s">
        <v>575</v>
      </c>
      <c r="D314" s="732" t="s">
        <v>576</v>
      </c>
      <c r="E314" s="733">
        <v>50113006</v>
      </c>
      <c r="F314" s="732" t="s">
        <v>1121</v>
      </c>
      <c r="G314" s="731" t="s">
        <v>605</v>
      </c>
      <c r="H314" s="731">
        <v>33741</v>
      </c>
      <c r="I314" s="731">
        <v>33741</v>
      </c>
      <c r="J314" s="731" t="s">
        <v>1138</v>
      </c>
      <c r="K314" s="731" t="s">
        <v>1127</v>
      </c>
      <c r="L314" s="734">
        <v>111.81</v>
      </c>
      <c r="M314" s="734">
        <v>12</v>
      </c>
      <c r="N314" s="735">
        <v>1341.72</v>
      </c>
    </row>
    <row r="315" spans="1:14" ht="14.45" customHeight="1" x14ac:dyDescent="0.2">
      <c r="A315" s="729" t="s">
        <v>557</v>
      </c>
      <c r="B315" s="730" t="s">
        <v>558</v>
      </c>
      <c r="C315" s="731" t="s">
        <v>575</v>
      </c>
      <c r="D315" s="732" t="s">
        <v>576</v>
      </c>
      <c r="E315" s="733">
        <v>50113006</v>
      </c>
      <c r="F315" s="732" t="s">
        <v>1121</v>
      </c>
      <c r="G315" s="731" t="s">
        <v>605</v>
      </c>
      <c r="H315" s="731">
        <v>33740</v>
      </c>
      <c r="I315" s="731">
        <v>33740</v>
      </c>
      <c r="J315" s="731" t="s">
        <v>1139</v>
      </c>
      <c r="K315" s="731" t="s">
        <v>1127</v>
      </c>
      <c r="L315" s="734">
        <v>111.80999999999999</v>
      </c>
      <c r="M315" s="734">
        <v>24</v>
      </c>
      <c r="N315" s="735">
        <v>2683.4399999999996</v>
      </c>
    </row>
    <row r="316" spans="1:14" ht="14.45" customHeight="1" x14ac:dyDescent="0.2">
      <c r="A316" s="729" t="s">
        <v>557</v>
      </c>
      <c r="B316" s="730" t="s">
        <v>558</v>
      </c>
      <c r="C316" s="731" t="s">
        <v>575</v>
      </c>
      <c r="D316" s="732" t="s">
        <v>576</v>
      </c>
      <c r="E316" s="733">
        <v>50113006</v>
      </c>
      <c r="F316" s="732" t="s">
        <v>1121</v>
      </c>
      <c r="G316" s="731" t="s">
        <v>605</v>
      </c>
      <c r="H316" s="731">
        <v>987792</v>
      </c>
      <c r="I316" s="731">
        <v>33749</v>
      </c>
      <c r="J316" s="731" t="s">
        <v>1140</v>
      </c>
      <c r="K316" s="731" t="s">
        <v>1141</v>
      </c>
      <c r="L316" s="734">
        <v>96.55</v>
      </c>
      <c r="M316" s="734">
        <v>6</v>
      </c>
      <c r="N316" s="735">
        <v>579.29999999999995</v>
      </c>
    </row>
    <row r="317" spans="1:14" ht="14.45" customHeight="1" x14ac:dyDescent="0.2">
      <c r="A317" s="729" t="s">
        <v>557</v>
      </c>
      <c r="B317" s="730" t="s">
        <v>558</v>
      </c>
      <c r="C317" s="731" t="s">
        <v>575</v>
      </c>
      <c r="D317" s="732" t="s">
        <v>576</v>
      </c>
      <c r="E317" s="733">
        <v>50113006</v>
      </c>
      <c r="F317" s="732" t="s">
        <v>1121</v>
      </c>
      <c r="G317" s="731" t="s">
        <v>605</v>
      </c>
      <c r="H317" s="731">
        <v>395579</v>
      </c>
      <c r="I317" s="731">
        <v>33752</v>
      </c>
      <c r="J317" s="731" t="s">
        <v>1142</v>
      </c>
      <c r="K317" s="731" t="s">
        <v>1143</v>
      </c>
      <c r="L317" s="734">
        <v>96.55</v>
      </c>
      <c r="M317" s="734">
        <v>6</v>
      </c>
      <c r="N317" s="735">
        <v>579.29999999999995</v>
      </c>
    </row>
    <row r="318" spans="1:14" ht="14.45" customHeight="1" x14ac:dyDescent="0.2">
      <c r="A318" s="729" t="s">
        <v>557</v>
      </c>
      <c r="B318" s="730" t="s">
        <v>558</v>
      </c>
      <c r="C318" s="731" t="s">
        <v>575</v>
      </c>
      <c r="D318" s="732" t="s">
        <v>576</v>
      </c>
      <c r="E318" s="733">
        <v>50113006</v>
      </c>
      <c r="F318" s="732" t="s">
        <v>1121</v>
      </c>
      <c r="G318" s="731" t="s">
        <v>605</v>
      </c>
      <c r="H318" s="731">
        <v>33850</v>
      </c>
      <c r="I318" s="731">
        <v>33850</v>
      </c>
      <c r="J318" s="731" t="s">
        <v>1144</v>
      </c>
      <c r="K318" s="731" t="s">
        <v>1123</v>
      </c>
      <c r="L318" s="734">
        <v>107.71000000000002</v>
      </c>
      <c r="M318" s="734">
        <v>6</v>
      </c>
      <c r="N318" s="735">
        <v>646.2600000000001</v>
      </c>
    </row>
    <row r="319" spans="1:14" ht="14.45" customHeight="1" x14ac:dyDescent="0.2">
      <c r="A319" s="729" t="s">
        <v>557</v>
      </c>
      <c r="B319" s="730" t="s">
        <v>558</v>
      </c>
      <c r="C319" s="731" t="s">
        <v>575</v>
      </c>
      <c r="D319" s="732" t="s">
        <v>576</v>
      </c>
      <c r="E319" s="733">
        <v>50113006</v>
      </c>
      <c r="F319" s="732" t="s">
        <v>1121</v>
      </c>
      <c r="G319" s="731" t="s">
        <v>585</v>
      </c>
      <c r="H319" s="731">
        <v>988740</v>
      </c>
      <c r="I319" s="731">
        <v>0</v>
      </c>
      <c r="J319" s="731" t="s">
        <v>1145</v>
      </c>
      <c r="K319" s="731" t="s">
        <v>329</v>
      </c>
      <c r="L319" s="734">
        <v>177.5025</v>
      </c>
      <c r="M319" s="734">
        <v>8</v>
      </c>
      <c r="N319" s="735">
        <v>1420.02</v>
      </c>
    </row>
    <row r="320" spans="1:14" ht="14.45" customHeight="1" x14ac:dyDescent="0.2">
      <c r="A320" s="729" t="s">
        <v>557</v>
      </c>
      <c r="B320" s="730" t="s">
        <v>558</v>
      </c>
      <c r="C320" s="731" t="s">
        <v>575</v>
      </c>
      <c r="D320" s="732" t="s">
        <v>576</v>
      </c>
      <c r="E320" s="733">
        <v>50113006</v>
      </c>
      <c r="F320" s="732" t="s">
        <v>1121</v>
      </c>
      <c r="G320" s="731" t="s">
        <v>605</v>
      </c>
      <c r="H320" s="731">
        <v>217052</v>
      </c>
      <c r="I320" s="731">
        <v>217052</v>
      </c>
      <c r="J320" s="731" t="s">
        <v>1146</v>
      </c>
      <c r="K320" s="731" t="s">
        <v>1147</v>
      </c>
      <c r="L320" s="734">
        <v>1494.3811111111111</v>
      </c>
      <c r="M320" s="734">
        <v>3</v>
      </c>
      <c r="N320" s="735">
        <v>4483.1433333333334</v>
      </c>
    </row>
    <row r="321" spans="1:14" ht="14.45" customHeight="1" x14ac:dyDescent="0.2">
      <c r="A321" s="729" t="s">
        <v>557</v>
      </c>
      <c r="B321" s="730" t="s">
        <v>558</v>
      </c>
      <c r="C321" s="731" t="s">
        <v>575</v>
      </c>
      <c r="D321" s="732" t="s">
        <v>576</v>
      </c>
      <c r="E321" s="733">
        <v>50113006</v>
      </c>
      <c r="F321" s="732" t="s">
        <v>1121</v>
      </c>
      <c r="G321" s="731" t="s">
        <v>585</v>
      </c>
      <c r="H321" s="731">
        <v>33982</v>
      </c>
      <c r="I321" s="731">
        <v>33982</v>
      </c>
      <c r="J321" s="731" t="s">
        <v>1148</v>
      </c>
      <c r="K321" s="731" t="s">
        <v>1133</v>
      </c>
      <c r="L321" s="734">
        <v>188.45</v>
      </c>
      <c r="M321" s="734">
        <v>7</v>
      </c>
      <c r="N321" s="735">
        <v>1319.1499999999999</v>
      </c>
    </row>
    <row r="322" spans="1:14" ht="14.45" customHeight="1" x14ac:dyDescent="0.2">
      <c r="A322" s="729" t="s">
        <v>557</v>
      </c>
      <c r="B322" s="730" t="s">
        <v>558</v>
      </c>
      <c r="C322" s="731" t="s">
        <v>575</v>
      </c>
      <c r="D322" s="732" t="s">
        <v>576</v>
      </c>
      <c r="E322" s="733">
        <v>50113006</v>
      </c>
      <c r="F322" s="732" t="s">
        <v>1121</v>
      </c>
      <c r="G322" s="731" t="s">
        <v>585</v>
      </c>
      <c r="H322" s="731">
        <v>33990</v>
      </c>
      <c r="I322" s="731">
        <v>33990</v>
      </c>
      <c r="J322" s="731" t="s">
        <v>1149</v>
      </c>
      <c r="K322" s="731" t="s">
        <v>1133</v>
      </c>
      <c r="L322" s="734">
        <v>188.44999999999996</v>
      </c>
      <c r="M322" s="734">
        <v>12</v>
      </c>
      <c r="N322" s="735">
        <v>2261.3999999999996</v>
      </c>
    </row>
    <row r="323" spans="1:14" ht="14.45" customHeight="1" x14ac:dyDescent="0.2">
      <c r="A323" s="729" t="s">
        <v>557</v>
      </c>
      <c r="B323" s="730" t="s">
        <v>558</v>
      </c>
      <c r="C323" s="731" t="s">
        <v>575</v>
      </c>
      <c r="D323" s="732" t="s">
        <v>576</v>
      </c>
      <c r="E323" s="733">
        <v>50113006</v>
      </c>
      <c r="F323" s="732" t="s">
        <v>1121</v>
      </c>
      <c r="G323" s="731" t="s">
        <v>585</v>
      </c>
      <c r="H323" s="731">
        <v>33986</v>
      </c>
      <c r="I323" s="731">
        <v>33986</v>
      </c>
      <c r="J323" s="731" t="s">
        <v>1150</v>
      </c>
      <c r="K323" s="731" t="s">
        <v>1133</v>
      </c>
      <c r="L323" s="734">
        <v>188.44999999999996</v>
      </c>
      <c r="M323" s="734">
        <v>18</v>
      </c>
      <c r="N323" s="735">
        <v>3392.0999999999995</v>
      </c>
    </row>
    <row r="324" spans="1:14" ht="14.45" customHeight="1" x14ac:dyDescent="0.2">
      <c r="A324" s="729" t="s">
        <v>557</v>
      </c>
      <c r="B324" s="730" t="s">
        <v>558</v>
      </c>
      <c r="C324" s="731" t="s">
        <v>575</v>
      </c>
      <c r="D324" s="732" t="s">
        <v>576</v>
      </c>
      <c r="E324" s="733">
        <v>50113006</v>
      </c>
      <c r="F324" s="732" t="s">
        <v>1121</v>
      </c>
      <c r="G324" s="731" t="s">
        <v>605</v>
      </c>
      <c r="H324" s="731">
        <v>133220</v>
      </c>
      <c r="I324" s="731">
        <v>33220</v>
      </c>
      <c r="J324" s="731" t="s">
        <v>1151</v>
      </c>
      <c r="K324" s="731" t="s">
        <v>1152</v>
      </c>
      <c r="L324" s="734">
        <v>194.86</v>
      </c>
      <c r="M324" s="734">
        <v>1</v>
      </c>
      <c r="N324" s="735">
        <v>194.86</v>
      </c>
    </row>
    <row r="325" spans="1:14" ht="14.45" customHeight="1" x14ac:dyDescent="0.2">
      <c r="A325" s="729" t="s">
        <v>557</v>
      </c>
      <c r="B325" s="730" t="s">
        <v>558</v>
      </c>
      <c r="C325" s="731" t="s">
        <v>575</v>
      </c>
      <c r="D325" s="732" t="s">
        <v>576</v>
      </c>
      <c r="E325" s="733">
        <v>50113013</v>
      </c>
      <c r="F325" s="732" t="s">
        <v>1153</v>
      </c>
      <c r="G325" s="731" t="s">
        <v>329</v>
      </c>
      <c r="H325" s="731">
        <v>243369</v>
      </c>
      <c r="I325" s="731">
        <v>243369</v>
      </c>
      <c r="J325" s="731" t="s">
        <v>1154</v>
      </c>
      <c r="K325" s="731" t="s">
        <v>1155</v>
      </c>
      <c r="L325" s="734">
        <v>544.39</v>
      </c>
      <c r="M325" s="734">
        <v>2</v>
      </c>
      <c r="N325" s="735">
        <v>1088.78</v>
      </c>
    </row>
    <row r="326" spans="1:14" ht="14.45" customHeight="1" x14ac:dyDescent="0.2">
      <c r="A326" s="729" t="s">
        <v>557</v>
      </c>
      <c r="B326" s="730" t="s">
        <v>558</v>
      </c>
      <c r="C326" s="731" t="s">
        <v>575</v>
      </c>
      <c r="D326" s="732" t="s">
        <v>576</v>
      </c>
      <c r="E326" s="733">
        <v>50113013</v>
      </c>
      <c r="F326" s="732" t="s">
        <v>1153</v>
      </c>
      <c r="G326" s="731" t="s">
        <v>585</v>
      </c>
      <c r="H326" s="731">
        <v>172972</v>
      </c>
      <c r="I326" s="731">
        <v>72972</v>
      </c>
      <c r="J326" s="731" t="s">
        <v>1156</v>
      </c>
      <c r="K326" s="731" t="s">
        <v>1157</v>
      </c>
      <c r="L326" s="734">
        <v>204.42829875518686</v>
      </c>
      <c r="M326" s="734">
        <v>289.19999999999993</v>
      </c>
      <c r="N326" s="735">
        <v>59120.664000000026</v>
      </c>
    </row>
    <row r="327" spans="1:14" ht="14.45" customHeight="1" x14ac:dyDescent="0.2">
      <c r="A327" s="729" t="s">
        <v>557</v>
      </c>
      <c r="B327" s="730" t="s">
        <v>558</v>
      </c>
      <c r="C327" s="731" t="s">
        <v>575</v>
      </c>
      <c r="D327" s="732" t="s">
        <v>576</v>
      </c>
      <c r="E327" s="733">
        <v>50113013</v>
      </c>
      <c r="F327" s="732" t="s">
        <v>1153</v>
      </c>
      <c r="G327" s="731" t="s">
        <v>605</v>
      </c>
      <c r="H327" s="731">
        <v>105951</v>
      </c>
      <c r="I327" s="731">
        <v>5951</v>
      </c>
      <c r="J327" s="731" t="s">
        <v>1158</v>
      </c>
      <c r="K327" s="731" t="s">
        <v>1159</v>
      </c>
      <c r="L327" s="734">
        <v>113.75</v>
      </c>
      <c r="M327" s="734">
        <v>3</v>
      </c>
      <c r="N327" s="735">
        <v>341.25</v>
      </c>
    </row>
    <row r="328" spans="1:14" ht="14.45" customHeight="1" x14ac:dyDescent="0.2">
      <c r="A328" s="729" t="s">
        <v>557</v>
      </c>
      <c r="B328" s="730" t="s">
        <v>558</v>
      </c>
      <c r="C328" s="731" t="s">
        <v>575</v>
      </c>
      <c r="D328" s="732" t="s">
        <v>576</v>
      </c>
      <c r="E328" s="733">
        <v>50113013</v>
      </c>
      <c r="F328" s="732" t="s">
        <v>1153</v>
      </c>
      <c r="G328" s="731" t="s">
        <v>605</v>
      </c>
      <c r="H328" s="731">
        <v>164831</v>
      </c>
      <c r="I328" s="731">
        <v>64831</v>
      </c>
      <c r="J328" s="731" t="s">
        <v>1160</v>
      </c>
      <c r="K328" s="731" t="s">
        <v>1161</v>
      </c>
      <c r="L328" s="734">
        <v>196.02000000000004</v>
      </c>
      <c r="M328" s="734">
        <v>44.5</v>
      </c>
      <c r="N328" s="735">
        <v>8722.8900000000012</v>
      </c>
    </row>
    <row r="329" spans="1:14" ht="14.45" customHeight="1" x14ac:dyDescent="0.2">
      <c r="A329" s="729" t="s">
        <v>557</v>
      </c>
      <c r="B329" s="730" t="s">
        <v>558</v>
      </c>
      <c r="C329" s="731" t="s">
        <v>575</v>
      </c>
      <c r="D329" s="732" t="s">
        <v>576</v>
      </c>
      <c r="E329" s="733">
        <v>50113013</v>
      </c>
      <c r="F329" s="732" t="s">
        <v>1153</v>
      </c>
      <c r="G329" s="731" t="s">
        <v>585</v>
      </c>
      <c r="H329" s="731">
        <v>183926</v>
      </c>
      <c r="I329" s="731">
        <v>183926</v>
      </c>
      <c r="J329" s="731" t="s">
        <v>1162</v>
      </c>
      <c r="K329" s="731" t="s">
        <v>1163</v>
      </c>
      <c r="L329" s="734">
        <v>128.81</v>
      </c>
      <c r="M329" s="734">
        <v>0.1</v>
      </c>
      <c r="N329" s="735">
        <v>12.881</v>
      </c>
    </row>
    <row r="330" spans="1:14" ht="14.45" customHeight="1" x14ac:dyDescent="0.2">
      <c r="A330" s="729" t="s">
        <v>557</v>
      </c>
      <c r="B330" s="730" t="s">
        <v>558</v>
      </c>
      <c r="C330" s="731" t="s">
        <v>575</v>
      </c>
      <c r="D330" s="732" t="s">
        <v>576</v>
      </c>
      <c r="E330" s="733">
        <v>50113013</v>
      </c>
      <c r="F330" s="732" t="s">
        <v>1153</v>
      </c>
      <c r="G330" s="731" t="s">
        <v>585</v>
      </c>
      <c r="H330" s="731">
        <v>111706</v>
      </c>
      <c r="I330" s="731">
        <v>11706</v>
      </c>
      <c r="J330" s="731" t="s">
        <v>1164</v>
      </c>
      <c r="K330" s="731" t="s">
        <v>1165</v>
      </c>
      <c r="L330" s="734">
        <v>490.34249999999997</v>
      </c>
      <c r="M330" s="734">
        <v>4</v>
      </c>
      <c r="N330" s="735">
        <v>1961.37</v>
      </c>
    </row>
    <row r="331" spans="1:14" ht="14.45" customHeight="1" x14ac:dyDescent="0.2">
      <c r="A331" s="729" t="s">
        <v>557</v>
      </c>
      <c r="B331" s="730" t="s">
        <v>558</v>
      </c>
      <c r="C331" s="731" t="s">
        <v>575</v>
      </c>
      <c r="D331" s="732" t="s">
        <v>576</v>
      </c>
      <c r="E331" s="733">
        <v>50113013</v>
      </c>
      <c r="F331" s="732" t="s">
        <v>1153</v>
      </c>
      <c r="G331" s="731" t="s">
        <v>585</v>
      </c>
      <c r="H331" s="731">
        <v>131654</v>
      </c>
      <c r="I331" s="731">
        <v>131654</v>
      </c>
      <c r="J331" s="731" t="s">
        <v>1166</v>
      </c>
      <c r="K331" s="731" t="s">
        <v>1167</v>
      </c>
      <c r="L331" s="734">
        <v>719.29</v>
      </c>
      <c r="M331" s="734">
        <v>5</v>
      </c>
      <c r="N331" s="735">
        <v>3596.45</v>
      </c>
    </row>
    <row r="332" spans="1:14" ht="14.45" customHeight="1" x14ac:dyDescent="0.2">
      <c r="A332" s="729" t="s">
        <v>557</v>
      </c>
      <c r="B332" s="730" t="s">
        <v>558</v>
      </c>
      <c r="C332" s="731" t="s">
        <v>575</v>
      </c>
      <c r="D332" s="732" t="s">
        <v>576</v>
      </c>
      <c r="E332" s="733">
        <v>50113013</v>
      </c>
      <c r="F332" s="732" t="s">
        <v>1153</v>
      </c>
      <c r="G332" s="731" t="s">
        <v>605</v>
      </c>
      <c r="H332" s="731">
        <v>194453</v>
      </c>
      <c r="I332" s="731">
        <v>94453</v>
      </c>
      <c r="J332" s="731" t="s">
        <v>1168</v>
      </c>
      <c r="K332" s="731" t="s">
        <v>1169</v>
      </c>
      <c r="L332" s="734">
        <v>34.5</v>
      </c>
      <c r="M332" s="734">
        <v>1</v>
      </c>
      <c r="N332" s="735">
        <v>34.5</v>
      </c>
    </row>
    <row r="333" spans="1:14" ht="14.45" customHeight="1" x14ac:dyDescent="0.2">
      <c r="A333" s="729" t="s">
        <v>557</v>
      </c>
      <c r="B333" s="730" t="s">
        <v>558</v>
      </c>
      <c r="C333" s="731" t="s">
        <v>575</v>
      </c>
      <c r="D333" s="732" t="s">
        <v>576</v>
      </c>
      <c r="E333" s="733">
        <v>50113013</v>
      </c>
      <c r="F333" s="732" t="s">
        <v>1153</v>
      </c>
      <c r="G333" s="731" t="s">
        <v>605</v>
      </c>
      <c r="H333" s="731">
        <v>196039</v>
      </c>
      <c r="I333" s="731">
        <v>96039</v>
      </c>
      <c r="J333" s="731" t="s">
        <v>1170</v>
      </c>
      <c r="K333" s="731" t="s">
        <v>1171</v>
      </c>
      <c r="L333" s="734">
        <v>49.630000000000017</v>
      </c>
      <c r="M333" s="734">
        <v>1</v>
      </c>
      <c r="N333" s="735">
        <v>49.630000000000017</v>
      </c>
    </row>
    <row r="334" spans="1:14" ht="14.45" customHeight="1" x14ac:dyDescent="0.2">
      <c r="A334" s="729" t="s">
        <v>557</v>
      </c>
      <c r="B334" s="730" t="s">
        <v>558</v>
      </c>
      <c r="C334" s="731" t="s">
        <v>575</v>
      </c>
      <c r="D334" s="732" t="s">
        <v>576</v>
      </c>
      <c r="E334" s="733">
        <v>50113013</v>
      </c>
      <c r="F334" s="732" t="s">
        <v>1153</v>
      </c>
      <c r="G334" s="731" t="s">
        <v>585</v>
      </c>
      <c r="H334" s="731">
        <v>499251</v>
      </c>
      <c r="I334" s="731">
        <v>999999</v>
      </c>
      <c r="J334" s="731" t="s">
        <v>1172</v>
      </c>
      <c r="K334" s="731" t="s">
        <v>1173</v>
      </c>
      <c r="L334" s="734">
        <v>3416.5153</v>
      </c>
      <c r="M334" s="734">
        <v>4</v>
      </c>
      <c r="N334" s="735">
        <v>13666.0612</v>
      </c>
    </row>
    <row r="335" spans="1:14" ht="14.45" customHeight="1" x14ac:dyDescent="0.2">
      <c r="A335" s="729" t="s">
        <v>557</v>
      </c>
      <c r="B335" s="730" t="s">
        <v>558</v>
      </c>
      <c r="C335" s="731" t="s">
        <v>575</v>
      </c>
      <c r="D335" s="732" t="s">
        <v>576</v>
      </c>
      <c r="E335" s="733">
        <v>50113013</v>
      </c>
      <c r="F335" s="732" t="s">
        <v>1153</v>
      </c>
      <c r="G335" s="731" t="s">
        <v>585</v>
      </c>
      <c r="H335" s="731">
        <v>132954</v>
      </c>
      <c r="I335" s="731">
        <v>32954</v>
      </c>
      <c r="J335" s="731" t="s">
        <v>1174</v>
      </c>
      <c r="K335" s="731" t="s">
        <v>1175</v>
      </c>
      <c r="L335" s="734">
        <v>84.389999999999986</v>
      </c>
      <c r="M335" s="734">
        <v>2</v>
      </c>
      <c r="N335" s="735">
        <v>168.77999999999997</v>
      </c>
    </row>
    <row r="336" spans="1:14" ht="14.45" customHeight="1" x14ac:dyDescent="0.2">
      <c r="A336" s="729" t="s">
        <v>557</v>
      </c>
      <c r="B336" s="730" t="s">
        <v>558</v>
      </c>
      <c r="C336" s="731" t="s">
        <v>575</v>
      </c>
      <c r="D336" s="732" t="s">
        <v>576</v>
      </c>
      <c r="E336" s="733">
        <v>50113013</v>
      </c>
      <c r="F336" s="732" t="s">
        <v>1153</v>
      </c>
      <c r="G336" s="731" t="s">
        <v>585</v>
      </c>
      <c r="H336" s="731">
        <v>101066</v>
      </c>
      <c r="I336" s="731">
        <v>1066</v>
      </c>
      <c r="J336" s="731" t="s">
        <v>1176</v>
      </c>
      <c r="K336" s="731" t="s">
        <v>1177</v>
      </c>
      <c r="L336" s="734">
        <v>56.86</v>
      </c>
      <c r="M336" s="734">
        <v>2</v>
      </c>
      <c r="N336" s="735">
        <v>113.72</v>
      </c>
    </row>
    <row r="337" spans="1:14" ht="14.45" customHeight="1" x14ac:dyDescent="0.2">
      <c r="A337" s="729" t="s">
        <v>557</v>
      </c>
      <c r="B337" s="730" t="s">
        <v>558</v>
      </c>
      <c r="C337" s="731" t="s">
        <v>575</v>
      </c>
      <c r="D337" s="732" t="s">
        <v>576</v>
      </c>
      <c r="E337" s="733">
        <v>50113013</v>
      </c>
      <c r="F337" s="732" t="s">
        <v>1153</v>
      </c>
      <c r="G337" s="731" t="s">
        <v>585</v>
      </c>
      <c r="H337" s="731">
        <v>207280</v>
      </c>
      <c r="I337" s="731">
        <v>207280</v>
      </c>
      <c r="J337" s="731" t="s">
        <v>1178</v>
      </c>
      <c r="K337" s="731" t="s">
        <v>1179</v>
      </c>
      <c r="L337" s="734">
        <v>129.82</v>
      </c>
      <c r="M337" s="734">
        <v>3</v>
      </c>
      <c r="N337" s="735">
        <v>389.46</v>
      </c>
    </row>
    <row r="338" spans="1:14" ht="14.45" customHeight="1" x14ac:dyDescent="0.2">
      <c r="A338" s="729" t="s">
        <v>557</v>
      </c>
      <c r="B338" s="730" t="s">
        <v>558</v>
      </c>
      <c r="C338" s="731" t="s">
        <v>575</v>
      </c>
      <c r="D338" s="732" t="s">
        <v>576</v>
      </c>
      <c r="E338" s="733">
        <v>50113013</v>
      </c>
      <c r="F338" s="732" t="s">
        <v>1153</v>
      </c>
      <c r="G338" s="731" t="s">
        <v>585</v>
      </c>
      <c r="H338" s="731">
        <v>847476</v>
      </c>
      <c r="I338" s="731">
        <v>112782</v>
      </c>
      <c r="J338" s="731" t="s">
        <v>1180</v>
      </c>
      <c r="K338" s="731" t="s">
        <v>1181</v>
      </c>
      <c r="L338" s="734">
        <v>728.75</v>
      </c>
      <c r="M338" s="734">
        <v>0.5</v>
      </c>
      <c r="N338" s="735">
        <v>364.375</v>
      </c>
    </row>
    <row r="339" spans="1:14" ht="14.45" customHeight="1" x14ac:dyDescent="0.2">
      <c r="A339" s="729" t="s">
        <v>557</v>
      </c>
      <c r="B339" s="730" t="s">
        <v>558</v>
      </c>
      <c r="C339" s="731" t="s">
        <v>575</v>
      </c>
      <c r="D339" s="732" t="s">
        <v>576</v>
      </c>
      <c r="E339" s="733">
        <v>50113013</v>
      </c>
      <c r="F339" s="732" t="s">
        <v>1153</v>
      </c>
      <c r="G339" s="731" t="s">
        <v>295</v>
      </c>
      <c r="H339" s="731">
        <v>134595</v>
      </c>
      <c r="I339" s="731">
        <v>134595</v>
      </c>
      <c r="J339" s="731" t="s">
        <v>1182</v>
      </c>
      <c r="K339" s="731" t="s">
        <v>1183</v>
      </c>
      <c r="L339" s="734">
        <v>416.78</v>
      </c>
      <c r="M339" s="734">
        <v>18</v>
      </c>
      <c r="N339" s="735">
        <v>7502.04</v>
      </c>
    </row>
    <row r="340" spans="1:14" ht="14.45" customHeight="1" x14ac:dyDescent="0.2">
      <c r="A340" s="729" t="s">
        <v>557</v>
      </c>
      <c r="B340" s="730" t="s">
        <v>558</v>
      </c>
      <c r="C340" s="731" t="s">
        <v>575</v>
      </c>
      <c r="D340" s="732" t="s">
        <v>576</v>
      </c>
      <c r="E340" s="733">
        <v>50113013</v>
      </c>
      <c r="F340" s="732" t="s">
        <v>1153</v>
      </c>
      <c r="G340" s="731" t="s">
        <v>605</v>
      </c>
      <c r="H340" s="731">
        <v>173750</v>
      </c>
      <c r="I340" s="731">
        <v>173750</v>
      </c>
      <c r="J340" s="731" t="s">
        <v>1184</v>
      </c>
      <c r="K340" s="731" t="s">
        <v>1185</v>
      </c>
      <c r="L340" s="734">
        <v>714.5551999999999</v>
      </c>
      <c r="M340" s="734">
        <v>25</v>
      </c>
      <c r="N340" s="735">
        <v>17863.879999999997</v>
      </c>
    </row>
    <row r="341" spans="1:14" ht="14.45" customHeight="1" x14ac:dyDescent="0.2">
      <c r="A341" s="729" t="s">
        <v>557</v>
      </c>
      <c r="B341" s="730" t="s">
        <v>558</v>
      </c>
      <c r="C341" s="731" t="s">
        <v>575</v>
      </c>
      <c r="D341" s="732" t="s">
        <v>576</v>
      </c>
      <c r="E341" s="733">
        <v>50113013</v>
      </c>
      <c r="F341" s="732" t="s">
        <v>1153</v>
      </c>
      <c r="G341" s="731" t="s">
        <v>605</v>
      </c>
      <c r="H341" s="731">
        <v>173748</v>
      </c>
      <c r="I341" s="731">
        <v>173748</v>
      </c>
      <c r="J341" s="731" t="s">
        <v>1184</v>
      </c>
      <c r="K341" s="731" t="s">
        <v>1186</v>
      </c>
      <c r="L341" s="734">
        <v>494.43000000000012</v>
      </c>
      <c r="M341" s="734">
        <v>3</v>
      </c>
      <c r="N341" s="735">
        <v>1483.2900000000004</v>
      </c>
    </row>
    <row r="342" spans="1:14" ht="14.45" customHeight="1" x14ac:dyDescent="0.2">
      <c r="A342" s="729" t="s">
        <v>557</v>
      </c>
      <c r="B342" s="730" t="s">
        <v>558</v>
      </c>
      <c r="C342" s="731" t="s">
        <v>575</v>
      </c>
      <c r="D342" s="732" t="s">
        <v>576</v>
      </c>
      <c r="E342" s="733">
        <v>50113013</v>
      </c>
      <c r="F342" s="732" t="s">
        <v>1153</v>
      </c>
      <c r="G342" s="731" t="s">
        <v>329</v>
      </c>
      <c r="H342" s="731">
        <v>245255</v>
      </c>
      <c r="I342" s="731">
        <v>245255</v>
      </c>
      <c r="J342" s="731" t="s">
        <v>1187</v>
      </c>
      <c r="K342" s="731" t="s">
        <v>1188</v>
      </c>
      <c r="L342" s="734">
        <v>190.83600000000001</v>
      </c>
      <c r="M342" s="734">
        <v>5</v>
      </c>
      <c r="N342" s="735">
        <v>954.18000000000006</v>
      </c>
    </row>
    <row r="343" spans="1:14" ht="14.45" customHeight="1" x14ac:dyDescent="0.2">
      <c r="A343" s="729" t="s">
        <v>557</v>
      </c>
      <c r="B343" s="730" t="s">
        <v>558</v>
      </c>
      <c r="C343" s="731" t="s">
        <v>575</v>
      </c>
      <c r="D343" s="732" t="s">
        <v>576</v>
      </c>
      <c r="E343" s="733">
        <v>50113013</v>
      </c>
      <c r="F343" s="732" t="s">
        <v>1153</v>
      </c>
      <c r="G343" s="731" t="s">
        <v>605</v>
      </c>
      <c r="H343" s="731">
        <v>220203</v>
      </c>
      <c r="I343" s="731">
        <v>220203</v>
      </c>
      <c r="J343" s="731" t="s">
        <v>1189</v>
      </c>
      <c r="K343" s="731" t="s">
        <v>1190</v>
      </c>
      <c r="L343" s="734">
        <v>310.39999999999998</v>
      </c>
      <c r="M343" s="734">
        <v>10</v>
      </c>
      <c r="N343" s="735">
        <v>3104</v>
      </c>
    </row>
    <row r="344" spans="1:14" ht="14.45" customHeight="1" x14ac:dyDescent="0.2">
      <c r="A344" s="729" t="s">
        <v>557</v>
      </c>
      <c r="B344" s="730" t="s">
        <v>558</v>
      </c>
      <c r="C344" s="731" t="s">
        <v>575</v>
      </c>
      <c r="D344" s="732" t="s">
        <v>576</v>
      </c>
      <c r="E344" s="733">
        <v>50113013</v>
      </c>
      <c r="F344" s="732" t="s">
        <v>1153</v>
      </c>
      <c r="G344" s="731" t="s">
        <v>585</v>
      </c>
      <c r="H344" s="731">
        <v>225543</v>
      </c>
      <c r="I344" s="731">
        <v>225543</v>
      </c>
      <c r="J344" s="731" t="s">
        <v>1191</v>
      </c>
      <c r="K344" s="731" t="s">
        <v>1192</v>
      </c>
      <c r="L344" s="734">
        <v>390.64002938474835</v>
      </c>
      <c r="M344" s="734">
        <v>5</v>
      </c>
      <c r="N344" s="735">
        <v>1953.2001469237416</v>
      </c>
    </row>
    <row r="345" spans="1:14" ht="14.45" customHeight="1" x14ac:dyDescent="0.2">
      <c r="A345" s="729" t="s">
        <v>557</v>
      </c>
      <c r="B345" s="730" t="s">
        <v>558</v>
      </c>
      <c r="C345" s="731" t="s">
        <v>575</v>
      </c>
      <c r="D345" s="732" t="s">
        <v>576</v>
      </c>
      <c r="E345" s="733">
        <v>50113013</v>
      </c>
      <c r="F345" s="732" t="s">
        <v>1153</v>
      </c>
      <c r="G345" s="731" t="s">
        <v>329</v>
      </c>
      <c r="H345" s="731">
        <v>113453</v>
      </c>
      <c r="I345" s="731">
        <v>113453</v>
      </c>
      <c r="J345" s="731" t="s">
        <v>1193</v>
      </c>
      <c r="K345" s="731" t="s">
        <v>1194</v>
      </c>
      <c r="L345" s="734">
        <v>748</v>
      </c>
      <c r="M345" s="734">
        <v>18.5</v>
      </c>
      <c r="N345" s="735">
        <v>13838</v>
      </c>
    </row>
    <row r="346" spans="1:14" ht="14.45" customHeight="1" x14ac:dyDescent="0.2">
      <c r="A346" s="729" t="s">
        <v>557</v>
      </c>
      <c r="B346" s="730" t="s">
        <v>558</v>
      </c>
      <c r="C346" s="731" t="s">
        <v>575</v>
      </c>
      <c r="D346" s="732" t="s">
        <v>576</v>
      </c>
      <c r="E346" s="733">
        <v>50113013</v>
      </c>
      <c r="F346" s="732" t="s">
        <v>1153</v>
      </c>
      <c r="G346" s="731" t="s">
        <v>605</v>
      </c>
      <c r="H346" s="731">
        <v>173857</v>
      </c>
      <c r="I346" s="731">
        <v>173857</v>
      </c>
      <c r="J346" s="731" t="s">
        <v>1195</v>
      </c>
      <c r="K346" s="731" t="s">
        <v>1196</v>
      </c>
      <c r="L346" s="734">
        <v>893.7</v>
      </c>
      <c r="M346" s="734">
        <v>10</v>
      </c>
      <c r="N346" s="735">
        <v>8937</v>
      </c>
    </row>
    <row r="347" spans="1:14" ht="14.45" customHeight="1" x14ac:dyDescent="0.2">
      <c r="A347" s="729" t="s">
        <v>557</v>
      </c>
      <c r="B347" s="730" t="s">
        <v>558</v>
      </c>
      <c r="C347" s="731" t="s">
        <v>575</v>
      </c>
      <c r="D347" s="732" t="s">
        <v>576</v>
      </c>
      <c r="E347" s="733">
        <v>50113013</v>
      </c>
      <c r="F347" s="732" t="s">
        <v>1153</v>
      </c>
      <c r="G347" s="731" t="s">
        <v>605</v>
      </c>
      <c r="H347" s="731">
        <v>206563</v>
      </c>
      <c r="I347" s="731">
        <v>206563</v>
      </c>
      <c r="J347" s="731" t="s">
        <v>1197</v>
      </c>
      <c r="K347" s="731" t="s">
        <v>1198</v>
      </c>
      <c r="L347" s="734">
        <v>20.542083333333331</v>
      </c>
      <c r="M347" s="734">
        <v>432</v>
      </c>
      <c r="N347" s="735">
        <v>8874.1799999999985</v>
      </c>
    </row>
    <row r="348" spans="1:14" ht="14.45" customHeight="1" x14ac:dyDescent="0.2">
      <c r="A348" s="729" t="s">
        <v>557</v>
      </c>
      <c r="B348" s="730" t="s">
        <v>558</v>
      </c>
      <c r="C348" s="731" t="s">
        <v>575</v>
      </c>
      <c r="D348" s="732" t="s">
        <v>576</v>
      </c>
      <c r="E348" s="733">
        <v>50113013</v>
      </c>
      <c r="F348" s="732" t="s">
        <v>1153</v>
      </c>
      <c r="G348" s="731" t="s">
        <v>605</v>
      </c>
      <c r="H348" s="731">
        <v>166265</v>
      </c>
      <c r="I348" s="731">
        <v>166265</v>
      </c>
      <c r="J348" s="731" t="s">
        <v>1199</v>
      </c>
      <c r="K348" s="731" t="s">
        <v>1200</v>
      </c>
      <c r="L348" s="734">
        <v>33.39</v>
      </c>
      <c r="M348" s="734">
        <v>10</v>
      </c>
      <c r="N348" s="735">
        <v>333.9</v>
      </c>
    </row>
    <row r="349" spans="1:14" ht="14.45" customHeight="1" x14ac:dyDescent="0.2">
      <c r="A349" s="729" t="s">
        <v>557</v>
      </c>
      <c r="B349" s="730" t="s">
        <v>558</v>
      </c>
      <c r="C349" s="731" t="s">
        <v>575</v>
      </c>
      <c r="D349" s="732" t="s">
        <v>576</v>
      </c>
      <c r="E349" s="733">
        <v>50113013</v>
      </c>
      <c r="F349" s="732" t="s">
        <v>1153</v>
      </c>
      <c r="G349" s="731" t="s">
        <v>605</v>
      </c>
      <c r="H349" s="731">
        <v>118547</v>
      </c>
      <c r="I349" s="731">
        <v>18547</v>
      </c>
      <c r="J349" s="731" t="s">
        <v>1201</v>
      </c>
      <c r="K349" s="731" t="s">
        <v>1202</v>
      </c>
      <c r="L349" s="734">
        <v>138.27999999999997</v>
      </c>
      <c r="M349" s="734">
        <v>3</v>
      </c>
      <c r="N349" s="735">
        <v>414.83999999999992</v>
      </c>
    </row>
    <row r="350" spans="1:14" ht="14.45" customHeight="1" x14ac:dyDescent="0.2">
      <c r="A350" s="729" t="s">
        <v>557</v>
      </c>
      <c r="B350" s="730" t="s">
        <v>558</v>
      </c>
      <c r="C350" s="731" t="s">
        <v>575</v>
      </c>
      <c r="D350" s="732" t="s">
        <v>576</v>
      </c>
      <c r="E350" s="733">
        <v>50113014</v>
      </c>
      <c r="F350" s="732" t="s">
        <v>1203</v>
      </c>
      <c r="G350" s="731" t="s">
        <v>585</v>
      </c>
      <c r="H350" s="731">
        <v>176150</v>
      </c>
      <c r="I350" s="731">
        <v>76150</v>
      </c>
      <c r="J350" s="731" t="s">
        <v>1204</v>
      </c>
      <c r="K350" s="731" t="s">
        <v>1205</v>
      </c>
      <c r="L350" s="734">
        <v>89.13</v>
      </c>
      <c r="M350" s="734">
        <v>2</v>
      </c>
      <c r="N350" s="735">
        <v>178.26</v>
      </c>
    </row>
    <row r="351" spans="1:14" ht="14.45" customHeight="1" x14ac:dyDescent="0.2">
      <c r="A351" s="729" t="s">
        <v>557</v>
      </c>
      <c r="B351" s="730" t="s">
        <v>558</v>
      </c>
      <c r="C351" s="731" t="s">
        <v>575</v>
      </c>
      <c r="D351" s="732" t="s">
        <v>576</v>
      </c>
      <c r="E351" s="733">
        <v>50113014</v>
      </c>
      <c r="F351" s="732" t="s">
        <v>1203</v>
      </c>
      <c r="G351" s="731" t="s">
        <v>605</v>
      </c>
      <c r="H351" s="731">
        <v>64942</v>
      </c>
      <c r="I351" s="731">
        <v>64942</v>
      </c>
      <c r="J351" s="731" t="s">
        <v>1206</v>
      </c>
      <c r="K351" s="731" t="s">
        <v>1207</v>
      </c>
      <c r="L351" s="734">
        <v>1132.9100000000001</v>
      </c>
      <c r="M351" s="734">
        <v>10</v>
      </c>
      <c r="N351" s="735">
        <v>11329.1</v>
      </c>
    </row>
    <row r="352" spans="1:14" ht="14.45" customHeight="1" x14ac:dyDescent="0.2">
      <c r="A352" s="729" t="s">
        <v>557</v>
      </c>
      <c r="B352" s="730" t="s">
        <v>558</v>
      </c>
      <c r="C352" s="731" t="s">
        <v>575</v>
      </c>
      <c r="D352" s="732" t="s">
        <v>576</v>
      </c>
      <c r="E352" s="733">
        <v>50113014</v>
      </c>
      <c r="F352" s="732" t="s">
        <v>1203</v>
      </c>
      <c r="G352" s="731" t="s">
        <v>605</v>
      </c>
      <c r="H352" s="731">
        <v>164401</v>
      </c>
      <c r="I352" s="731">
        <v>164401</v>
      </c>
      <c r="J352" s="731" t="s">
        <v>1208</v>
      </c>
      <c r="K352" s="731" t="s">
        <v>1209</v>
      </c>
      <c r="L352" s="734">
        <v>319</v>
      </c>
      <c r="M352" s="734">
        <v>3</v>
      </c>
      <c r="N352" s="735">
        <v>957</v>
      </c>
    </row>
    <row r="353" spans="1:14" ht="14.45" customHeight="1" x14ac:dyDescent="0.2">
      <c r="A353" s="729" t="s">
        <v>557</v>
      </c>
      <c r="B353" s="730" t="s">
        <v>558</v>
      </c>
      <c r="C353" s="731" t="s">
        <v>575</v>
      </c>
      <c r="D353" s="732" t="s">
        <v>576</v>
      </c>
      <c r="E353" s="733">
        <v>50113014</v>
      </c>
      <c r="F353" s="732" t="s">
        <v>1203</v>
      </c>
      <c r="G353" s="731" t="s">
        <v>605</v>
      </c>
      <c r="H353" s="731">
        <v>189220</v>
      </c>
      <c r="I353" s="731">
        <v>189220</v>
      </c>
      <c r="J353" s="731" t="s">
        <v>1210</v>
      </c>
      <c r="K353" s="731" t="s">
        <v>1211</v>
      </c>
      <c r="L353" s="734">
        <v>6764.33</v>
      </c>
      <c r="M353" s="734">
        <v>1</v>
      </c>
      <c r="N353" s="735">
        <v>6764.33</v>
      </c>
    </row>
    <row r="354" spans="1:14" ht="14.45" customHeight="1" x14ac:dyDescent="0.2">
      <c r="A354" s="729" t="s">
        <v>557</v>
      </c>
      <c r="B354" s="730" t="s">
        <v>558</v>
      </c>
      <c r="C354" s="731" t="s">
        <v>581</v>
      </c>
      <c r="D354" s="732" t="s">
        <v>582</v>
      </c>
      <c r="E354" s="733">
        <v>50113001</v>
      </c>
      <c r="F354" s="732" t="s">
        <v>584</v>
      </c>
      <c r="G354" s="731" t="s">
        <v>585</v>
      </c>
      <c r="H354" s="731">
        <v>196886</v>
      </c>
      <c r="I354" s="731">
        <v>96886</v>
      </c>
      <c r="J354" s="731" t="s">
        <v>1212</v>
      </c>
      <c r="K354" s="731" t="s">
        <v>1213</v>
      </c>
      <c r="L354" s="734">
        <v>50.16</v>
      </c>
      <c r="M354" s="734">
        <v>1</v>
      </c>
      <c r="N354" s="735">
        <v>50.16</v>
      </c>
    </row>
    <row r="355" spans="1:14" ht="14.45" customHeight="1" x14ac:dyDescent="0.2">
      <c r="A355" s="729" t="s">
        <v>557</v>
      </c>
      <c r="B355" s="730" t="s">
        <v>558</v>
      </c>
      <c r="C355" s="731" t="s">
        <v>581</v>
      </c>
      <c r="D355" s="732" t="s">
        <v>582</v>
      </c>
      <c r="E355" s="733">
        <v>50113001</v>
      </c>
      <c r="F355" s="732" t="s">
        <v>584</v>
      </c>
      <c r="G355" s="731" t="s">
        <v>585</v>
      </c>
      <c r="H355" s="731">
        <v>849895</v>
      </c>
      <c r="I355" s="731">
        <v>162250</v>
      </c>
      <c r="J355" s="731" t="s">
        <v>595</v>
      </c>
      <c r="K355" s="731" t="s">
        <v>596</v>
      </c>
      <c r="L355" s="734">
        <v>65.900000000000006</v>
      </c>
      <c r="M355" s="734">
        <v>2</v>
      </c>
      <c r="N355" s="735">
        <v>131.80000000000001</v>
      </c>
    </row>
    <row r="356" spans="1:14" ht="14.45" customHeight="1" x14ac:dyDescent="0.2">
      <c r="A356" s="729" t="s">
        <v>557</v>
      </c>
      <c r="B356" s="730" t="s">
        <v>558</v>
      </c>
      <c r="C356" s="731" t="s">
        <v>581</v>
      </c>
      <c r="D356" s="732" t="s">
        <v>582</v>
      </c>
      <c r="E356" s="733">
        <v>50113001</v>
      </c>
      <c r="F356" s="732" t="s">
        <v>584</v>
      </c>
      <c r="G356" s="731" t="s">
        <v>585</v>
      </c>
      <c r="H356" s="731">
        <v>846758</v>
      </c>
      <c r="I356" s="731">
        <v>103387</v>
      </c>
      <c r="J356" s="731" t="s">
        <v>597</v>
      </c>
      <c r="K356" s="731" t="s">
        <v>598</v>
      </c>
      <c r="L356" s="734">
        <v>81.210000000000008</v>
      </c>
      <c r="M356" s="734">
        <v>1</v>
      </c>
      <c r="N356" s="735">
        <v>81.210000000000008</v>
      </c>
    </row>
    <row r="357" spans="1:14" ht="14.45" customHeight="1" x14ac:dyDescent="0.2">
      <c r="A357" s="729" t="s">
        <v>557</v>
      </c>
      <c r="B357" s="730" t="s">
        <v>558</v>
      </c>
      <c r="C357" s="731" t="s">
        <v>581</v>
      </c>
      <c r="D357" s="732" t="s">
        <v>582</v>
      </c>
      <c r="E357" s="733">
        <v>50113001</v>
      </c>
      <c r="F357" s="732" t="s">
        <v>584</v>
      </c>
      <c r="G357" s="731" t="s">
        <v>585</v>
      </c>
      <c r="H357" s="731">
        <v>147714</v>
      </c>
      <c r="I357" s="731">
        <v>47714</v>
      </c>
      <c r="J357" s="731" t="s">
        <v>1214</v>
      </c>
      <c r="K357" s="731" t="s">
        <v>1215</v>
      </c>
      <c r="L357" s="734">
        <v>77.030000425207703</v>
      </c>
      <c r="M357" s="734">
        <v>2</v>
      </c>
      <c r="N357" s="735">
        <v>154.06000085041541</v>
      </c>
    </row>
    <row r="358" spans="1:14" ht="14.45" customHeight="1" x14ac:dyDescent="0.2">
      <c r="A358" s="729" t="s">
        <v>557</v>
      </c>
      <c r="B358" s="730" t="s">
        <v>558</v>
      </c>
      <c r="C358" s="731" t="s">
        <v>581</v>
      </c>
      <c r="D358" s="732" t="s">
        <v>582</v>
      </c>
      <c r="E358" s="733">
        <v>50113001</v>
      </c>
      <c r="F358" s="732" t="s">
        <v>584</v>
      </c>
      <c r="G358" s="731" t="s">
        <v>585</v>
      </c>
      <c r="H358" s="731">
        <v>176064</v>
      </c>
      <c r="I358" s="731">
        <v>76064</v>
      </c>
      <c r="J358" s="731" t="s">
        <v>1216</v>
      </c>
      <c r="K358" s="731" t="s">
        <v>1217</v>
      </c>
      <c r="L358" s="734">
        <v>83.864999999999981</v>
      </c>
      <c r="M358" s="734">
        <v>2</v>
      </c>
      <c r="N358" s="735">
        <v>167.72999999999996</v>
      </c>
    </row>
    <row r="359" spans="1:14" ht="14.45" customHeight="1" x14ac:dyDescent="0.2">
      <c r="A359" s="729" t="s">
        <v>557</v>
      </c>
      <c r="B359" s="730" t="s">
        <v>558</v>
      </c>
      <c r="C359" s="731" t="s">
        <v>581</v>
      </c>
      <c r="D359" s="732" t="s">
        <v>582</v>
      </c>
      <c r="E359" s="733">
        <v>50113001</v>
      </c>
      <c r="F359" s="732" t="s">
        <v>584</v>
      </c>
      <c r="G359" s="731" t="s">
        <v>585</v>
      </c>
      <c r="H359" s="731">
        <v>243014</v>
      </c>
      <c r="I359" s="731">
        <v>243014</v>
      </c>
      <c r="J359" s="731" t="s">
        <v>1218</v>
      </c>
      <c r="K359" s="731" t="s">
        <v>1219</v>
      </c>
      <c r="L359" s="734">
        <v>146.45000000000002</v>
      </c>
      <c r="M359" s="734">
        <v>3</v>
      </c>
      <c r="N359" s="735">
        <v>439.35</v>
      </c>
    </row>
    <row r="360" spans="1:14" ht="14.45" customHeight="1" x14ac:dyDescent="0.2">
      <c r="A360" s="729" t="s">
        <v>557</v>
      </c>
      <c r="B360" s="730" t="s">
        <v>558</v>
      </c>
      <c r="C360" s="731" t="s">
        <v>581</v>
      </c>
      <c r="D360" s="732" t="s">
        <v>582</v>
      </c>
      <c r="E360" s="733">
        <v>50113001</v>
      </c>
      <c r="F360" s="732" t="s">
        <v>584</v>
      </c>
      <c r="G360" s="731" t="s">
        <v>585</v>
      </c>
      <c r="H360" s="731">
        <v>100362</v>
      </c>
      <c r="I360" s="731">
        <v>362</v>
      </c>
      <c r="J360" s="731" t="s">
        <v>603</v>
      </c>
      <c r="K360" s="731" t="s">
        <v>604</v>
      </c>
      <c r="L360" s="734">
        <v>72.86</v>
      </c>
      <c r="M360" s="734">
        <v>1</v>
      </c>
      <c r="N360" s="735">
        <v>72.86</v>
      </c>
    </row>
    <row r="361" spans="1:14" ht="14.45" customHeight="1" x14ac:dyDescent="0.2">
      <c r="A361" s="729" t="s">
        <v>557</v>
      </c>
      <c r="B361" s="730" t="s">
        <v>558</v>
      </c>
      <c r="C361" s="731" t="s">
        <v>581</v>
      </c>
      <c r="D361" s="732" t="s">
        <v>582</v>
      </c>
      <c r="E361" s="733">
        <v>50113001</v>
      </c>
      <c r="F361" s="732" t="s">
        <v>584</v>
      </c>
      <c r="G361" s="731" t="s">
        <v>585</v>
      </c>
      <c r="H361" s="731">
        <v>202701</v>
      </c>
      <c r="I361" s="731">
        <v>202701</v>
      </c>
      <c r="J361" s="731" t="s">
        <v>1220</v>
      </c>
      <c r="K361" s="731" t="s">
        <v>1221</v>
      </c>
      <c r="L361" s="734">
        <v>155.76999999999995</v>
      </c>
      <c r="M361" s="734">
        <v>4</v>
      </c>
      <c r="N361" s="735">
        <v>623.07999999999981</v>
      </c>
    </row>
    <row r="362" spans="1:14" ht="14.45" customHeight="1" x14ac:dyDescent="0.2">
      <c r="A362" s="729" t="s">
        <v>557</v>
      </c>
      <c r="B362" s="730" t="s">
        <v>558</v>
      </c>
      <c r="C362" s="731" t="s">
        <v>581</v>
      </c>
      <c r="D362" s="732" t="s">
        <v>582</v>
      </c>
      <c r="E362" s="733">
        <v>50113001</v>
      </c>
      <c r="F362" s="732" t="s">
        <v>584</v>
      </c>
      <c r="G362" s="731" t="s">
        <v>585</v>
      </c>
      <c r="H362" s="731">
        <v>845008</v>
      </c>
      <c r="I362" s="731">
        <v>107806</v>
      </c>
      <c r="J362" s="731" t="s">
        <v>1220</v>
      </c>
      <c r="K362" s="731" t="s">
        <v>1008</v>
      </c>
      <c r="L362" s="734">
        <v>68.31</v>
      </c>
      <c r="M362" s="734">
        <v>11</v>
      </c>
      <c r="N362" s="735">
        <v>751.41</v>
      </c>
    </row>
    <row r="363" spans="1:14" ht="14.45" customHeight="1" x14ac:dyDescent="0.2">
      <c r="A363" s="729" t="s">
        <v>557</v>
      </c>
      <c r="B363" s="730" t="s">
        <v>558</v>
      </c>
      <c r="C363" s="731" t="s">
        <v>581</v>
      </c>
      <c r="D363" s="732" t="s">
        <v>582</v>
      </c>
      <c r="E363" s="733">
        <v>50113001</v>
      </c>
      <c r="F363" s="732" t="s">
        <v>584</v>
      </c>
      <c r="G363" s="731" t="s">
        <v>585</v>
      </c>
      <c r="H363" s="731">
        <v>230398</v>
      </c>
      <c r="I363" s="731">
        <v>230398</v>
      </c>
      <c r="J363" s="731" t="s">
        <v>1222</v>
      </c>
      <c r="K363" s="731" t="s">
        <v>1223</v>
      </c>
      <c r="L363" s="734">
        <v>142.21999999999997</v>
      </c>
      <c r="M363" s="734">
        <v>2</v>
      </c>
      <c r="N363" s="735">
        <v>284.43999999999994</v>
      </c>
    </row>
    <row r="364" spans="1:14" ht="14.45" customHeight="1" x14ac:dyDescent="0.2">
      <c r="A364" s="729" t="s">
        <v>557</v>
      </c>
      <c r="B364" s="730" t="s">
        <v>558</v>
      </c>
      <c r="C364" s="731" t="s">
        <v>581</v>
      </c>
      <c r="D364" s="732" t="s">
        <v>582</v>
      </c>
      <c r="E364" s="733">
        <v>50113001</v>
      </c>
      <c r="F364" s="732" t="s">
        <v>584</v>
      </c>
      <c r="G364" s="731" t="s">
        <v>605</v>
      </c>
      <c r="H364" s="731">
        <v>102945</v>
      </c>
      <c r="I364" s="731">
        <v>2945</v>
      </c>
      <c r="J364" s="731" t="s">
        <v>610</v>
      </c>
      <c r="K364" s="731" t="s">
        <v>611</v>
      </c>
      <c r="L364" s="734">
        <v>8.6999999999999993</v>
      </c>
      <c r="M364" s="734">
        <v>4</v>
      </c>
      <c r="N364" s="735">
        <v>34.799999999999997</v>
      </c>
    </row>
    <row r="365" spans="1:14" ht="14.45" customHeight="1" x14ac:dyDescent="0.2">
      <c r="A365" s="729" t="s">
        <v>557</v>
      </c>
      <c r="B365" s="730" t="s">
        <v>558</v>
      </c>
      <c r="C365" s="731" t="s">
        <v>581</v>
      </c>
      <c r="D365" s="732" t="s">
        <v>582</v>
      </c>
      <c r="E365" s="733">
        <v>50113001</v>
      </c>
      <c r="F365" s="732" t="s">
        <v>584</v>
      </c>
      <c r="G365" s="731" t="s">
        <v>605</v>
      </c>
      <c r="H365" s="731">
        <v>205588</v>
      </c>
      <c r="I365" s="731">
        <v>205588</v>
      </c>
      <c r="J365" s="731" t="s">
        <v>1224</v>
      </c>
      <c r="K365" s="731" t="s">
        <v>613</v>
      </c>
      <c r="L365" s="734">
        <v>497.53</v>
      </c>
      <c r="M365" s="734">
        <v>1</v>
      </c>
      <c r="N365" s="735">
        <v>497.53</v>
      </c>
    </row>
    <row r="366" spans="1:14" ht="14.45" customHeight="1" x14ac:dyDescent="0.2">
      <c r="A366" s="729" t="s">
        <v>557</v>
      </c>
      <c r="B366" s="730" t="s">
        <v>558</v>
      </c>
      <c r="C366" s="731" t="s">
        <v>581</v>
      </c>
      <c r="D366" s="732" t="s">
        <v>582</v>
      </c>
      <c r="E366" s="733">
        <v>50113001</v>
      </c>
      <c r="F366" s="732" t="s">
        <v>584</v>
      </c>
      <c r="G366" s="731" t="s">
        <v>585</v>
      </c>
      <c r="H366" s="731">
        <v>176954</v>
      </c>
      <c r="I366" s="731">
        <v>176954</v>
      </c>
      <c r="J366" s="731" t="s">
        <v>616</v>
      </c>
      <c r="K366" s="731" t="s">
        <v>617</v>
      </c>
      <c r="L366" s="734">
        <v>94.3</v>
      </c>
      <c r="M366" s="734">
        <v>3</v>
      </c>
      <c r="N366" s="735">
        <v>282.89999999999998</v>
      </c>
    </row>
    <row r="367" spans="1:14" ht="14.45" customHeight="1" x14ac:dyDescent="0.2">
      <c r="A367" s="729" t="s">
        <v>557</v>
      </c>
      <c r="B367" s="730" t="s">
        <v>558</v>
      </c>
      <c r="C367" s="731" t="s">
        <v>581</v>
      </c>
      <c r="D367" s="732" t="s">
        <v>582</v>
      </c>
      <c r="E367" s="733">
        <v>50113001</v>
      </c>
      <c r="F367" s="732" t="s">
        <v>584</v>
      </c>
      <c r="G367" s="731" t="s">
        <v>585</v>
      </c>
      <c r="H367" s="731">
        <v>136505</v>
      </c>
      <c r="I367" s="731">
        <v>136505</v>
      </c>
      <c r="J367" s="731" t="s">
        <v>1225</v>
      </c>
      <c r="K367" s="731" t="s">
        <v>619</v>
      </c>
      <c r="L367" s="734">
        <v>50.720000000000013</v>
      </c>
      <c r="M367" s="734">
        <v>1</v>
      </c>
      <c r="N367" s="735">
        <v>50.720000000000013</v>
      </c>
    </row>
    <row r="368" spans="1:14" ht="14.45" customHeight="1" x14ac:dyDescent="0.2">
      <c r="A368" s="729" t="s">
        <v>557</v>
      </c>
      <c r="B368" s="730" t="s">
        <v>558</v>
      </c>
      <c r="C368" s="731" t="s">
        <v>581</v>
      </c>
      <c r="D368" s="732" t="s">
        <v>582</v>
      </c>
      <c r="E368" s="733">
        <v>50113001</v>
      </c>
      <c r="F368" s="732" t="s">
        <v>584</v>
      </c>
      <c r="G368" s="731" t="s">
        <v>585</v>
      </c>
      <c r="H368" s="731">
        <v>167547</v>
      </c>
      <c r="I368" s="731">
        <v>67547</v>
      </c>
      <c r="J368" s="731" t="s">
        <v>1226</v>
      </c>
      <c r="K368" s="731" t="s">
        <v>1227</v>
      </c>
      <c r="L368" s="734">
        <v>47.08</v>
      </c>
      <c r="M368" s="734">
        <v>1</v>
      </c>
      <c r="N368" s="735">
        <v>47.08</v>
      </c>
    </row>
    <row r="369" spans="1:14" ht="14.45" customHeight="1" x14ac:dyDescent="0.2">
      <c r="A369" s="729" t="s">
        <v>557</v>
      </c>
      <c r="B369" s="730" t="s">
        <v>558</v>
      </c>
      <c r="C369" s="731" t="s">
        <v>581</v>
      </c>
      <c r="D369" s="732" t="s">
        <v>582</v>
      </c>
      <c r="E369" s="733">
        <v>50113001</v>
      </c>
      <c r="F369" s="732" t="s">
        <v>584</v>
      </c>
      <c r="G369" s="731" t="s">
        <v>585</v>
      </c>
      <c r="H369" s="731">
        <v>242363</v>
      </c>
      <c r="I369" s="731">
        <v>242363</v>
      </c>
      <c r="J369" s="731" t="s">
        <v>621</v>
      </c>
      <c r="K369" s="731" t="s">
        <v>622</v>
      </c>
      <c r="L369" s="734">
        <v>111.78</v>
      </c>
      <c r="M369" s="734">
        <v>1</v>
      </c>
      <c r="N369" s="735">
        <v>111.78</v>
      </c>
    </row>
    <row r="370" spans="1:14" ht="14.45" customHeight="1" x14ac:dyDescent="0.2">
      <c r="A370" s="729" t="s">
        <v>557</v>
      </c>
      <c r="B370" s="730" t="s">
        <v>558</v>
      </c>
      <c r="C370" s="731" t="s">
        <v>581</v>
      </c>
      <c r="D370" s="732" t="s">
        <v>582</v>
      </c>
      <c r="E370" s="733">
        <v>50113001</v>
      </c>
      <c r="F370" s="732" t="s">
        <v>584</v>
      </c>
      <c r="G370" s="731" t="s">
        <v>605</v>
      </c>
      <c r="H370" s="731">
        <v>849453</v>
      </c>
      <c r="I370" s="731">
        <v>163077</v>
      </c>
      <c r="J370" s="731" t="s">
        <v>1228</v>
      </c>
      <c r="K370" s="731" t="s">
        <v>1229</v>
      </c>
      <c r="L370" s="734">
        <v>15.490000000000002</v>
      </c>
      <c r="M370" s="734">
        <v>4</v>
      </c>
      <c r="N370" s="735">
        <v>61.960000000000008</v>
      </c>
    </row>
    <row r="371" spans="1:14" ht="14.45" customHeight="1" x14ac:dyDescent="0.2">
      <c r="A371" s="729" t="s">
        <v>557</v>
      </c>
      <c r="B371" s="730" t="s">
        <v>558</v>
      </c>
      <c r="C371" s="731" t="s">
        <v>581</v>
      </c>
      <c r="D371" s="732" t="s">
        <v>582</v>
      </c>
      <c r="E371" s="733">
        <v>50113001</v>
      </c>
      <c r="F371" s="732" t="s">
        <v>584</v>
      </c>
      <c r="G371" s="731" t="s">
        <v>585</v>
      </c>
      <c r="H371" s="731">
        <v>235897</v>
      </c>
      <c r="I371" s="731">
        <v>235897</v>
      </c>
      <c r="J371" s="731" t="s">
        <v>1230</v>
      </c>
      <c r="K371" s="731" t="s">
        <v>1231</v>
      </c>
      <c r="L371" s="734">
        <v>72.61</v>
      </c>
      <c r="M371" s="734">
        <v>2</v>
      </c>
      <c r="N371" s="735">
        <v>145.22</v>
      </c>
    </row>
    <row r="372" spans="1:14" ht="14.45" customHeight="1" x14ac:dyDescent="0.2">
      <c r="A372" s="729" t="s">
        <v>557</v>
      </c>
      <c r="B372" s="730" t="s">
        <v>558</v>
      </c>
      <c r="C372" s="731" t="s">
        <v>581</v>
      </c>
      <c r="D372" s="732" t="s">
        <v>582</v>
      </c>
      <c r="E372" s="733">
        <v>50113001</v>
      </c>
      <c r="F372" s="732" t="s">
        <v>584</v>
      </c>
      <c r="G372" s="731" t="s">
        <v>585</v>
      </c>
      <c r="H372" s="731">
        <v>207931</v>
      </c>
      <c r="I372" s="731">
        <v>207931</v>
      </c>
      <c r="J372" s="731" t="s">
        <v>631</v>
      </c>
      <c r="K372" s="731" t="s">
        <v>632</v>
      </c>
      <c r="L372" s="734">
        <v>33.880000000000003</v>
      </c>
      <c r="M372" s="734">
        <v>3</v>
      </c>
      <c r="N372" s="735">
        <v>101.64000000000001</v>
      </c>
    </row>
    <row r="373" spans="1:14" ht="14.45" customHeight="1" x14ac:dyDescent="0.2">
      <c r="A373" s="729" t="s">
        <v>557</v>
      </c>
      <c r="B373" s="730" t="s">
        <v>558</v>
      </c>
      <c r="C373" s="731" t="s">
        <v>581</v>
      </c>
      <c r="D373" s="732" t="s">
        <v>582</v>
      </c>
      <c r="E373" s="733">
        <v>50113001</v>
      </c>
      <c r="F373" s="732" t="s">
        <v>584</v>
      </c>
      <c r="G373" s="731" t="s">
        <v>585</v>
      </c>
      <c r="H373" s="731">
        <v>110555</v>
      </c>
      <c r="I373" s="731">
        <v>10555</v>
      </c>
      <c r="J373" s="731" t="s">
        <v>1232</v>
      </c>
      <c r="K373" s="731" t="s">
        <v>1233</v>
      </c>
      <c r="L373" s="734">
        <v>254.98</v>
      </c>
      <c r="M373" s="734">
        <v>4</v>
      </c>
      <c r="N373" s="735">
        <v>1019.92</v>
      </c>
    </row>
    <row r="374" spans="1:14" ht="14.45" customHeight="1" x14ac:dyDescent="0.2">
      <c r="A374" s="729" t="s">
        <v>557</v>
      </c>
      <c r="B374" s="730" t="s">
        <v>558</v>
      </c>
      <c r="C374" s="731" t="s">
        <v>581</v>
      </c>
      <c r="D374" s="732" t="s">
        <v>582</v>
      </c>
      <c r="E374" s="733">
        <v>50113001</v>
      </c>
      <c r="F374" s="732" t="s">
        <v>584</v>
      </c>
      <c r="G374" s="731" t="s">
        <v>329</v>
      </c>
      <c r="H374" s="731">
        <v>105888</v>
      </c>
      <c r="I374" s="731">
        <v>105888</v>
      </c>
      <c r="J374" s="731" t="s">
        <v>1234</v>
      </c>
      <c r="K374" s="731" t="s">
        <v>1235</v>
      </c>
      <c r="L374" s="734">
        <v>98.15</v>
      </c>
      <c r="M374" s="734">
        <v>2</v>
      </c>
      <c r="N374" s="735">
        <v>196.3</v>
      </c>
    </row>
    <row r="375" spans="1:14" ht="14.45" customHeight="1" x14ac:dyDescent="0.2">
      <c r="A375" s="729" t="s">
        <v>557</v>
      </c>
      <c r="B375" s="730" t="s">
        <v>558</v>
      </c>
      <c r="C375" s="731" t="s">
        <v>581</v>
      </c>
      <c r="D375" s="732" t="s">
        <v>582</v>
      </c>
      <c r="E375" s="733">
        <v>50113001</v>
      </c>
      <c r="F375" s="732" t="s">
        <v>584</v>
      </c>
      <c r="G375" s="731" t="s">
        <v>585</v>
      </c>
      <c r="H375" s="731">
        <v>196303</v>
      </c>
      <c r="I375" s="731">
        <v>96303</v>
      </c>
      <c r="J375" s="731" t="s">
        <v>1236</v>
      </c>
      <c r="K375" s="731" t="s">
        <v>1237</v>
      </c>
      <c r="L375" s="734">
        <v>63.199999999999989</v>
      </c>
      <c r="M375" s="734">
        <v>2</v>
      </c>
      <c r="N375" s="735">
        <v>126.39999999999998</v>
      </c>
    </row>
    <row r="376" spans="1:14" ht="14.45" customHeight="1" x14ac:dyDescent="0.2">
      <c r="A376" s="729" t="s">
        <v>557</v>
      </c>
      <c r="B376" s="730" t="s">
        <v>558</v>
      </c>
      <c r="C376" s="731" t="s">
        <v>581</v>
      </c>
      <c r="D376" s="732" t="s">
        <v>582</v>
      </c>
      <c r="E376" s="733">
        <v>50113001</v>
      </c>
      <c r="F376" s="732" t="s">
        <v>584</v>
      </c>
      <c r="G376" s="731" t="s">
        <v>585</v>
      </c>
      <c r="H376" s="731">
        <v>849390</v>
      </c>
      <c r="I376" s="731">
        <v>163314</v>
      </c>
      <c r="J376" s="731" t="s">
        <v>1238</v>
      </c>
      <c r="K376" s="731" t="s">
        <v>1239</v>
      </c>
      <c r="L376" s="734">
        <v>142.31000000000003</v>
      </c>
      <c r="M376" s="734">
        <v>1</v>
      </c>
      <c r="N376" s="735">
        <v>142.31000000000003</v>
      </c>
    </row>
    <row r="377" spans="1:14" ht="14.45" customHeight="1" x14ac:dyDescent="0.2">
      <c r="A377" s="729" t="s">
        <v>557</v>
      </c>
      <c r="B377" s="730" t="s">
        <v>558</v>
      </c>
      <c r="C377" s="731" t="s">
        <v>581</v>
      </c>
      <c r="D377" s="732" t="s">
        <v>582</v>
      </c>
      <c r="E377" s="733">
        <v>50113001</v>
      </c>
      <c r="F377" s="732" t="s">
        <v>584</v>
      </c>
      <c r="G377" s="731" t="s">
        <v>585</v>
      </c>
      <c r="H377" s="731">
        <v>192351</v>
      </c>
      <c r="I377" s="731">
        <v>92351</v>
      </c>
      <c r="J377" s="731" t="s">
        <v>1240</v>
      </c>
      <c r="K377" s="731" t="s">
        <v>1241</v>
      </c>
      <c r="L377" s="734">
        <v>86.22</v>
      </c>
      <c r="M377" s="734">
        <v>2</v>
      </c>
      <c r="N377" s="735">
        <v>172.44</v>
      </c>
    </row>
    <row r="378" spans="1:14" ht="14.45" customHeight="1" x14ac:dyDescent="0.2">
      <c r="A378" s="729" t="s">
        <v>557</v>
      </c>
      <c r="B378" s="730" t="s">
        <v>558</v>
      </c>
      <c r="C378" s="731" t="s">
        <v>581</v>
      </c>
      <c r="D378" s="732" t="s">
        <v>582</v>
      </c>
      <c r="E378" s="733">
        <v>50113001</v>
      </c>
      <c r="F378" s="732" t="s">
        <v>584</v>
      </c>
      <c r="G378" s="731" t="s">
        <v>585</v>
      </c>
      <c r="H378" s="731">
        <v>112895</v>
      </c>
      <c r="I378" s="731">
        <v>12895</v>
      </c>
      <c r="J378" s="731" t="s">
        <v>635</v>
      </c>
      <c r="K378" s="731" t="s">
        <v>1242</v>
      </c>
      <c r="L378" s="734">
        <v>106.46000000000002</v>
      </c>
      <c r="M378" s="734">
        <v>1</v>
      </c>
      <c r="N378" s="735">
        <v>106.46000000000002</v>
      </c>
    </row>
    <row r="379" spans="1:14" ht="14.45" customHeight="1" x14ac:dyDescent="0.2">
      <c r="A379" s="729" t="s">
        <v>557</v>
      </c>
      <c r="B379" s="730" t="s">
        <v>558</v>
      </c>
      <c r="C379" s="731" t="s">
        <v>581</v>
      </c>
      <c r="D379" s="732" t="s">
        <v>582</v>
      </c>
      <c r="E379" s="733">
        <v>50113001</v>
      </c>
      <c r="F379" s="732" t="s">
        <v>584</v>
      </c>
      <c r="G379" s="731" t="s">
        <v>585</v>
      </c>
      <c r="H379" s="731">
        <v>126247</v>
      </c>
      <c r="I379" s="731">
        <v>26247</v>
      </c>
      <c r="J379" s="731" t="s">
        <v>637</v>
      </c>
      <c r="K379" s="731" t="s">
        <v>638</v>
      </c>
      <c r="L379" s="734">
        <v>145.60999999999999</v>
      </c>
      <c r="M379" s="734">
        <v>3</v>
      </c>
      <c r="N379" s="735">
        <v>436.82999999999993</v>
      </c>
    </row>
    <row r="380" spans="1:14" ht="14.45" customHeight="1" x14ac:dyDescent="0.2">
      <c r="A380" s="729" t="s">
        <v>557</v>
      </c>
      <c r="B380" s="730" t="s">
        <v>558</v>
      </c>
      <c r="C380" s="731" t="s">
        <v>581</v>
      </c>
      <c r="D380" s="732" t="s">
        <v>582</v>
      </c>
      <c r="E380" s="733">
        <v>50113001</v>
      </c>
      <c r="F380" s="732" t="s">
        <v>584</v>
      </c>
      <c r="G380" s="731" t="s">
        <v>585</v>
      </c>
      <c r="H380" s="731">
        <v>102679</v>
      </c>
      <c r="I380" s="731">
        <v>2679</v>
      </c>
      <c r="J380" s="731" t="s">
        <v>1243</v>
      </c>
      <c r="K380" s="731" t="s">
        <v>1244</v>
      </c>
      <c r="L380" s="734">
        <v>164.48</v>
      </c>
      <c r="M380" s="734">
        <v>2</v>
      </c>
      <c r="N380" s="735">
        <v>328.96</v>
      </c>
    </row>
    <row r="381" spans="1:14" ht="14.45" customHeight="1" x14ac:dyDescent="0.2">
      <c r="A381" s="729" t="s">
        <v>557</v>
      </c>
      <c r="B381" s="730" t="s">
        <v>558</v>
      </c>
      <c r="C381" s="731" t="s">
        <v>581</v>
      </c>
      <c r="D381" s="732" t="s">
        <v>582</v>
      </c>
      <c r="E381" s="733">
        <v>50113001</v>
      </c>
      <c r="F381" s="732" t="s">
        <v>584</v>
      </c>
      <c r="G381" s="731" t="s">
        <v>605</v>
      </c>
      <c r="H381" s="731">
        <v>231688</v>
      </c>
      <c r="I381" s="731">
        <v>231688</v>
      </c>
      <c r="J381" s="731" t="s">
        <v>1245</v>
      </c>
      <c r="K381" s="731" t="s">
        <v>1246</v>
      </c>
      <c r="L381" s="734">
        <v>97.359999999999985</v>
      </c>
      <c r="M381" s="734">
        <v>1</v>
      </c>
      <c r="N381" s="735">
        <v>97.359999999999985</v>
      </c>
    </row>
    <row r="382" spans="1:14" ht="14.45" customHeight="1" x14ac:dyDescent="0.2">
      <c r="A382" s="729" t="s">
        <v>557</v>
      </c>
      <c r="B382" s="730" t="s">
        <v>558</v>
      </c>
      <c r="C382" s="731" t="s">
        <v>581</v>
      </c>
      <c r="D382" s="732" t="s">
        <v>582</v>
      </c>
      <c r="E382" s="733">
        <v>50113001</v>
      </c>
      <c r="F382" s="732" t="s">
        <v>584</v>
      </c>
      <c r="G382" s="731" t="s">
        <v>605</v>
      </c>
      <c r="H382" s="731">
        <v>231695</v>
      </c>
      <c r="I382" s="731">
        <v>231695</v>
      </c>
      <c r="J382" s="731" t="s">
        <v>645</v>
      </c>
      <c r="K382" s="731" t="s">
        <v>1246</v>
      </c>
      <c r="L382" s="734">
        <v>125.70000000000003</v>
      </c>
      <c r="M382" s="734">
        <v>1</v>
      </c>
      <c r="N382" s="735">
        <v>125.70000000000003</v>
      </c>
    </row>
    <row r="383" spans="1:14" ht="14.45" customHeight="1" x14ac:dyDescent="0.2">
      <c r="A383" s="729" t="s">
        <v>557</v>
      </c>
      <c r="B383" s="730" t="s">
        <v>558</v>
      </c>
      <c r="C383" s="731" t="s">
        <v>581</v>
      </c>
      <c r="D383" s="732" t="s">
        <v>582</v>
      </c>
      <c r="E383" s="733">
        <v>50113001</v>
      </c>
      <c r="F383" s="732" t="s">
        <v>584</v>
      </c>
      <c r="G383" s="731" t="s">
        <v>605</v>
      </c>
      <c r="H383" s="731">
        <v>231701</v>
      </c>
      <c r="I383" s="731">
        <v>231701</v>
      </c>
      <c r="J383" s="731" t="s">
        <v>645</v>
      </c>
      <c r="K383" s="731" t="s">
        <v>1247</v>
      </c>
      <c r="L383" s="734">
        <v>93.78</v>
      </c>
      <c r="M383" s="734">
        <v>2</v>
      </c>
      <c r="N383" s="735">
        <v>187.56</v>
      </c>
    </row>
    <row r="384" spans="1:14" ht="14.45" customHeight="1" x14ac:dyDescent="0.2">
      <c r="A384" s="729" t="s">
        <v>557</v>
      </c>
      <c r="B384" s="730" t="s">
        <v>558</v>
      </c>
      <c r="C384" s="731" t="s">
        <v>581</v>
      </c>
      <c r="D384" s="732" t="s">
        <v>582</v>
      </c>
      <c r="E384" s="733">
        <v>50113001</v>
      </c>
      <c r="F384" s="732" t="s">
        <v>584</v>
      </c>
      <c r="G384" s="731" t="s">
        <v>605</v>
      </c>
      <c r="H384" s="731">
        <v>231689</v>
      </c>
      <c r="I384" s="731">
        <v>231689</v>
      </c>
      <c r="J384" s="731" t="s">
        <v>645</v>
      </c>
      <c r="K384" s="731" t="s">
        <v>646</v>
      </c>
      <c r="L384" s="734">
        <v>291.39999999999998</v>
      </c>
      <c r="M384" s="734">
        <v>1</v>
      </c>
      <c r="N384" s="735">
        <v>291.39999999999998</v>
      </c>
    </row>
    <row r="385" spans="1:14" ht="14.45" customHeight="1" x14ac:dyDescent="0.2">
      <c r="A385" s="729" t="s">
        <v>557</v>
      </c>
      <c r="B385" s="730" t="s">
        <v>558</v>
      </c>
      <c r="C385" s="731" t="s">
        <v>581</v>
      </c>
      <c r="D385" s="732" t="s">
        <v>582</v>
      </c>
      <c r="E385" s="733">
        <v>50113001</v>
      </c>
      <c r="F385" s="732" t="s">
        <v>584</v>
      </c>
      <c r="G385" s="731" t="s">
        <v>605</v>
      </c>
      <c r="H385" s="731">
        <v>231696</v>
      </c>
      <c r="I385" s="731">
        <v>231696</v>
      </c>
      <c r="J385" s="731" t="s">
        <v>645</v>
      </c>
      <c r="K385" s="731" t="s">
        <v>647</v>
      </c>
      <c r="L385" s="734">
        <v>207.23000000000005</v>
      </c>
      <c r="M385" s="734">
        <v>3</v>
      </c>
      <c r="N385" s="735">
        <v>621.69000000000017</v>
      </c>
    </row>
    <row r="386" spans="1:14" ht="14.45" customHeight="1" x14ac:dyDescent="0.2">
      <c r="A386" s="729" t="s">
        <v>557</v>
      </c>
      <c r="B386" s="730" t="s">
        <v>558</v>
      </c>
      <c r="C386" s="731" t="s">
        <v>581</v>
      </c>
      <c r="D386" s="732" t="s">
        <v>582</v>
      </c>
      <c r="E386" s="733">
        <v>50113001</v>
      </c>
      <c r="F386" s="732" t="s">
        <v>584</v>
      </c>
      <c r="G386" s="731" t="s">
        <v>605</v>
      </c>
      <c r="H386" s="731">
        <v>231702</v>
      </c>
      <c r="I386" s="731">
        <v>231702</v>
      </c>
      <c r="J386" s="731" t="s">
        <v>645</v>
      </c>
      <c r="K386" s="731" t="s">
        <v>1248</v>
      </c>
      <c r="L386" s="734">
        <v>249.58999999999997</v>
      </c>
      <c r="M386" s="734">
        <v>1</v>
      </c>
      <c r="N386" s="735">
        <v>249.58999999999997</v>
      </c>
    </row>
    <row r="387" spans="1:14" ht="14.45" customHeight="1" x14ac:dyDescent="0.2">
      <c r="A387" s="729" t="s">
        <v>557</v>
      </c>
      <c r="B387" s="730" t="s">
        <v>558</v>
      </c>
      <c r="C387" s="731" t="s">
        <v>581</v>
      </c>
      <c r="D387" s="732" t="s">
        <v>582</v>
      </c>
      <c r="E387" s="733">
        <v>50113001</v>
      </c>
      <c r="F387" s="732" t="s">
        <v>584</v>
      </c>
      <c r="G387" s="731" t="s">
        <v>605</v>
      </c>
      <c r="H387" s="731">
        <v>229646</v>
      </c>
      <c r="I387" s="731">
        <v>229646</v>
      </c>
      <c r="J387" s="731" t="s">
        <v>1249</v>
      </c>
      <c r="K387" s="731" t="s">
        <v>1250</v>
      </c>
      <c r="L387" s="734">
        <v>77.100000000000009</v>
      </c>
      <c r="M387" s="734">
        <v>1</v>
      </c>
      <c r="N387" s="735">
        <v>77.100000000000009</v>
      </c>
    </row>
    <row r="388" spans="1:14" ht="14.45" customHeight="1" x14ac:dyDescent="0.2">
      <c r="A388" s="729" t="s">
        <v>557</v>
      </c>
      <c r="B388" s="730" t="s">
        <v>558</v>
      </c>
      <c r="C388" s="731" t="s">
        <v>581</v>
      </c>
      <c r="D388" s="732" t="s">
        <v>582</v>
      </c>
      <c r="E388" s="733">
        <v>50113001</v>
      </c>
      <c r="F388" s="732" t="s">
        <v>584</v>
      </c>
      <c r="G388" s="731" t="s">
        <v>605</v>
      </c>
      <c r="H388" s="731">
        <v>229648</v>
      </c>
      <c r="I388" s="731">
        <v>229648</v>
      </c>
      <c r="J388" s="731" t="s">
        <v>648</v>
      </c>
      <c r="K388" s="731" t="s">
        <v>649</v>
      </c>
      <c r="L388" s="734">
        <v>95.13</v>
      </c>
      <c r="M388" s="734">
        <v>1</v>
      </c>
      <c r="N388" s="735">
        <v>95.13</v>
      </c>
    </row>
    <row r="389" spans="1:14" ht="14.45" customHeight="1" x14ac:dyDescent="0.2">
      <c r="A389" s="729" t="s">
        <v>557</v>
      </c>
      <c r="B389" s="730" t="s">
        <v>558</v>
      </c>
      <c r="C389" s="731" t="s">
        <v>581</v>
      </c>
      <c r="D389" s="732" t="s">
        <v>582</v>
      </c>
      <c r="E389" s="733">
        <v>50113001</v>
      </c>
      <c r="F389" s="732" t="s">
        <v>584</v>
      </c>
      <c r="G389" s="731" t="s">
        <v>329</v>
      </c>
      <c r="H389" s="731">
        <v>229644</v>
      </c>
      <c r="I389" s="731">
        <v>229644</v>
      </c>
      <c r="J389" s="731" t="s">
        <v>1251</v>
      </c>
      <c r="K389" s="731" t="s">
        <v>1252</v>
      </c>
      <c r="L389" s="734">
        <v>69.78</v>
      </c>
      <c r="M389" s="734">
        <v>3</v>
      </c>
      <c r="N389" s="735">
        <v>209.34</v>
      </c>
    </row>
    <row r="390" spans="1:14" ht="14.45" customHeight="1" x14ac:dyDescent="0.2">
      <c r="A390" s="729" t="s">
        <v>557</v>
      </c>
      <c r="B390" s="730" t="s">
        <v>558</v>
      </c>
      <c r="C390" s="731" t="s">
        <v>581</v>
      </c>
      <c r="D390" s="732" t="s">
        <v>582</v>
      </c>
      <c r="E390" s="733">
        <v>50113001</v>
      </c>
      <c r="F390" s="732" t="s">
        <v>584</v>
      </c>
      <c r="G390" s="731" t="s">
        <v>605</v>
      </c>
      <c r="H390" s="731">
        <v>188616</v>
      </c>
      <c r="I390" s="731">
        <v>188616</v>
      </c>
      <c r="J390" s="731" t="s">
        <v>650</v>
      </c>
      <c r="K390" s="731" t="s">
        <v>651</v>
      </c>
      <c r="L390" s="734">
        <v>174.23000000000002</v>
      </c>
      <c r="M390" s="734">
        <v>2</v>
      </c>
      <c r="N390" s="735">
        <v>348.46000000000004</v>
      </c>
    </row>
    <row r="391" spans="1:14" ht="14.45" customHeight="1" x14ac:dyDescent="0.2">
      <c r="A391" s="729" t="s">
        <v>557</v>
      </c>
      <c r="B391" s="730" t="s">
        <v>558</v>
      </c>
      <c r="C391" s="731" t="s">
        <v>581</v>
      </c>
      <c r="D391" s="732" t="s">
        <v>582</v>
      </c>
      <c r="E391" s="733">
        <v>50113001</v>
      </c>
      <c r="F391" s="732" t="s">
        <v>584</v>
      </c>
      <c r="G391" s="731" t="s">
        <v>585</v>
      </c>
      <c r="H391" s="731">
        <v>993603</v>
      </c>
      <c r="I391" s="731">
        <v>0</v>
      </c>
      <c r="J391" s="731" t="s">
        <v>654</v>
      </c>
      <c r="K391" s="731" t="s">
        <v>329</v>
      </c>
      <c r="L391" s="734">
        <v>238.03000000000003</v>
      </c>
      <c r="M391" s="734">
        <v>11</v>
      </c>
      <c r="N391" s="735">
        <v>2618.3300000000004</v>
      </c>
    </row>
    <row r="392" spans="1:14" ht="14.45" customHeight="1" x14ac:dyDescent="0.2">
      <c r="A392" s="729" t="s">
        <v>557</v>
      </c>
      <c r="B392" s="730" t="s">
        <v>558</v>
      </c>
      <c r="C392" s="731" t="s">
        <v>581</v>
      </c>
      <c r="D392" s="732" t="s">
        <v>582</v>
      </c>
      <c r="E392" s="733">
        <v>50113001</v>
      </c>
      <c r="F392" s="732" t="s">
        <v>584</v>
      </c>
      <c r="G392" s="731" t="s">
        <v>585</v>
      </c>
      <c r="H392" s="731">
        <v>241307</v>
      </c>
      <c r="I392" s="731">
        <v>241307</v>
      </c>
      <c r="J392" s="731" t="s">
        <v>655</v>
      </c>
      <c r="K392" s="731" t="s">
        <v>656</v>
      </c>
      <c r="L392" s="734">
        <v>102.54000000000003</v>
      </c>
      <c r="M392" s="734">
        <v>4</v>
      </c>
      <c r="N392" s="735">
        <v>410.16000000000014</v>
      </c>
    </row>
    <row r="393" spans="1:14" ht="14.45" customHeight="1" x14ac:dyDescent="0.2">
      <c r="A393" s="729" t="s">
        <v>557</v>
      </c>
      <c r="B393" s="730" t="s">
        <v>558</v>
      </c>
      <c r="C393" s="731" t="s">
        <v>581</v>
      </c>
      <c r="D393" s="732" t="s">
        <v>582</v>
      </c>
      <c r="E393" s="733">
        <v>50113001</v>
      </c>
      <c r="F393" s="732" t="s">
        <v>584</v>
      </c>
      <c r="G393" s="731" t="s">
        <v>605</v>
      </c>
      <c r="H393" s="731">
        <v>233559</v>
      </c>
      <c r="I393" s="731">
        <v>233559</v>
      </c>
      <c r="J393" s="731" t="s">
        <v>659</v>
      </c>
      <c r="K393" s="731" t="s">
        <v>660</v>
      </c>
      <c r="L393" s="734">
        <v>26.429999999999993</v>
      </c>
      <c r="M393" s="734">
        <v>2</v>
      </c>
      <c r="N393" s="735">
        <v>52.859999999999985</v>
      </c>
    </row>
    <row r="394" spans="1:14" ht="14.45" customHeight="1" x14ac:dyDescent="0.2">
      <c r="A394" s="729" t="s">
        <v>557</v>
      </c>
      <c r="B394" s="730" t="s">
        <v>558</v>
      </c>
      <c r="C394" s="731" t="s">
        <v>581</v>
      </c>
      <c r="D394" s="732" t="s">
        <v>582</v>
      </c>
      <c r="E394" s="733">
        <v>50113001</v>
      </c>
      <c r="F394" s="732" t="s">
        <v>584</v>
      </c>
      <c r="G394" s="731" t="s">
        <v>605</v>
      </c>
      <c r="H394" s="731">
        <v>233579</v>
      </c>
      <c r="I394" s="731">
        <v>233579</v>
      </c>
      <c r="J394" s="731" t="s">
        <v>661</v>
      </c>
      <c r="K394" s="731" t="s">
        <v>662</v>
      </c>
      <c r="L394" s="734">
        <v>26.11000000000001</v>
      </c>
      <c r="M394" s="734">
        <v>3</v>
      </c>
      <c r="N394" s="735">
        <v>78.330000000000027</v>
      </c>
    </row>
    <row r="395" spans="1:14" ht="14.45" customHeight="1" x14ac:dyDescent="0.2">
      <c r="A395" s="729" t="s">
        <v>557</v>
      </c>
      <c r="B395" s="730" t="s">
        <v>558</v>
      </c>
      <c r="C395" s="731" t="s">
        <v>581</v>
      </c>
      <c r="D395" s="732" t="s">
        <v>582</v>
      </c>
      <c r="E395" s="733">
        <v>50113001</v>
      </c>
      <c r="F395" s="732" t="s">
        <v>584</v>
      </c>
      <c r="G395" s="731" t="s">
        <v>605</v>
      </c>
      <c r="H395" s="731">
        <v>233584</v>
      </c>
      <c r="I395" s="731">
        <v>233584</v>
      </c>
      <c r="J395" s="731" t="s">
        <v>661</v>
      </c>
      <c r="K395" s="731" t="s">
        <v>1253</v>
      </c>
      <c r="L395" s="734">
        <v>87.019999999999968</v>
      </c>
      <c r="M395" s="734">
        <v>1</v>
      </c>
      <c r="N395" s="735">
        <v>87.019999999999968</v>
      </c>
    </row>
    <row r="396" spans="1:14" ht="14.45" customHeight="1" x14ac:dyDescent="0.2">
      <c r="A396" s="729" t="s">
        <v>557</v>
      </c>
      <c r="B396" s="730" t="s">
        <v>558</v>
      </c>
      <c r="C396" s="731" t="s">
        <v>581</v>
      </c>
      <c r="D396" s="732" t="s">
        <v>582</v>
      </c>
      <c r="E396" s="733">
        <v>50113001</v>
      </c>
      <c r="F396" s="732" t="s">
        <v>584</v>
      </c>
      <c r="G396" s="731" t="s">
        <v>585</v>
      </c>
      <c r="H396" s="731">
        <v>993803</v>
      </c>
      <c r="I396" s="731">
        <v>0</v>
      </c>
      <c r="J396" s="731" t="s">
        <v>663</v>
      </c>
      <c r="K396" s="731" t="s">
        <v>329</v>
      </c>
      <c r="L396" s="734">
        <v>77.820000000000007</v>
      </c>
      <c r="M396" s="734">
        <v>1</v>
      </c>
      <c r="N396" s="735">
        <v>77.820000000000007</v>
      </c>
    </row>
    <row r="397" spans="1:14" ht="14.45" customHeight="1" x14ac:dyDescent="0.2">
      <c r="A397" s="729" t="s">
        <v>557</v>
      </c>
      <c r="B397" s="730" t="s">
        <v>558</v>
      </c>
      <c r="C397" s="731" t="s">
        <v>581</v>
      </c>
      <c r="D397" s="732" t="s">
        <v>582</v>
      </c>
      <c r="E397" s="733">
        <v>50113001</v>
      </c>
      <c r="F397" s="732" t="s">
        <v>584</v>
      </c>
      <c r="G397" s="731" t="s">
        <v>585</v>
      </c>
      <c r="H397" s="731">
        <v>500458</v>
      </c>
      <c r="I397" s="731">
        <v>0</v>
      </c>
      <c r="J397" s="731" t="s">
        <v>665</v>
      </c>
      <c r="K397" s="731" t="s">
        <v>329</v>
      </c>
      <c r="L397" s="734">
        <v>140.78999999999996</v>
      </c>
      <c r="M397" s="734">
        <v>1</v>
      </c>
      <c r="N397" s="735">
        <v>140.78999999999996</v>
      </c>
    </row>
    <row r="398" spans="1:14" ht="14.45" customHeight="1" x14ac:dyDescent="0.2">
      <c r="A398" s="729" t="s">
        <v>557</v>
      </c>
      <c r="B398" s="730" t="s">
        <v>558</v>
      </c>
      <c r="C398" s="731" t="s">
        <v>581</v>
      </c>
      <c r="D398" s="732" t="s">
        <v>582</v>
      </c>
      <c r="E398" s="733">
        <v>50113001</v>
      </c>
      <c r="F398" s="732" t="s">
        <v>584</v>
      </c>
      <c r="G398" s="731" t="s">
        <v>585</v>
      </c>
      <c r="H398" s="731">
        <v>849033</v>
      </c>
      <c r="I398" s="731">
        <v>0</v>
      </c>
      <c r="J398" s="731" t="s">
        <v>666</v>
      </c>
      <c r="K398" s="731" t="s">
        <v>329</v>
      </c>
      <c r="L398" s="734">
        <v>100.2</v>
      </c>
      <c r="M398" s="734">
        <v>1</v>
      </c>
      <c r="N398" s="735">
        <v>100.2</v>
      </c>
    </row>
    <row r="399" spans="1:14" ht="14.45" customHeight="1" x14ac:dyDescent="0.2">
      <c r="A399" s="729" t="s">
        <v>557</v>
      </c>
      <c r="B399" s="730" t="s">
        <v>558</v>
      </c>
      <c r="C399" s="731" t="s">
        <v>581</v>
      </c>
      <c r="D399" s="732" t="s">
        <v>582</v>
      </c>
      <c r="E399" s="733">
        <v>50113001</v>
      </c>
      <c r="F399" s="732" t="s">
        <v>584</v>
      </c>
      <c r="G399" s="731" t="s">
        <v>585</v>
      </c>
      <c r="H399" s="731">
        <v>151621</v>
      </c>
      <c r="I399" s="731">
        <v>51621</v>
      </c>
      <c r="J399" s="731" t="s">
        <v>1254</v>
      </c>
      <c r="K399" s="731" t="s">
        <v>1255</v>
      </c>
      <c r="L399" s="734">
        <v>37.42</v>
      </c>
      <c r="M399" s="734">
        <v>1</v>
      </c>
      <c r="N399" s="735">
        <v>37.42</v>
      </c>
    </row>
    <row r="400" spans="1:14" ht="14.45" customHeight="1" x14ac:dyDescent="0.2">
      <c r="A400" s="729" t="s">
        <v>557</v>
      </c>
      <c r="B400" s="730" t="s">
        <v>558</v>
      </c>
      <c r="C400" s="731" t="s">
        <v>581</v>
      </c>
      <c r="D400" s="732" t="s">
        <v>582</v>
      </c>
      <c r="E400" s="733">
        <v>50113001</v>
      </c>
      <c r="F400" s="732" t="s">
        <v>584</v>
      </c>
      <c r="G400" s="731" t="s">
        <v>585</v>
      </c>
      <c r="H400" s="731">
        <v>199466</v>
      </c>
      <c r="I400" s="731">
        <v>199466</v>
      </c>
      <c r="J400" s="731" t="s">
        <v>675</v>
      </c>
      <c r="K400" s="731" t="s">
        <v>676</v>
      </c>
      <c r="L400" s="734">
        <v>112.37999999999995</v>
      </c>
      <c r="M400" s="734">
        <v>2</v>
      </c>
      <c r="N400" s="735">
        <v>224.75999999999991</v>
      </c>
    </row>
    <row r="401" spans="1:14" ht="14.45" customHeight="1" x14ac:dyDescent="0.2">
      <c r="A401" s="729" t="s">
        <v>557</v>
      </c>
      <c r="B401" s="730" t="s">
        <v>558</v>
      </c>
      <c r="C401" s="731" t="s">
        <v>581</v>
      </c>
      <c r="D401" s="732" t="s">
        <v>582</v>
      </c>
      <c r="E401" s="733">
        <v>50113001</v>
      </c>
      <c r="F401" s="732" t="s">
        <v>584</v>
      </c>
      <c r="G401" s="731" t="s">
        <v>585</v>
      </c>
      <c r="H401" s="731">
        <v>206529</v>
      </c>
      <c r="I401" s="731">
        <v>206529</v>
      </c>
      <c r="J401" s="731" t="s">
        <v>1256</v>
      </c>
      <c r="K401" s="731" t="s">
        <v>1257</v>
      </c>
      <c r="L401" s="734">
        <v>132.22999999999999</v>
      </c>
      <c r="M401" s="734">
        <v>2</v>
      </c>
      <c r="N401" s="735">
        <v>264.45999999999998</v>
      </c>
    </row>
    <row r="402" spans="1:14" ht="14.45" customHeight="1" x14ac:dyDescent="0.2">
      <c r="A402" s="729" t="s">
        <v>557</v>
      </c>
      <c r="B402" s="730" t="s">
        <v>558</v>
      </c>
      <c r="C402" s="731" t="s">
        <v>581</v>
      </c>
      <c r="D402" s="732" t="s">
        <v>582</v>
      </c>
      <c r="E402" s="733">
        <v>50113001</v>
      </c>
      <c r="F402" s="732" t="s">
        <v>584</v>
      </c>
      <c r="G402" s="731" t="s">
        <v>585</v>
      </c>
      <c r="H402" s="731">
        <v>189079</v>
      </c>
      <c r="I402" s="731">
        <v>189079</v>
      </c>
      <c r="J402" s="731" t="s">
        <v>1258</v>
      </c>
      <c r="K402" s="731" t="s">
        <v>1257</v>
      </c>
      <c r="L402" s="734">
        <v>132.22999999999996</v>
      </c>
      <c r="M402" s="734">
        <v>1</v>
      </c>
      <c r="N402" s="735">
        <v>132.22999999999996</v>
      </c>
    </row>
    <row r="403" spans="1:14" ht="14.45" customHeight="1" x14ac:dyDescent="0.2">
      <c r="A403" s="729" t="s">
        <v>557</v>
      </c>
      <c r="B403" s="730" t="s">
        <v>558</v>
      </c>
      <c r="C403" s="731" t="s">
        <v>581</v>
      </c>
      <c r="D403" s="732" t="s">
        <v>582</v>
      </c>
      <c r="E403" s="733">
        <v>50113001</v>
      </c>
      <c r="F403" s="732" t="s">
        <v>584</v>
      </c>
      <c r="G403" s="731" t="s">
        <v>585</v>
      </c>
      <c r="H403" s="731">
        <v>164888</v>
      </c>
      <c r="I403" s="731">
        <v>164888</v>
      </c>
      <c r="J403" s="731" t="s">
        <v>1259</v>
      </c>
      <c r="K403" s="731" t="s">
        <v>1260</v>
      </c>
      <c r="L403" s="734">
        <v>238.95999999999998</v>
      </c>
      <c r="M403" s="734">
        <v>7</v>
      </c>
      <c r="N403" s="735">
        <v>1672.7199999999998</v>
      </c>
    </row>
    <row r="404" spans="1:14" ht="14.45" customHeight="1" x14ac:dyDescent="0.2">
      <c r="A404" s="729" t="s">
        <v>557</v>
      </c>
      <c r="B404" s="730" t="s">
        <v>558</v>
      </c>
      <c r="C404" s="731" t="s">
        <v>581</v>
      </c>
      <c r="D404" s="732" t="s">
        <v>582</v>
      </c>
      <c r="E404" s="733">
        <v>50113001</v>
      </c>
      <c r="F404" s="732" t="s">
        <v>584</v>
      </c>
      <c r="G404" s="731" t="s">
        <v>585</v>
      </c>
      <c r="H404" s="731">
        <v>850642</v>
      </c>
      <c r="I404" s="731">
        <v>169673</v>
      </c>
      <c r="J404" s="731" t="s">
        <v>681</v>
      </c>
      <c r="K404" s="731" t="s">
        <v>682</v>
      </c>
      <c r="L404" s="734">
        <v>143.43</v>
      </c>
      <c r="M404" s="734">
        <v>1</v>
      </c>
      <c r="N404" s="735">
        <v>143.43</v>
      </c>
    </row>
    <row r="405" spans="1:14" ht="14.45" customHeight="1" x14ac:dyDescent="0.2">
      <c r="A405" s="729" t="s">
        <v>557</v>
      </c>
      <c r="B405" s="730" t="s">
        <v>558</v>
      </c>
      <c r="C405" s="731" t="s">
        <v>581</v>
      </c>
      <c r="D405" s="732" t="s">
        <v>582</v>
      </c>
      <c r="E405" s="733">
        <v>50113001</v>
      </c>
      <c r="F405" s="732" t="s">
        <v>584</v>
      </c>
      <c r="G405" s="731" t="s">
        <v>585</v>
      </c>
      <c r="H405" s="731">
        <v>218181</v>
      </c>
      <c r="I405" s="731">
        <v>218181</v>
      </c>
      <c r="J405" s="731" t="s">
        <v>1261</v>
      </c>
      <c r="K405" s="731" t="s">
        <v>1262</v>
      </c>
      <c r="L405" s="734">
        <v>86.28</v>
      </c>
      <c r="M405" s="734">
        <v>1</v>
      </c>
      <c r="N405" s="735">
        <v>86.28</v>
      </c>
    </row>
    <row r="406" spans="1:14" ht="14.45" customHeight="1" x14ac:dyDescent="0.2">
      <c r="A406" s="729" t="s">
        <v>557</v>
      </c>
      <c r="B406" s="730" t="s">
        <v>558</v>
      </c>
      <c r="C406" s="731" t="s">
        <v>581</v>
      </c>
      <c r="D406" s="732" t="s">
        <v>582</v>
      </c>
      <c r="E406" s="733">
        <v>50113001</v>
      </c>
      <c r="F406" s="732" t="s">
        <v>584</v>
      </c>
      <c r="G406" s="731" t="s">
        <v>585</v>
      </c>
      <c r="H406" s="731">
        <v>188356</v>
      </c>
      <c r="I406" s="731">
        <v>88356</v>
      </c>
      <c r="J406" s="731" t="s">
        <v>1263</v>
      </c>
      <c r="K406" s="731" t="s">
        <v>1264</v>
      </c>
      <c r="L406" s="734">
        <v>104.57333333333332</v>
      </c>
      <c r="M406" s="734">
        <v>3</v>
      </c>
      <c r="N406" s="735">
        <v>313.71999999999997</v>
      </c>
    </row>
    <row r="407" spans="1:14" ht="14.45" customHeight="1" x14ac:dyDescent="0.2">
      <c r="A407" s="729" t="s">
        <v>557</v>
      </c>
      <c r="B407" s="730" t="s">
        <v>558</v>
      </c>
      <c r="C407" s="731" t="s">
        <v>581</v>
      </c>
      <c r="D407" s="732" t="s">
        <v>582</v>
      </c>
      <c r="E407" s="733">
        <v>50113001</v>
      </c>
      <c r="F407" s="732" t="s">
        <v>584</v>
      </c>
      <c r="G407" s="731" t="s">
        <v>585</v>
      </c>
      <c r="H407" s="731">
        <v>850078</v>
      </c>
      <c r="I407" s="731">
        <v>102608</v>
      </c>
      <c r="J407" s="731" t="s">
        <v>1265</v>
      </c>
      <c r="K407" s="731" t="s">
        <v>1266</v>
      </c>
      <c r="L407" s="734">
        <v>43.774999999999999</v>
      </c>
      <c r="M407" s="734">
        <v>4</v>
      </c>
      <c r="N407" s="735">
        <v>175.1</v>
      </c>
    </row>
    <row r="408" spans="1:14" ht="14.45" customHeight="1" x14ac:dyDescent="0.2">
      <c r="A408" s="729" t="s">
        <v>557</v>
      </c>
      <c r="B408" s="730" t="s">
        <v>558</v>
      </c>
      <c r="C408" s="731" t="s">
        <v>581</v>
      </c>
      <c r="D408" s="732" t="s">
        <v>582</v>
      </c>
      <c r="E408" s="733">
        <v>50113001</v>
      </c>
      <c r="F408" s="732" t="s">
        <v>584</v>
      </c>
      <c r="G408" s="731" t="s">
        <v>585</v>
      </c>
      <c r="H408" s="731">
        <v>849990</v>
      </c>
      <c r="I408" s="731">
        <v>102596</v>
      </c>
      <c r="J408" s="731" t="s">
        <v>687</v>
      </c>
      <c r="K408" s="731" t="s">
        <v>688</v>
      </c>
      <c r="L408" s="734">
        <v>24.720000000000002</v>
      </c>
      <c r="M408" s="734">
        <v>2</v>
      </c>
      <c r="N408" s="735">
        <v>49.440000000000005</v>
      </c>
    </row>
    <row r="409" spans="1:14" ht="14.45" customHeight="1" x14ac:dyDescent="0.2">
      <c r="A409" s="729" t="s">
        <v>557</v>
      </c>
      <c r="B409" s="730" t="s">
        <v>558</v>
      </c>
      <c r="C409" s="731" t="s">
        <v>581</v>
      </c>
      <c r="D409" s="732" t="s">
        <v>582</v>
      </c>
      <c r="E409" s="733">
        <v>50113001</v>
      </c>
      <c r="F409" s="732" t="s">
        <v>584</v>
      </c>
      <c r="G409" s="731" t="s">
        <v>585</v>
      </c>
      <c r="H409" s="731">
        <v>850390</v>
      </c>
      <c r="I409" s="731">
        <v>102600</v>
      </c>
      <c r="J409" s="731" t="s">
        <v>687</v>
      </c>
      <c r="K409" s="731" t="s">
        <v>1267</v>
      </c>
      <c r="L409" s="734">
        <v>67.909999999999982</v>
      </c>
      <c r="M409" s="734">
        <v>1</v>
      </c>
      <c r="N409" s="735">
        <v>67.909999999999982</v>
      </c>
    </row>
    <row r="410" spans="1:14" ht="14.45" customHeight="1" x14ac:dyDescent="0.2">
      <c r="A410" s="729" t="s">
        <v>557</v>
      </c>
      <c r="B410" s="730" t="s">
        <v>558</v>
      </c>
      <c r="C410" s="731" t="s">
        <v>581</v>
      </c>
      <c r="D410" s="732" t="s">
        <v>582</v>
      </c>
      <c r="E410" s="733">
        <v>50113001</v>
      </c>
      <c r="F410" s="732" t="s">
        <v>584</v>
      </c>
      <c r="G410" s="731" t="s">
        <v>605</v>
      </c>
      <c r="H410" s="731">
        <v>110253</v>
      </c>
      <c r="I410" s="731">
        <v>10253</v>
      </c>
      <c r="J410" s="731" t="s">
        <v>1268</v>
      </c>
      <c r="K410" s="731" t="s">
        <v>1269</v>
      </c>
      <c r="L410" s="734">
        <v>198.77</v>
      </c>
      <c r="M410" s="734">
        <v>1</v>
      </c>
      <c r="N410" s="735">
        <v>198.77</v>
      </c>
    </row>
    <row r="411" spans="1:14" ht="14.45" customHeight="1" x14ac:dyDescent="0.2">
      <c r="A411" s="729" t="s">
        <v>557</v>
      </c>
      <c r="B411" s="730" t="s">
        <v>558</v>
      </c>
      <c r="C411" s="731" t="s">
        <v>581</v>
      </c>
      <c r="D411" s="732" t="s">
        <v>582</v>
      </c>
      <c r="E411" s="733">
        <v>50113001</v>
      </c>
      <c r="F411" s="732" t="s">
        <v>584</v>
      </c>
      <c r="G411" s="731" t="s">
        <v>605</v>
      </c>
      <c r="H411" s="731">
        <v>110252</v>
      </c>
      <c r="I411" s="731">
        <v>10252</v>
      </c>
      <c r="J411" s="731" t="s">
        <v>1268</v>
      </c>
      <c r="K411" s="731" t="s">
        <v>1270</v>
      </c>
      <c r="L411" s="734">
        <v>72.3</v>
      </c>
      <c r="M411" s="734">
        <v>1</v>
      </c>
      <c r="N411" s="735">
        <v>72.3</v>
      </c>
    </row>
    <row r="412" spans="1:14" ht="14.45" customHeight="1" x14ac:dyDescent="0.2">
      <c r="A412" s="729" t="s">
        <v>557</v>
      </c>
      <c r="B412" s="730" t="s">
        <v>558</v>
      </c>
      <c r="C412" s="731" t="s">
        <v>581</v>
      </c>
      <c r="D412" s="732" t="s">
        <v>582</v>
      </c>
      <c r="E412" s="733">
        <v>50113001</v>
      </c>
      <c r="F412" s="732" t="s">
        <v>584</v>
      </c>
      <c r="G412" s="731" t="s">
        <v>585</v>
      </c>
      <c r="H412" s="731">
        <v>207967</v>
      </c>
      <c r="I412" s="731">
        <v>207967</v>
      </c>
      <c r="J412" s="731" t="s">
        <v>693</v>
      </c>
      <c r="K412" s="731" t="s">
        <v>694</v>
      </c>
      <c r="L412" s="734">
        <v>89.169999999999987</v>
      </c>
      <c r="M412" s="734">
        <v>2</v>
      </c>
      <c r="N412" s="735">
        <v>178.33999999999997</v>
      </c>
    </row>
    <row r="413" spans="1:14" ht="14.45" customHeight="1" x14ac:dyDescent="0.2">
      <c r="A413" s="729" t="s">
        <v>557</v>
      </c>
      <c r="B413" s="730" t="s">
        <v>558</v>
      </c>
      <c r="C413" s="731" t="s">
        <v>581</v>
      </c>
      <c r="D413" s="732" t="s">
        <v>582</v>
      </c>
      <c r="E413" s="733">
        <v>50113001</v>
      </c>
      <c r="F413" s="732" t="s">
        <v>584</v>
      </c>
      <c r="G413" s="731" t="s">
        <v>585</v>
      </c>
      <c r="H413" s="731">
        <v>207814</v>
      </c>
      <c r="I413" s="731">
        <v>207814</v>
      </c>
      <c r="J413" s="731" t="s">
        <v>1271</v>
      </c>
      <c r="K413" s="731" t="s">
        <v>1272</v>
      </c>
      <c r="L413" s="734">
        <v>45.209999999999994</v>
      </c>
      <c r="M413" s="734">
        <v>1</v>
      </c>
      <c r="N413" s="735">
        <v>45.209999999999994</v>
      </c>
    </row>
    <row r="414" spans="1:14" ht="14.45" customHeight="1" x14ac:dyDescent="0.2">
      <c r="A414" s="729" t="s">
        <v>557</v>
      </c>
      <c r="B414" s="730" t="s">
        <v>558</v>
      </c>
      <c r="C414" s="731" t="s">
        <v>581</v>
      </c>
      <c r="D414" s="732" t="s">
        <v>582</v>
      </c>
      <c r="E414" s="733">
        <v>50113001</v>
      </c>
      <c r="F414" s="732" t="s">
        <v>584</v>
      </c>
      <c r="G414" s="731" t="s">
        <v>585</v>
      </c>
      <c r="H414" s="731">
        <v>230053</v>
      </c>
      <c r="I414" s="731">
        <v>230053</v>
      </c>
      <c r="J414" s="731" t="s">
        <v>696</v>
      </c>
      <c r="K414" s="731" t="s">
        <v>697</v>
      </c>
      <c r="L414" s="734">
        <v>126.89200000000001</v>
      </c>
      <c r="M414" s="734">
        <v>5</v>
      </c>
      <c r="N414" s="735">
        <v>634.46</v>
      </c>
    </row>
    <row r="415" spans="1:14" ht="14.45" customHeight="1" x14ac:dyDescent="0.2">
      <c r="A415" s="729" t="s">
        <v>557</v>
      </c>
      <c r="B415" s="730" t="s">
        <v>558</v>
      </c>
      <c r="C415" s="731" t="s">
        <v>581</v>
      </c>
      <c r="D415" s="732" t="s">
        <v>582</v>
      </c>
      <c r="E415" s="733">
        <v>50113001</v>
      </c>
      <c r="F415" s="732" t="s">
        <v>584</v>
      </c>
      <c r="G415" s="731" t="s">
        <v>585</v>
      </c>
      <c r="H415" s="731">
        <v>230496</v>
      </c>
      <c r="I415" s="731">
        <v>230496</v>
      </c>
      <c r="J415" s="731" t="s">
        <v>700</v>
      </c>
      <c r="K415" s="731" t="s">
        <v>329</v>
      </c>
      <c r="L415" s="734">
        <v>104.925</v>
      </c>
      <c r="M415" s="734">
        <v>2</v>
      </c>
      <c r="N415" s="735">
        <v>209.85</v>
      </c>
    </row>
    <row r="416" spans="1:14" ht="14.45" customHeight="1" x14ac:dyDescent="0.2">
      <c r="A416" s="729" t="s">
        <v>557</v>
      </c>
      <c r="B416" s="730" t="s">
        <v>558</v>
      </c>
      <c r="C416" s="731" t="s">
        <v>581</v>
      </c>
      <c r="D416" s="732" t="s">
        <v>582</v>
      </c>
      <c r="E416" s="733">
        <v>50113001</v>
      </c>
      <c r="F416" s="732" t="s">
        <v>584</v>
      </c>
      <c r="G416" s="731" t="s">
        <v>585</v>
      </c>
      <c r="H416" s="731">
        <v>230497</v>
      </c>
      <c r="I416" s="731">
        <v>230497</v>
      </c>
      <c r="J416" s="731" t="s">
        <v>701</v>
      </c>
      <c r="K416" s="731" t="s">
        <v>329</v>
      </c>
      <c r="L416" s="734">
        <v>163.53</v>
      </c>
      <c r="M416" s="734">
        <v>2</v>
      </c>
      <c r="N416" s="735">
        <v>327.06</v>
      </c>
    </row>
    <row r="417" spans="1:14" ht="14.45" customHeight="1" x14ac:dyDescent="0.2">
      <c r="A417" s="729" t="s">
        <v>557</v>
      </c>
      <c r="B417" s="730" t="s">
        <v>558</v>
      </c>
      <c r="C417" s="731" t="s">
        <v>581</v>
      </c>
      <c r="D417" s="732" t="s">
        <v>582</v>
      </c>
      <c r="E417" s="733">
        <v>50113001</v>
      </c>
      <c r="F417" s="732" t="s">
        <v>584</v>
      </c>
      <c r="G417" s="731" t="s">
        <v>585</v>
      </c>
      <c r="H417" s="731">
        <v>848477</v>
      </c>
      <c r="I417" s="731">
        <v>124346</v>
      </c>
      <c r="J417" s="731" t="s">
        <v>1273</v>
      </c>
      <c r="K417" s="731" t="s">
        <v>994</v>
      </c>
      <c r="L417" s="734">
        <v>131.11999999999998</v>
      </c>
      <c r="M417" s="734">
        <v>1</v>
      </c>
      <c r="N417" s="735">
        <v>131.11999999999998</v>
      </c>
    </row>
    <row r="418" spans="1:14" ht="14.45" customHeight="1" x14ac:dyDescent="0.2">
      <c r="A418" s="729" t="s">
        <v>557</v>
      </c>
      <c r="B418" s="730" t="s">
        <v>558</v>
      </c>
      <c r="C418" s="731" t="s">
        <v>581</v>
      </c>
      <c r="D418" s="732" t="s">
        <v>582</v>
      </c>
      <c r="E418" s="733">
        <v>50113001</v>
      </c>
      <c r="F418" s="732" t="s">
        <v>584</v>
      </c>
      <c r="G418" s="731" t="s">
        <v>585</v>
      </c>
      <c r="H418" s="731">
        <v>230417</v>
      </c>
      <c r="I418" s="731">
        <v>230417</v>
      </c>
      <c r="J418" s="731" t="s">
        <v>1274</v>
      </c>
      <c r="K418" s="731" t="s">
        <v>1275</v>
      </c>
      <c r="L418" s="734">
        <v>54.130000199199401</v>
      </c>
      <c r="M418" s="734">
        <v>3</v>
      </c>
      <c r="N418" s="735">
        <v>162.3900005975982</v>
      </c>
    </row>
    <row r="419" spans="1:14" ht="14.45" customHeight="1" x14ac:dyDescent="0.2">
      <c r="A419" s="729" t="s">
        <v>557</v>
      </c>
      <c r="B419" s="730" t="s">
        <v>558</v>
      </c>
      <c r="C419" s="731" t="s">
        <v>581</v>
      </c>
      <c r="D419" s="732" t="s">
        <v>582</v>
      </c>
      <c r="E419" s="733">
        <v>50113001</v>
      </c>
      <c r="F419" s="732" t="s">
        <v>584</v>
      </c>
      <c r="G419" s="731" t="s">
        <v>585</v>
      </c>
      <c r="H419" s="731">
        <v>230409</v>
      </c>
      <c r="I419" s="731">
        <v>230409</v>
      </c>
      <c r="J419" s="731" t="s">
        <v>704</v>
      </c>
      <c r="K419" s="731" t="s">
        <v>658</v>
      </c>
      <c r="L419" s="734">
        <v>19.899999999999995</v>
      </c>
      <c r="M419" s="734">
        <v>1</v>
      </c>
      <c r="N419" s="735">
        <v>19.899999999999995</v>
      </c>
    </row>
    <row r="420" spans="1:14" ht="14.45" customHeight="1" x14ac:dyDescent="0.2">
      <c r="A420" s="729" t="s">
        <v>557</v>
      </c>
      <c r="B420" s="730" t="s">
        <v>558</v>
      </c>
      <c r="C420" s="731" t="s">
        <v>581</v>
      </c>
      <c r="D420" s="732" t="s">
        <v>582</v>
      </c>
      <c r="E420" s="733">
        <v>50113001</v>
      </c>
      <c r="F420" s="732" t="s">
        <v>584</v>
      </c>
      <c r="G420" s="731" t="s">
        <v>585</v>
      </c>
      <c r="H420" s="731">
        <v>230415</v>
      </c>
      <c r="I420" s="731">
        <v>230415</v>
      </c>
      <c r="J420" s="731" t="s">
        <v>1276</v>
      </c>
      <c r="K420" s="731" t="s">
        <v>1277</v>
      </c>
      <c r="L420" s="734">
        <v>27.046666666666667</v>
      </c>
      <c r="M420" s="734">
        <v>3</v>
      </c>
      <c r="N420" s="735">
        <v>81.14</v>
      </c>
    </row>
    <row r="421" spans="1:14" ht="14.45" customHeight="1" x14ac:dyDescent="0.2">
      <c r="A421" s="729" t="s">
        <v>557</v>
      </c>
      <c r="B421" s="730" t="s">
        <v>558</v>
      </c>
      <c r="C421" s="731" t="s">
        <v>581</v>
      </c>
      <c r="D421" s="732" t="s">
        <v>582</v>
      </c>
      <c r="E421" s="733">
        <v>50113001</v>
      </c>
      <c r="F421" s="732" t="s">
        <v>584</v>
      </c>
      <c r="G421" s="731" t="s">
        <v>585</v>
      </c>
      <c r="H421" s="731">
        <v>207939</v>
      </c>
      <c r="I421" s="731">
        <v>207939</v>
      </c>
      <c r="J421" s="731" t="s">
        <v>707</v>
      </c>
      <c r="K421" s="731" t="s">
        <v>708</v>
      </c>
      <c r="L421" s="734">
        <v>60.840000000000011</v>
      </c>
      <c r="M421" s="734">
        <v>1</v>
      </c>
      <c r="N421" s="735">
        <v>60.840000000000011</v>
      </c>
    </row>
    <row r="422" spans="1:14" ht="14.45" customHeight="1" x14ac:dyDescent="0.2">
      <c r="A422" s="729" t="s">
        <v>557</v>
      </c>
      <c r="B422" s="730" t="s">
        <v>558</v>
      </c>
      <c r="C422" s="731" t="s">
        <v>581</v>
      </c>
      <c r="D422" s="732" t="s">
        <v>582</v>
      </c>
      <c r="E422" s="733">
        <v>50113001</v>
      </c>
      <c r="F422" s="732" t="s">
        <v>584</v>
      </c>
      <c r="G422" s="731" t="s">
        <v>585</v>
      </c>
      <c r="H422" s="731">
        <v>849382</v>
      </c>
      <c r="I422" s="731">
        <v>119697</v>
      </c>
      <c r="J422" s="731" t="s">
        <v>1278</v>
      </c>
      <c r="K422" s="731" t="s">
        <v>1279</v>
      </c>
      <c r="L422" s="734">
        <v>172.01</v>
      </c>
      <c r="M422" s="734">
        <v>1</v>
      </c>
      <c r="N422" s="735">
        <v>172.01</v>
      </c>
    </row>
    <row r="423" spans="1:14" ht="14.45" customHeight="1" x14ac:dyDescent="0.2">
      <c r="A423" s="729" t="s">
        <v>557</v>
      </c>
      <c r="B423" s="730" t="s">
        <v>558</v>
      </c>
      <c r="C423" s="731" t="s">
        <v>581</v>
      </c>
      <c r="D423" s="732" t="s">
        <v>582</v>
      </c>
      <c r="E423" s="733">
        <v>50113001</v>
      </c>
      <c r="F423" s="732" t="s">
        <v>584</v>
      </c>
      <c r="G423" s="731" t="s">
        <v>585</v>
      </c>
      <c r="H423" s="731">
        <v>114823</v>
      </c>
      <c r="I423" s="731">
        <v>14823</v>
      </c>
      <c r="J423" s="731" t="s">
        <v>1280</v>
      </c>
      <c r="K423" s="731" t="s">
        <v>1281</v>
      </c>
      <c r="L423" s="734">
        <v>345.70999999999992</v>
      </c>
      <c r="M423" s="734">
        <v>1</v>
      </c>
      <c r="N423" s="735">
        <v>345.70999999999992</v>
      </c>
    </row>
    <row r="424" spans="1:14" ht="14.45" customHeight="1" x14ac:dyDescent="0.2">
      <c r="A424" s="729" t="s">
        <v>557</v>
      </c>
      <c r="B424" s="730" t="s">
        <v>558</v>
      </c>
      <c r="C424" s="731" t="s">
        <v>581</v>
      </c>
      <c r="D424" s="732" t="s">
        <v>582</v>
      </c>
      <c r="E424" s="733">
        <v>50113001</v>
      </c>
      <c r="F424" s="732" t="s">
        <v>584</v>
      </c>
      <c r="G424" s="731" t="s">
        <v>585</v>
      </c>
      <c r="H424" s="731">
        <v>114821</v>
      </c>
      <c r="I424" s="731">
        <v>14821</v>
      </c>
      <c r="J424" s="731" t="s">
        <v>1280</v>
      </c>
      <c r="K424" s="731" t="s">
        <v>1282</v>
      </c>
      <c r="L424" s="734">
        <v>288.24999999999994</v>
      </c>
      <c r="M424" s="734">
        <v>4</v>
      </c>
      <c r="N424" s="735">
        <v>1152.9999999999998</v>
      </c>
    </row>
    <row r="425" spans="1:14" ht="14.45" customHeight="1" x14ac:dyDescent="0.2">
      <c r="A425" s="729" t="s">
        <v>557</v>
      </c>
      <c r="B425" s="730" t="s">
        <v>558</v>
      </c>
      <c r="C425" s="731" t="s">
        <v>581</v>
      </c>
      <c r="D425" s="732" t="s">
        <v>582</v>
      </c>
      <c r="E425" s="733">
        <v>50113001</v>
      </c>
      <c r="F425" s="732" t="s">
        <v>584</v>
      </c>
      <c r="G425" s="731" t="s">
        <v>585</v>
      </c>
      <c r="H425" s="731">
        <v>214526</v>
      </c>
      <c r="I425" s="731">
        <v>214526</v>
      </c>
      <c r="J425" s="731" t="s">
        <v>713</v>
      </c>
      <c r="K425" s="731" t="s">
        <v>714</v>
      </c>
      <c r="L425" s="734">
        <v>86.134999999999991</v>
      </c>
      <c r="M425" s="734">
        <v>2</v>
      </c>
      <c r="N425" s="735">
        <v>172.26999999999998</v>
      </c>
    </row>
    <row r="426" spans="1:14" ht="14.45" customHeight="1" x14ac:dyDescent="0.2">
      <c r="A426" s="729" t="s">
        <v>557</v>
      </c>
      <c r="B426" s="730" t="s">
        <v>558</v>
      </c>
      <c r="C426" s="731" t="s">
        <v>581</v>
      </c>
      <c r="D426" s="732" t="s">
        <v>582</v>
      </c>
      <c r="E426" s="733">
        <v>50113001</v>
      </c>
      <c r="F426" s="732" t="s">
        <v>584</v>
      </c>
      <c r="G426" s="731" t="s">
        <v>605</v>
      </c>
      <c r="H426" s="731">
        <v>214435</v>
      </c>
      <c r="I426" s="731">
        <v>214435</v>
      </c>
      <c r="J426" s="731" t="s">
        <v>715</v>
      </c>
      <c r="K426" s="731" t="s">
        <v>716</v>
      </c>
      <c r="L426" s="734">
        <v>42.849999999999994</v>
      </c>
      <c r="M426" s="734">
        <v>2</v>
      </c>
      <c r="N426" s="735">
        <v>85.699999999999989</v>
      </c>
    </row>
    <row r="427" spans="1:14" ht="14.45" customHeight="1" x14ac:dyDescent="0.2">
      <c r="A427" s="729" t="s">
        <v>557</v>
      </c>
      <c r="B427" s="730" t="s">
        <v>558</v>
      </c>
      <c r="C427" s="731" t="s">
        <v>581</v>
      </c>
      <c r="D427" s="732" t="s">
        <v>582</v>
      </c>
      <c r="E427" s="733">
        <v>50113001</v>
      </c>
      <c r="F427" s="732" t="s">
        <v>584</v>
      </c>
      <c r="G427" s="731" t="s">
        <v>605</v>
      </c>
      <c r="H427" s="731">
        <v>214433</v>
      </c>
      <c r="I427" s="731">
        <v>214433</v>
      </c>
      <c r="J427" s="731" t="s">
        <v>715</v>
      </c>
      <c r="K427" s="731" t="s">
        <v>1283</v>
      </c>
      <c r="L427" s="734">
        <v>12.199999999999998</v>
      </c>
      <c r="M427" s="734">
        <v>6</v>
      </c>
      <c r="N427" s="735">
        <v>73.199999999999989</v>
      </c>
    </row>
    <row r="428" spans="1:14" ht="14.45" customHeight="1" x14ac:dyDescent="0.2">
      <c r="A428" s="729" t="s">
        <v>557</v>
      </c>
      <c r="B428" s="730" t="s">
        <v>558</v>
      </c>
      <c r="C428" s="731" t="s">
        <v>581</v>
      </c>
      <c r="D428" s="732" t="s">
        <v>582</v>
      </c>
      <c r="E428" s="733">
        <v>50113001</v>
      </c>
      <c r="F428" s="732" t="s">
        <v>584</v>
      </c>
      <c r="G428" s="731" t="s">
        <v>585</v>
      </c>
      <c r="H428" s="731">
        <v>214525</v>
      </c>
      <c r="I428" s="731">
        <v>214525</v>
      </c>
      <c r="J428" s="731" t="s">
        <v>717</v>
      </c>
      <c r="K428" s="731" t="s">
        <v>718</v>
      </c>
      <c r="L428" s="734">
        <v>26.429999999999996</v>
      </c>
      <c r="M428" s="734">
        <v>2</v>
      </c>
      <c r="N428" s="735">
        <v>52.859999999999992</v>
      </c>
    </row>
    <row r="429" spans="1:14" ht="14.45" customHeight="1" x14ac:dyDescent="0.2">
      <c r="A429" s="729" t="s">
        <v>557</v>
      </c>
      <c r="B429" s="730" t="s">
        <v>558</v>
      </c>
      <c r="C429" s="731" t="s">
        <v>581</v>
      </c>
      <c r="D429" s="732" t="s">
        <v>582</v>
      </c>
      <c r="E429" s="733">
        <v>50113001</v>
      </c>
      <c r="F429" s="732" t="s">
        <v>584</v>
      </c>
      <c r="G429" s="731" t="s">
        <v>605</v>
      </c>
      <c r="H429" s="731">
        <v>214427</v>
      </c>
      <c r="I429" s="731">
        <v>214427</v>
      </c>
      <c r="J429" s="731" t="s">
        <v>719</v>
      </c>
      <c r="K429" s="731" t="s">
        <v>720</v>
      </c>
      <c r="L429" s="734">
        <v>16.54</v>
      </c>
      <c r="M429" s="734">
        <v>40</v>
      </c>
      <c r="N429" s="735">
        <v>661.6</v>
      </c>
    </row>
    <row r="430" spans="1:14" ht="14.45" customHeight="1" x14ac:dyDescent="0.2">
      <c r="A430" s="729" t="s">
        <v>557</v>
      </c>
      <c r="B430" s="730" t="s">
        <v>558</v>
      </c>
      <c r="C430" s="731" t="s">
        <v>581</v>
      </c>
      <c r="D430" s="732" t="s">
        <v>582</v>
      </c>
      <c r="E430" s="733">
        <v>50113001</v>
      </c>
      <c r="F430" s="732" t="s">
        <v>584</v>
      </c>
      <c r="G430" s="731" t="s">
        <v>605</v>
      </c>
      <c r="H430" s="731">
        <v>113767</v>
      </c>
      <c r="I430" s="731">
        <v>13767</v>
      </c>
      <c r="J430" s="731" t="s">
        <v>721</v>
      </c>
      <c r="K430" s="731" t="s">
        <v>722</v>
      </c>
      <c r="L430" s="734">
        <v>44.83</v>
      </c>
      <c r="M430" s="734">
        <v>7</v>
      </c>
      <c r="N430" s="735">
        <v>313.81</v>
      </c>
    </row>
    <row r="431" spans="1:14" ht="14.45" customHeight="1" x14ac:dyDescent="0.2">
      <c r="A431" s="729" t="s">
        <v>557</v>
      </c>
      <c r="B431" s="730" t="s">
        <v>558</v>
      </c>
      <c r="C431" s="731" t="s">
        <v>581</v>
      </c>
      <c r="D431" s="732" t="s">
        <v>582</v>
      </c>
      <c r="E431" s="733">
        <v>50113001</v>
      </c>
      <c r="F431" s="732" t="s">
        <v>584</v>
      </c>
      <c r="G431" s="731" t="s">
        <v>605</v>
      </c>
      <c r="H431" s="731">
        <v>113768</v>
      </c>
      <c r="I431" s="731">
        <v>13768</v>
      </c>
      <c r="J431" s="731" t="s">
        <v>721</v>
      </c>
      <c r="K431" s="731" t="s">
        <v>1284</v>
      </c>
      <c r="L431" s="734">
        <v>89.65000000000002</v>
      </c>
      <c r="M431" s="734">
        <v>3</v>
      </c>
      <c r="N431" s="735">
        <v>268.95000000000005</v>
      </c>
    </row>
    <row r="432" spans="1:14" ht="14.45" customHeight="1" x14ac:dyDescent="0.2">
      <c r="A432" s="729" t="s">
        <v>557</v>
      </c>
      <c r="B432" s="730" t="s">
        <v>558</v>
      </c>
      <c r="C432" s="731" t="s">
        <v>581</v>
      </c>
      <c r="D432" s="732" t="s">
        <v>582</v>
      </c>
      <c r="E432" s="733">
        <v>50113001</v>
      </c>
      <c r="F432" s="732" t="s">
        <v>584</v>
      </c>
      <c r="G432" s="731" t="s">
        <v>585</v>
      </c>
      <c r="H432" s="731">
        <v>176155</v>
      </c>
      <c r="I432" s="731">
        <v>76155</v>
      </c>
      <c r="J432" s="731" t="s">
        <v>1285</v>
      </c>
      <c r="K432" s="731" t="s">
        <v>1286</v>
      </c>
      <c r="L432" s="734">
        <v>58.426666666666669</v>
      </c>
      <c r="M432" s="734">
        <v>3</v>
      </c>
      <c r="N432" s="735">
        <v>175.28</v>
      </c>
    </row>
    <row r="433" spans="1:14" ht="14.45" customHeight="1" x14ac:dyDescent="0.2">
      <c r="A433" s="729" t="s">
        <v>557</v>
      </c>
      <c r="B433" s="730" t="s">
        <v>558</v>
      </c>
      <c r="C433" s="731" t="s">
        <v>581</v>
      </c>
      <c r="D433" s="732" t="s">
        <v>582</v>
      </c>
      <c r="E433" s="733">
        <v>50113001</v>
      </c>
      <c r="F433" s="732" t="s">
        <v>584</v>
      </c>
      <c r="G433" s="731" t="s">
        <v>585</v>
      </c>
      <c r="H433" s="731">
        <v>121856</v>
      </c>
      <c r="I433" s="731">
        <v>21856</v>
      </c>
      <c r="J433" s="731" t="s">
        <v>1287</v>
      </c>
      <c r="K433" s="731" t="s">
        <v>1288</v>
      </c>
      <c r="L433" s="734">
        <v>26.403333333333325</v>
      </c>
      <c r="M433" s="734">
        <v>6</v>
      </c>
      <c r="N433" s="735">
        <v>158.41999999999996</v>
      </c>
    </row>
    <row r="434" spans="1:14" ht="14.45" customHeight="1" x14ac:dyDescent="0.2">
      <c r="A434" s="729" t="s">
        <v>557</v>
      </c>
      <c r="B434" s="730" t="s">
        <v>558</v>
      </c>
      <c r="C434" s="731" t="s">
        <v>581</v>
      </c>
      <c r="D434" s="732" t="s">
        <v>582</v>
      </c>
      <c r="E434" s="733">
        <v>50113001</v>
      </c>
      <c r="F434" s="732" t="s">
        <v>584</v>
      </c>
      <c r="G434" s="731" t="s">
        <v>585</v>
      </c>
      <c r="H434" s="731">
        <v>198191</v>
      </c>
      <c r="I434" s="731">
        <v>98191</v>
      </c>
      <c r="J434" s="731" t="s">
        <v>727</v>
      </c>
      <c r="K434" s="731" t="s">
        <v>728</v>
      </c>
      <c r="L434" s="734">
        <v>189.07999999999998</v>
      </c>
      <c r="M434" s="734">
        <v>5</v>
      </c>
      <c r="N434" s="735">
        <v>945.39999999999986</v>
      </c>
    </row>
    <row r="435" spans="1:14" ht="14.45" customHeight="1" x14ac:dyDescent="0.2">
      <c r="A435" s="729" t="s">
        <v>557</v>
      </c>
      <c r="B435" s="730" t="s">
        <v>558</v>
      </c>
      <c r="C435" s="731" t="s">
        <v>581</v>
      </c>
      <c r="D435" s="732" t="s">
        <v>582</v>
      </c>
      <c r="E435" s="733">
        <v>50113001</v>
      </c>
      <c r="F435" s="732" t="s">
        <v>584</v>
      </c>
      <c r="G435" s="731" t="s">
        <v>585</v>
      </c>
      <c r="H435" s="731">
        <v>193104</v>
      </c>
      <c r="I435" s="731">
        <v>93104</v>
      </c>
      <c r="J435" s="731" t="s">
        <v>729</v>
      </c>
      <c r="K435" s="731" t="s">
        <v>730</v>
      </c>
      <c r="L435" s="734">
        <v>30.728000000000002</v>
      </c>
      <c r="M435" s="734">
        <v>5</v>
      </c>
      <c r="N435" s="735">
        <v>153.64000000000001</v>
      </c>
    </row>
    <row r="436" spans="1:14" ht="14.45" customHeight="1" x14ac:dyDescent="0.2">
      <c r="A436" s="729" t="s">
        <v>557</v>
      </c>
      <c r="B436" s="730" t="s">
        <v>558</v>
      </c>
      <c r="C436" s="731" t="s">
        <v>581</v>
      </c>
      <c r="D436" s="732" t="s">
        <v>582</v>
      </c>
      <c r="E436" s="733">
        <v>50113001</v>
      </c>
      <c r="F436" s="732" t="s">
        <v>584</v>
      </c>
      <c r="G436" s="731" t="s">
        <v>585</v>
      </c>
      <c r="H436" s="731">
        <v>201992</v>
      </c>
      <c r="I436" s="731">
        <v>201992</v>
      </c>
      <c r="J436" s="731" t="s">
        <v>732</v>
      </c>
      <c r="K436" s="731" t="s">
        <v>1289</v>
      </c>
      <c r="L436" s="734">
        <v>552.80999999999995</v>
      </c>
      <c r="M436" s="734">
        <v>2</v>
      </c>
      <c r="N436" s="735">
        <v>1105.6199999999999</v>
      </c>
    </row>
    <row r="437" spans="1:14" ht="14.45" customHeight="1" x14ac:dyDescent="0.2">
      <c r="A437" s="729" t="s">
        <v>557</v>
      </c>
      <c r="B437" s="730" t="s">
        <v>558</v>
      </c>
      <c r="C437" s="731" t="s">
        <v>581</v>
      </c>
      <c r="D437" s="732" t="s">
        <v>582</v>
      </c>
      <c r="E437" s="733">
        <v>50113001</v>
      </c>
      <c r="F437" s="732" t="s">
        <v>584</v>
      </c>
      <c r="G437" s="731" t="s">
        <v>585</v>
      </c>
      <c r="H437" s="731">
        <v>225549</v>
      </c>
      <c r="I437" s="731">
        <v>225549</v>
      </c>
      <c r="J437" s="731" t="s">
        <v>732</v>
      </c>
      <c r="K437" s="731" t="s">
        <v>1290</v>
      </c>
      <c r="L437" s="734">
        <v>829.41</v>
      </c>
      <c r="M437" s="734">
        <v>4</v>
      </c>
      <c r="N437" s="735">
        <v>3317.64</v>
      </c>
    </row>
    <row r="438" spans="1:14" ht="14.45" customHeight="1" x14ac:dyDescent="0.2">
      <c r="A438" s="729" t="s">
        <v>557</v>
      </c>
      <c r="B438" s="730" t="s">
        <v>558</v>
      </c>
      <c r="C438" s="731" t="s">
        <v>581</v>
      </c>
      <c r="D438" s="732" t="s">
        <v>582</v>
      </c>
      <c r="E438" s="733">
        <v>50113001</v>
      </c>
      <c r="F438" s="732" t="s">
        <v>584</v>
      </c>
      <c r="G438" s="731" t="s">
        <v>585</v>
      </c>
      <c r="H438" s="731">
        <v>114075</v>
      </c>
      <c r="I438" s="731">
        <v>14075</v>
      </c>
      <c r="J438" s="731" t="s">
        <v>732</v>
      </c>
      <c r="K438" s="731" t="s">
        <v>769</v>
      </c>
      <c r="L438" s="734">
        <v>294.61000492470521</v>
      </c>
      <c r="M438" s="734">
        <v>9</v>
      </c>
      <c r="N438" s="735">
        <v>2651.4900443223469</v>
      </c>
    </row>
    <row r="439" spans="1:14" ht="14.45" customHeight="1" x14ac:dyDescent="0.2">
      <c r="A439" s="729" t="s">
        <v>557</v>
      </c>
      <c r="B439" s="730" t="s">
        <v>558</v>
      </c>
      <c r="C439" s="731" t="s">
        <v>581</v>
      </c>
      <c r="D439" s="732" t="s">
        <v>582</v>
      </c>
      <c r="E439" s="733">
        <v>50113001</v>
      </c>
      <c r="F439" s="732" t="s">
        <v>584</v>
      </c>
      <c r="G439" s="731" t="s">
        <v>585</v>
      </c>
      <c r="H439" s="731">
        <v>197522</v>
      </c>
      <c r="I439" s="731">
        <v>97522</v>
      </c>
      <c r="J439" s="731" t="s">
        <v>732</v>
      </c>
      <c r="K439" s="731" t="s">
        <v>733</v>
      </c>
      <c r="L439" s="734">
        <v>159.02000000000004</v>
      </c>
      <c r="M439" s="734">
        <v>1</v>
      </c>
      <c r="N439" s="735">
        <v>159.02000000000004</v>
      </c>
    </row>
    <row r="440" spans="1:14" ht="14.45" customHeight="1" x14ac:dyDescent="0.2">
      <c r="A440" s="729" t="s">
        <v>557</v>
      </c>
      <c r="B440" s="730" t="s">
        <v>558</v>
      </c>
      <c r="C440" s="731" t="s">
        <v>581</v>
      </c>
      <c r="D440" s="732" t="s">
        <v>582</v>
      </c>
      <c r="E440" s="733">
        <v>50113001</v>
      </c>
      <c r="F440" s="732" t="s">
        <v>584</v>
      </c>
      <c r="G440" s="731" t="s">
        <v>585</v>
      </c>
      <c r="H440" s="731">
        <v>846346</v>
      </c>
      <c r="I440" s="731">
        <v>119672</v>
      </c>
      <c r="J440" s="731" t="s">
        <v>738</v>
      </c>
      <c r="K440" s="731" t="s">
        <v>739</v>
      </c>
      <c r="L440" s="734">
        <v>120.96</v>
      </c>
      <c r="M440" s="734">
        <v>1</v>
      </c>
      <c r="N440" s="735">
        <v>120.96</v>
      </c>
    </row>
    <row r="441" spans="1:14" ht="14.45" customHeight="1" x14ac:dyDescent="0.2">
      <c r="A441" s="729" t="s">
        <v>557</v>
      </c>
      <c r="B441" s="730" t="s">
        <v>558</v>
      </c>
      <c r="C441" s="731" t="s">
        <v>581</v>
      </c>
      <c r="D441" s="732" t="s">
        <v>582</v>
      </c>
      <c r="E441" s="733">
        <v>50113001</v>
      </c>
      <c r="F441" s="732" t="s">
        <v>584</v>
      </c>
      <c r="G441" s="731" t="s">
        <v>585</v>
      </c>
      <c r="H441" s="731">
        <v>101807</v>
      </c>
      <c r="I441" s="731">
        <v>40538</v>
      </c>
      <c r="J441" s="731" t="s">
        <v>1291</v>
      </c>
      <c r="K441" s="731" t="s">
        <v>1292</v>
      </c>
      <c r="L441" s="734">
        <v>418.76</v>
      </c>
      <c r="M441" s="734">
        <v>3</v>
      </c>
      <c r="N441" s="735">
        <v>1256.28</v>
      </c>
    </row>
    <row r="442" spans="1:14" ht="14.45" customHeight="1" x14ac:dyDescent="0.2">
      <c r="A442" s="729" t="s">
        <v>557</v>
      </c>
      <c r="B442" s="730" t="s">
        <v>558</v>
      </c>
      <c r="C442" s="731" t="s">
        <v>581</v>
      </c>
      <c r="D442" s="732" t="s">
        <v>582</v>
      </c>
      <c r="E442" s="733">
        <v>50113001</v>
      </c>
      <c r="F442" s="732" t="s">
        <v>584</v>
      </c>
      <c r="G442" s="731" t="s">
        <v>585</v>
      </c>
      <c r="H442" s="731">
        <v>117011</v>
      </c>
      <c r="I442" s="731">
        <v>17011</v>
      </c>
      <c r="J442" s="731" t="s">
        <v>740</v>
      </c>
      <c r="K442" s="731" t="s">
        <v>741</v>
      </c>
      <c r="L442" s="734">
        <v>144.86999999999998</v>
      </c>
      <c r="M442" s="734">
        <v>11</v>
      </c>
      <c r="N442" s="735">
        <v>1593.5699999999997</v>
      </c>
    </row>
    <row r="443" spans="1:14" ht="14.45" customHeight="1" x14ac:dyDescent="0.2">
      <c r="A443" s="729" t="s">
        <v>557</v>
      </c>
      <c r="B443" s="730" t="s">
        <v>558</v>
      </c>
      <c r="C443" s="731" t="s">
        <v>581</v>
      </c>
      <c r="D443" s="732" t="s">
        <v>582</v>
      </c>
      <c r="E443" s="733">
        <v>50113001</v>
      </c>
      <c r="F443" s="732" t="s">
        <v>584</v>
      </c>
      <c r="G443" s="731" t="s">
        <v>585</v>
      </c>
      <c r="H443" s="731">
        <v>183318</v>
      </c>
      <c r="I443" s="731">
        <v>83318</v>
      </c>
      <c r="J443" s="731" t="s">
        <v>1293</v>
      </c>
      <c r="K443" s="731" t="s">
        <v>1294</v>
      </c>
      <c r="L443" s="734">
        <v>31.77</v>
      </c>
      <c r="M443" s="734">
        <v>5</v>
      </c>
      <c r="N443" s="735">
        <v>158.85</v>
      </c>
    </row>
    <row r="444" spans="1:14" ht="14.45" customHeight="1" x14ac:dyDescent="0.2">
      <c r="A444" s="729" t="s">
        <v>557</v>
      </c>
      <c r="B444" s="730" t="s">
        <v>558</v>
      </c>
      <c r="C444" s="731" t="s">
        <v>581</v>
      </c>
      <c r="D444" s="732" t="s">
        <v>582</v>
      </c>
      <c r="E444" s="733">
        <v>50113001</v>
      </c>
      <c r="F444" s="732" t="s">
        <v>584</v>
      </c>
      <c r="G444" s="731" t="s">
        <v>585</v>
      </c>
      <c r="H444" s="731">
        <v>243054</v>
      </c>
      <c r="I444" s="731">
        <v>243054</v>
      </c>
      <c r="J444" s="731" t="s">
        <v>742</v>
      </c>
      <c r="K444" s="731" t="s">
        <v>743</v>
      </c>
      <c r="L444" s="734">
        <v>247.57</v>
      </c>
      <c r="M444" s="734">
        <v>1</v>
      </c>
      <c r="N444" s="735">
        <v>247.57</v>
      </c>
    </row>
    <row r="445" spans="1:14" ht="14.45" customHeight="1" x14ac:dyDescent="0.2">
      <c r="A445" s="729" t="s">
        <v>557</v>
      </c>
      <c r="B445" s="730" t="s">
        <v>558</v>
      </c>
      <c r="C445" s="731" t="s">
        <v>581</v>
      </c>
      <c r="D445" s="732" t="s">
        <v>582</v>
      </c>
      <c r="E445" s="733">
        <v>50113001</v>
      </c>
      <c r="F445" s="732" t="s">
        <v>584</v>
      </c>
      <c r="G445" s="731" t="s">
        <v>585</v>
      </c>
      <c r="H445" s="731">
        <v>191587</v>
      </c>
      <c r="I445" s="731">
        <v>91587</v>
      </c>
      <c r="J445" s="731" t="s">
        <v>1295</v>
      </c>
      <c r="K445" s="731" t="s">
        <v>1296</v>
      </c>
      <c r="L445" s="734">
        <v>77.94</v>
      </c>
      <c r="M445" s="734">
        <v>4</v>
      </c>
      <c r="N445" s="735">
        <v>311.76</v>
      </c>
    </row>
    <row r="446" spans="1:14" ht="14.45" customHeight="1" x14ac:dyDescent="0.2">
      <c r="A446" s="729" t="s">
        <v>557</v>
      </c>
      <c r="B446" s="730" t="s">
        <v>558</v>
      </c>
      <c r="C446" s="731" t="s">
        <v>581</v>
      </c>
      <c r="D446" s="732" t="s">
        <v>582</v>
      </c>
      <c r="E446" s="733">
        <v>50113001</v>
      </c>
      <c r="F446" s="732" t="s">
        <v>584</v>
      </c>
      <c r="G446" s="731" t="s">
        <v>585</v>
      </c>
      <c r="H446" s="731">
        <v>846023</v>
      </c>
      <c r="I446" s="731">
        <v>125266</v>
      </c>
      <c r="J446" s="731" t="s">
        <v>1297</v>
      </c>
      <c r="K446" s="731" t="s">
        <v>1298</v>
      </c>
      <c r="L446" s="734">
        <v>198.04</v>
      </c>
      <c r="M446" s="734">
        <v>1</v>
      </c>
      <c r="N446" s="735">
        <v>198.04</v>
      </c>
    </row>
    <row r="447" spans="1:14" ht="14.45" customHeight="1" x14ac:dyDescent="0.2">
      <c r="A447" s="729" t="s">
        <v>557</v>
      </c>
      <c r="B447" s="730" t="s">
        <v>558</v>
      </c>
      <c r="C447" s="731" t="s">
        <v>581</v>
      </c>
      <c r="D447" s="732" t="s">
        <v>582</v>
      </c>
      <c r="E447" s="733">
        <v>50113001</v>
      </c>
      <c r="F447" s="732" t="s">
        <v>584</v>
      </c>
      <c r="G447" s="731" t="s">
        <v>585</v>
      </c>
      <c r="H447" s="731">
        <v>158425</v>
      </c>
      <c r="I447" s="731">
        <v>58425</v>
      </c>
      <c r="J447" s="731" t="s">
        <v>1299</v>
      </c>
      <c r="K447" s="731" t="s">
        <v>1300</v>
      </c>
      <c r="L447" s="734">
        <v>63.99</v>
      </c>
      <c r="M447" s="734">
        <v>3</v>
      </c>
      <c r="N447" s="735">
        <v>191.97</v>
      </c>
    </row>
    <row r="448" spans="1:14" ht="14.45" customHeight="1" x14ac:dyDescent="0.2">
      <c r="A448" s="729" t="s">
        <v>557</v>
      </c>
      <c r="B448" s="730" t="s">
        <v>558</v>
      </c>
      <c r="C448" s="731" t="s">
        <v>581</v>
      </c>
      <c r="D448" s="732" t="s">
        <v>582</v>
      </c>
      <c r="E448" s="733">
        <v>50113001</v>
      </c>
      <c r="F448" s="732" t="s">
        <v>584</v>
      </c>
      <c r="G448" s="731" t="s">
        <v>605</v>
      </c>
      <c r="H448" s="731">
        <v>231024</v>
      </c>
      <c r="I448" s="731">
        <v>231024</v>
      </c>
      <c r="J448" s="731" t="s">
        <v>1301</v>
      </c>
      <c r="K448" s="731" t="s">
        <v>1302</v>
      </c>
      <c r="L448" s="734">
        <v>1300.7900000000002</v>
      </c>
      <c r="M448" s="734">
        <v>1</v>
      </c>
      <c r="N448" s="735">
        <v>1300.7900000000002</v>
      </c>
    </row>
    <row r="449" spans="1:14" ht="14.45" customHeight="1" x14ac:dyDescent="0.2">
      <c r="A449" s="729" t="s">
        <v>557</v>
      </c>
      <c r="B449" s="730" t="s">
        <v>558</v>
      </c>
      <c r="C449" s="731" t="s">
        <v>581</v>
      </c>
      <c r="D449" s="732" t="s">
        <v>582</v>
      </c>
      <c r="E449" s="733">
        <v>50113001</v>
      </c>
      <c r="F449" s="732" t="s">
        <v>584</v>
      </c>
      <c r="G449" s="731" t="s">
        <v>585</v>
      </c>
      <c r="H449" s="731">
        <v>179327</v>
      </c>
      <c r="I449" s="731">
        <v>179327</v>
      </c>
      <c r="J449" s="731" t="s">
        <v>1303</v>
      </c>
      <c r="K449" s="731" t="s">
        <v>682</v>
      </c>
      <c r="L449" s="734">
        <v>73.680000000000007</v>
      </c>
      <c r="M449" s="734">
        <v>2</v>
      </c>
      <c r="N449" s="735">
        <v>147.36000000000001</v>
      </c>
    </row>
    <row r="450" spans="1:14" ht="14.45" customHeight="1" x14ac:dyDescent="0.2">
      <c r="A450" s="729" t="s">
        <v>557</v>
      </c>
      <c r="B450" s="730" t="s">
        <v>558</v>
      </c>
      <c r="C450" s="731" t="s">
        <v>581</v>
      </c>
      <c r="D450" s="732" t="s">
        <v>582</v>
      </c>
      <c r="E450" s="733">
        <v>50113001</v>
      </c>
      <c r="F450" s="732" t="s">
        <v>584</v>
      </c>
      <c r="G450" s="731" t="s">
        <v>585</v>
      </c>
      <c r="H450" s="731">
        <v>179333</v>
      </c>
      <c r="I450" s="731">
        <v>179333</v>
      </c>
      <c r="J450" s="731" t="s">
        <v>1303</v>
      </c>
      <c r="K450" s="731" t="s">
        <v>1260</v>
      </c>
      <c r="L450" s="734">
        <v>224.68000000000004</v>
      </c>
      <c r="M450" s="734">
        <v>1</v>
      </c>
      <c r="N450" s="735">
        <v>224.68000000000004</v>
      </c>
    </row>
    <row r="451" spans="1:14" ht="14.45" customHeight="1" x14ac:dyDescent="0.2">
      <c r="A451" s="729" t="s">
        <v>557</v>
      </c>
      <c r="B451" s="730" t="s">
        <v>558</v>
      </c>
      <c r="C451" s="731" t="s">
        <v>581</v>
      </c>
      <c r="D451" s="732" t="s">
        <v>582</v>
      </c>
      <c r="E451" s="733">
        <v>50113001</v>
      </c>
      <c r="F451" s="732" t="s">
        <v>584</v>
      </c>
      <c r="G451" s="731" t="s">
        <v>585</v>
      </c>
      <c r="H451" s="731">
        <v>226523</v>
      </c>
      <c r="I451" s="731">
        <v>226523</v>
      </c>
      <c r="J451" s="731" t="s">
        <v>747</v>
      </c>
      <c r="K451" s="731" t="s">
        <v>1304</v>
      </c>
      <c r="L451" s="734">
        <v>51.96</v>
      </c>
      <c r="M451" s="734">
        <v>2</v>
      </c>
      <c r="N451" s="735">
        <v>103.92</v>
      </c>
    </row>
    <row r="452" spans="1:14" ht="14.45" customHeight="1" x14ac:dyDescent="0.2">
      <c r="A452" s="729" t="s">
        <v>557</v>
      </c>
      <c r="B452" s="730" t="s">
        <v>558</v>
      </c>
      <c r="C452" s="731" t="s">
        <v>581</v>
      </c>
      <c r="D452" s="732" t="s">
        <v>582</v>
      </c>
      <c r="E452" s="733">
        <v>50113001</v>
      </c>
      <c r="F452" s="732" t="s">
        <v>584</v>
      </c>
      <c r="G452" s="731" t="s">
        <v>585</v>
      </c>
      <c r="H452" s="731">
        <v>226525</v>
      </c>
      <c r="I452" s="731">
        <v>226525</v>
      </c>
      <c r="J452" s="731" t="s">
        <v>747</v>
      </c>
      <c r="K452" s="731" t="s">
        <v>748</v>
      </c>
      <c r="L452" s="734">
        <v>132.35399999999996</v>
      </c>
      <c r="M452" s="734">
        <v>15</v>
      </c>
      <c r="N452" s="735">
        <v>1985.3099999999995</v>
      </c>
    </row>
    <row r="453" spans="1:14" ht="14.45" customHeight="1" x14ac:dyDescent="0.2">
      <c r="A453" s="729" t="s">
        <v>557</v>
      </c>
      <c r="B453" s="730" t="s">
        <v>558</v>
      </c>
      <c r="C453" s="731" t="s">
        <v>581</v>
      </c>
      <c r="D453" s="732" t="s">
        <v>582</v>
      </c>
      <c r="E453" s="733">
        <v>50113001</v>
      </c>
      <c r="F453" s="732" t="s">
        <v>584</v>
      </c>
      <c r="G453" s="731" t="s">
        <v>605</v>
      </c>
      <c r="H453" s="731">
        <v>111955</v>
      </c>
      <c r="I453" s="731">
        <v>11955</v>
      </c>
      <c r="J453" s="731" t="s">
        <v>1305</v>
      </c>
      <c r="K453" s="731" t="s">
        <v>1306</v>
      </c>
      <c r="L453" s="734">
        <v>171.68999999999997</v>
      </c>
      <c r="M453" s="734">
        <v>2</v>
      </c>
      <c r="N453" s="735">
        <v>343.37999999999994</v>
      </c>
    </row>
    <row r="454" spans="1:14" ht="14.45" customHeight="1" x14ac:dyDescent="0.2">
      <c r="A454" s="729" t="s">
        <v>557</v>
      </c>
      <c r="B454" s="730" t="s">
        <v>558</v>
      </c>
      <c r="C454" s="731" t="s">
        <v>581</v>
      </c>
      <c r="D454" s="732" t="s">
        <v>582</v>
      </c>
      <c r="E454" s="733">
        <v>50113001</v>
      </c>
      <c r="F454" s="732" t="s">
        <v>584</v>
      </c>
      <c r="G454" s="731" t="s">
        <v>605</v>
      </c>
      <c r="H454" s="731">
        <v>159448</v>
      </c>
      <c r="I454" s="731">
        <v>59448</v>
      </c>
      <c r="J454" s="731" t="s">
        <v>1307</v>
      </c>
      <c r="K454" s="731" t="s">
        <v>1308</v>
      </c>
      <c r="L454" s="734">
        <v>241.94999999999996</v>
      </c>
      <c r="M454" s="734">
        <v>3</v>
      </c>
      <c r="N454" s="735">
        <v>725.84999999999991</v>
      </c>
    </row>
    <row r="455" spans="1:14" ht="14.45" customHeight="1" x14ac:dyDescent="0.2">
      <c r="A455" s="729" t="s">
        <v>557</v>
      </c>
      <c r="B455" s="730" t="s">
        <v>558</v>
      </c>
      <c r="C455" s="731" t="s">
        <v>581</v>
      </c>
      <c r="D455" s="732" t="s">
        <v>582</v>
      </c>
      <c r="E455" s="733">
        <v>50113001</v>
      </c>
      <c r="F455" s="732" t="s">
        <v>584</v>
      </c>
      <c r="G455" s="731" t="s">
        <v>605</v>
      </c>
      <c r="H455" s="731">
        <v>159449</v>
      </c>
      <c r="I455" s="731">
        <v>59449</v>
      </c>
      <c r="J455" s="731" t="s">
        <v>1309</v>
      </c>
      <c r="K455" s="731" t="s">
        <v>1310</v>
      </c>
      <c r="L455" s="734">
        <v>500.23</v>
      </c>
      <c r="M455" s="734">
        <v>3</v>
      </c>
      <c r="N455" s="735">
        <v>1500.69</v>
      </c>
    </row>
    <row r="456" spans="1:14" ht="14.45" customHeight="1" x14ac:dyDescent="0.2">
      <c r="A456" s="729" t="s">
        <v>557</v>
      </c>
      <c r="B456" s="730" t="s">
        <v>558</v>
      </c>
      <c r="C456" s="731" t="s">
        <v>581</v>
      </c>
      <c r="D456" s="732" t="s">
        <v>582</v>
      </c>
      <c r="E456" s="733">
        <v>50113001</v>
      </c>
      <c r="F456" s="732" t="s">
        <v>584</v>
      </c>
      <c r="G456" s="731" t="s">
        <v>585</v>
      </c>
      <c r="H456" s="731">
        <v>905098</v>
      </c>
      <c r="I456" s="731">
        <v>23989</v>
      </c>
      <c r="J456" s="731" t="s">
        <v>751</v>
      </c>
      <c r="K456" s="731" t="s">
        <v>329</v>
      </c>
      <c r="L456" s="734">
        <v>398.86099999999999</v>
      </c>
      <c r="M456" s="734">
        <v>2</v>
      </c>
      <c r="N456" s="735">
        <v>797.72199999999998</v>
      </c>
    </row>
    <row r="457" spans="1:14" ht="14.45" customHeight="1" x14ac:dyDescent="0.2">
      <c r="A457" s="729" t="s">
        <v>557</v>
      </c>
      <c r="B457" s="730" t="s">
        <v>558</v>
      </c>
      <c r="C457" s="731" t="s">
        <v>581</v>
      </c>
      <c r="D457" s="732" t="s">
        <v>582</v>
      </c>
      <c r="E457" s="733">
        <v>50113001</v>
      </c>
      <c r="F457" s="732" t="s">
        <v>584</v>
      </c>
      <c r="G457" s="731" t="s">
        <v>585</v>
      </c>
      <c r="H457" s="731">
        <v>920170</v>
      </c>
      <c r="I457" s="731">
        <v>0</v>
      </c>
      <c r="J457" s="731" t="s">
        <v>1311</v>
      </c>
      <c r="K457" s="731" t="s">
        <v>329</v>
      </c>
      <c r="L457" s="734">
        <v>77.415799545358595</v>
      </c>
      <c r="M457" s="734">
        <v>4</v>
      </c>
      <c r="N457" s="735">
        <v>309.66319818143438</v>
      </c>
    </row>
    <row r="458" spans="1:14" ht="14.45" customHeight="1" x14ac:dyDescent="0.2">
      <c r="A458" s="729" t="s">
        <v>557</v>
      </c>
      <c r="B458" s="730" t="s">
        <v>558</v>
      </c>
      <c r="C458" s="731" t="s">
        <v>581</v>
      </c>
      <c r="D458" s="732" t="s">
        <v>582</v>
      </c>
      <c r="E458" s="733">
        <v>50113001</v>
      </c>
      <c r="F458" s="732" t="s">
        <v>584</v>
      </c>
      <c r="G458" s="731" t="s">
        <v>585</v>
      </c>
      <c r="H458" s="731">
        <v>215476</v>
      </c>
      <c r="I458" s="731">
        <v>215476</v>
      </c>
      <c r="J458" s="731" t="s">
        <v>1312</v>
      </c>
      <c r="K458" s="731" t="s">
        <v>1313</v>
      </c>
      <c r="L458" s="734">
        <v>122.95999999999998</v>
      </c>
      <c r="M458" s="734">
        <v>1</v>
      </c>
      <c r="N458" s="735">
        <v>122.95999999999998</v>
      </c>
    </row>
    <row r="459" spans="1:14" ht="14.45" customHeight="1" x14ac:dyDescent="0.2">
      <c r="A459" s="729" t="s">
        <v>557</v>
      </c>
      <c r="B459" s="730" t="s">
        <v>558</v>
      </c>
      <c r="C459" s="731" t="s">
        <v>581</v>
      </c>
      <c r="D459" s="732" t="s">
        <v>582</v>
      </c>
      <c r="E459" s="733">
        <v>50113001</v>
      </c>
      <c r="F459" s="732" t="s">
        <v>584</v>
      </c>
      <c r="G459" s="731" t="s">
        <v>585</v>
      </c>
      <c r="H459" s="731">
        <v>183272</v>
      </c>
      <c r="I459" s="731">
        <v>215478</v>
      </c>
      <c r="J459" s="731" t="s">
        <v>1314</v>
      </c>
      <c r="K459" s="731" t="s">
        <v>1315</v>
      </c>
      <c r="L459" s="734">
        <v>161.55000000000001</v>
      </c>
      <c r="M459" s="734">
        <v>1</v>
      </c>
      <c r="N459" s="735">
        <v>161.55000000000001</v>
      </c>
    </row>
    <row r="460" spans="1:14" ht="14.45" customHeight="1" x14ac:dyDescent="0.2">
      <c r="A460" s="729" t="s">
        <v>557</v>
      </c>
      <c r="B460" s="730" t="s">
        <v>558</v>
      </c>
      <c r="C460" s="731" t="s">
        <v>581</v>
      </c>
      <c r="D460" s="732" t="s">
        <v>582</v>
      </c>
      <c r="E460" s="733">
        <v>50113001</v>
      </c>
      <c r="F460" s="732" t="s">
        <v>584</v>
      </c>
      <c r="G460" s="731" t="s">
        <v>329</v>
      </c>
      <c r="H460" s="731">
        <v>847425</v>
      </c>
      <c r="I460" s="731">
        <v>134513</v>
      </c>
      <c r="J460" s="731" t="s">
        <v>1316</v>
      </c>
      <c r="K460" s="731" t="s">
        <v>1096</v>
      </c>
      <c r="L460" s="734">
        <v>100.5</v>
      </c>
      <c r="M460" s="734">
        <v>1</v>
      </c>
      <c r="N460" s="735">
        <v>100.5</v>
      </c>
    </row>
    <row r="461" spans="1:14" ht="14.45" customHeight="1" x14ac:dyDescent="0.2">
      <c r="A461" s="729" t="s">
        <v>557</v>
      </c>
      <c r="B461" s="730" t="s">
        <v>558</v>
      </c>
      <c r="C461" s="731" t="s">
        <v>581</v>
      </c>
      <c r="D461" s="732" t="s">
        <v>582</v>
      </c>
      <c r="E461" s="733">
        <v>50113001</v>
      </c>
      <c r="F461" s="732" t="s">
        <v>584</v>
      </c>
      <c r="G461" s="731" t="s">
        <v>605</v>
      </c>
      <c r="H461" s="731">
        <v>193741</v>
      </c>
      <c r="I461" s="731">
        <v>193741</v>
      </c>
      <c r="J461" s="731" t="s">
        <v>752</v>
      </c>
      <c r="K461" s="731" t="s">
        <v>1317</v>
      </c>
      <c r="L461" s="734">
        <v>2223.86</v>
      </c>
      <c r="M461" s="734">
        <v>1</v>
      </c>
      <c r="N461" s="735">
        <v>2223.86</v>
      </c>
    </row>
    <row r="462" spans="1:14" ht="14.45" customHeight="1" x14ac:dyDescent="0.2">
      <c r="A462" s="729" t="s">
        <v>557</v>
      </c>
      <c r="B462" s="730" t="s">
        <v>558</v>
      </c>
      <c r="C462" s="731" t="s">
        <v>581</v>
      </c>
      <c r="D462" s="732" t="s">
        <v>582</v>
      </c>
      <c r="E462" s="733">
        <v>50113001</v>
      </c>
      <c r="F462" s="732" t="s">
        <v>584</v>
      </c>
      <c r="G462" s="731" t="s">
        <v>605</v>
      </c>
      <c r="H462" s="731">
        <v>168326</v>
      </c>
      <c r="I462" s="731">
        <v>168326</v>
      </c>
      <c r="J462" s="731" t="s">
        <v>752</v>
      </c>
      <c r="K462" s="731" t="s">
        <v>753</v>
      </c>
      <c r="L462" s="734">
        <v>389.5</v>
      </c>
      <c r="M462" s="734">
        <v>1</v>
      </c>
      <c r="N462" s="735">
        <v>389.5</v>
      </c>
    </row>
    <row r="463" spans="1:14" ht="14.45" customHeight="1" x14ac:dyDescent="0.2">
      <c r="A463" s="729" t="s">
        <v>557</v>
      </c>
      <c r="B463" s="730" t="s">
        <v>558</v>
      </c>
      <c r="C463" s="731" t="s">
        <v>581</v>
      </c>
      <c r="D463" s="732" t="s">
        <v>582</v>
      </c>
      <c r="E463" s="733">
        <v>50113001</v>
      </c>
      <c r="F463" s="732" t="s">
        <v>584</v>
      </c>
      <c r="G463" s="731" t="s">
        <v>605</v>
      </c>
      <c r="H463" s="731">
        <v>193745</v>
      </c>
      <c r="I463" s="731">
        <v>193745</v>
      </c>
      <c r="J463" s="731" t="s">
        <v>754</v>
      </c>
      <c r="K463" s="731" t="s">
        <v>755</v>
      </c>
      <c r="L463" s="734">
        <v>1184.6999999999998</v>
      </c>
      <c r="M463" s="734">
        <v>9</v>
      </c>
      <c r="N463" s="735">
        <v>10662.3</v>
      </c>
    </row>
    <row r="464" spans="1:14" ht="14.45" customHeight="1" x14ac:dyDescent="0.2">
      <c r="A464" s="729" t="s">
        <v>557</v>
      </c>
      <c r="B464" s="730" t="s">
        <v>558</v>
      </c>
      <c r="C464" s="731" t="s">
        <v>581</v>
      </c>
      <c r="D464" s="732" t="s">
        <v>582</v>
      </c>
      <c r="E464" s="733">
        <v>50113001</v>
      </c>
      <c r="F464" s="732" t="s">
        <v>584</v>
      </c>
      <c r="G464" s="731" t="s">
        <v>329</v>
      </c>
      <c r="H464" s="731">
        <v>191104</v>
      </c>
      <c r="I464" s="731">
        <v>191104</v>
      </c>
      <c r="J464" s="731" t="s">
        <v>1318</v>
      </c>
      <c r="K464" s="731" t="s">
        <v>1319</v>
      </c>
      <c r="L464" s="734">
        <v>92.42</v>
      </c>
      <c r="M464" s="734">
        <v>2</v>
      </c>
      <c r="N464" s="735">
        <v>184.84</v>
      </c>
    </row>
    <row r="465" spans="1:14" ht="14.45" customHeight="1" x14ac:dyDescent="0.2">
      <c r="A465" s="729" t="s">
        <v>557</v>
      </c>
      <c r="B465" s="730" t="s">
        <v>558</v>
      </c>
      <c r="C465" s="731" t="s">
        <v>581</v>
      </c>
      <c r="D465" s="732" t="s">
        <v>582</v>
      </c>
      <c r="E465" s="733">
        <v>50113001</v>
      </c>
      <c r="F465" s="732" t="s">
        <v>584</v>
      </c>
      <c r="G465" s="731" t="s">
        <v>585</v>
      </c>
      <c r="H465" s="731">
        <v>229192</v>
      </c>
      <c r="I465" s="731">
        <v>229192</v>
      </c>
      <c r="J465" s="731" t="s">
        <v>1320</v>
      </c>
      <c r="K465" s="731" t="s">
        <v>1321</v>
      </c>
      <c r="L465" s="734">
        <v>228.56801043390246</v>
      </c>
      <c r="M465" s="734">
        <v>5</v>
      </c>
      <c r="N465" s="735">
        <v>1142.8400521695123</v>
      </c>
    </row>
    <row r="466" spans="1:14" ht="14.45" customHeight="1" x14ac:dyDescent="0.2">
      <c r="A466" s="729" t="s">
        <v>557</v>
      </c>
      <c r="B466" s="730" t="s">
        <v>558</v>
      </c>
      <c r="C466" s="731" t="s">
        <v>581</v>
      </c>
      <c r="D466" s="732" t="s">
        <v>582</v>
      </c>
      <c r="E466" s="733">
        <v>50113001</v>
      </c>
      <c r="F466" s="732" t="s">
        <v>584</v>
      </c>
      <c r="G466" s="731" t="s">
        <v>585</v>
      </c>
      <c r="H466" s="731">
        <v>197026</v>
      </c>
      <c r="I466" s="731">
        <v>97026</v>
      </c>
      <c r="J466" s="731" t="s">
        <v>1322</v>
      </c>
      <c r="K466" s="731" t="s">
        <v>1323</v>
      </c>
      <c r="L466" s="734">
        <v>152.06000000000003</v>
      </c>
      <c r="M466" s="734">
        <v>1</v>
      </c>
      <c r="N466" s="735">
        <v>152.06000000000003</v>
      </c>
    </row>
    <row r="467" spans="1:14" ht="14.45" customHeight="1" x14ac:dyDescent="0.2">
      <c r="A467" s="729" t="s">
        <v>557</v>
      </c>
      <c r="B467" s="730" t="s">
        <v>558</v>
      </c>
      <c r="C467" s="731" t="s">
        <v>581</v>
      </c>
      <c r="D467" s="732" t="s">
        <v>582</v>
      </c>
      <c r="E467" s="733">
        <v>50113001</v>
      </c>
      <c r="F467" s="732" t="s">
        <v>584</v>
      </c>
      <c r="G467" s="731" t="s">
        <v>585</v>
      </c>
      <c r="H467" s="731">
        <v>217078</v>
      </c>
      <c r="I467" s="731">
        <v>217078</v>
      </c>
      <c r="J467" s="731" t="s">
        <v>1324</v>
      </c>
      <c r="K467" s="731" t="s">
        <v>1133</v>
      </c>
      <c r="L467" s="734">
        <v>160.97</v>
      </c>
      <c r="M467" s="734">
        <v>2</v>
      </c>
      <c r="N467" s="735">
        <v>321.94</v>
      </c>
    </row>
    <row r="468" spans="1:14" ht="14.45" customHeight="1" x14ac:dyDescent="0.2">
      <c r="A468" s="729" t="s">
        <v>557</v>
      </c>
      <c r="B468" s="730" t="s">
        <v>558</v>
      </c>
      <c r="C468" s="731" t="s">
        <v>581</v>
      </c>
      <c r="D468" s="732" t="s">
        <v>582</v>
      </c>
      <c r="E468" s="733">
        <v>50113001</v>
      </c>
      <c r="F468" s="732" t="s">
        <v>584</v>
      </c>
      <c r="G468" s="731" t="s">
        <v>585</v>
      </c>
      <c r="H468" s="731">
        <v>217079</v>
      </c>
      <c r="I468" s="731">
        <v>217079</v>
      </c>
      <c r="J468" s="731" t="s">
        <v>1325</v>
      </c>
      <c r="K468" s="731" t="s">
        <v>1133</v>
      </c>
      <c r="L468" s="734">
        <v>161.08888888888887</v>
      </c>
      <c r="M468" s="734">
        <v>18</v>
      </c>
      <c r="N468" s="735">
        <v>2899.6</v>
      </c>
    </row>
    <row r="469" spans="1:14" ht="14.45" customHeight="1" x14ac:dyDescent="0.2">
      <c r="A469" s="729" t="s">
        <v>557</v>
      </c>
      <c r="B469" s="730" t="s">
        <v>558</v>
      </c>
      <c r="C469" s="731" t="s">
        <v>581</v>
      </c>
      <c r="D469" s="732" t="s">
        <v>582</v>
      </c>
      <c r="E469" s="733">
        <v>50113001</v>
      </c>
      <c r="F469" s="732" t="s">
        <v>584</v>
      </c>
      <c r="G469" s="731" t="s">
        <v>585</v>
      </c>
      <c r="H469" s="731">
        <v>33520</v>
      </c>
      <c r="I469" s="731">
        <v>33520</v>
      </c>
      <c r="J469" s="731" t="s">
        <v>1326</v>
      </c>
      <c r="K469" s="731" t="s">
        <v>946</v>
      </c>
      <c r="L469" s="734">
        <v>32.799999999999997</v>
      </c>
      <c r="M469" s="734">
        <v>1</v>
      </c>
      <c r="N469" s="735">
        <v>32.799999999999997</v>
      </c>
    </row>
    <row r="470" spans="1:14" ht="14.45" customHeight="1" x14ac:dyDescent="0.2">
      <c r="A470" s="729" t="s">
        <v>557</v>
      </c>
      <c r="B470" s="730" t="s">
        <v>558</v>
      </c>
      <c r="C470" s="731" t="s">
        <v>581</v>
      </c>
      <c r="D470" s="732" t="s">
        <v>582</v>
      </c>
      <c r="E470" s="733">
        <v>50113001</v>
      </c>
      <c r="F470" s="732" t="s">
        <v>584</v>
      </c>
      <c r="G470" s="731" t="s">
        <v>585</v>
      </c>
      <c r="H470" s="731">
        <v>199680</v>
      </c>
      <c r="I470" s="731">
        <v>199680</v>
      </c>
      <c r="J470" s="731" t="s">
        <v>758</v>
      </c>
      <c r="K470" s="731" t="s">
        <v>759</v>
      </c>
      <c r="L470" s="734">
        <v>362.45999999999992</v>
      </c>
      <c r="M470" s="734">
        <v>9</v>
      </c>
      <c r="N470" s="735">
        <v>3262.1399999999994</v>
      </c>
    </row>
    <row r="471" spans="1:14" ht="14.45" customHeight="1" x14ac:dyDescent="0.2">
      <c r="A471" s="729" t="s">
        <v>557</v>
      </c>
      <c r="B471" s="730" t="s">
        <v>558</v>
      </c>
      <c r="C471" s="731" t="s">
        <v>581</v>
      </c>
      <c r="D471" s="732" t="s">
        <v>582</v>
      </c>
      <c r="E471" s="733">
        <v>50113001</v>
      </c>
      <c r="F471" s="732" t="s">
        <v>584</v>
      </c>
      <c r="G471" s="731" t="s">
        <v>585</v>
      </c>
      <c r="H471" s="731">
        <v>187076</v>
      </c>
      <c r="I471" s="731">
        <v>87076</v>
      </c>
      <c r="J471" s="731" t="s">
        <v>760</v>
      </c>
      <c r="K471" s="731" t="s">
        <v>761</v>
      </c>
      <c r="L471" s="734">
        <v>134.595</v>
      </c>
      <c r="M471" s="734">
        <v>2</v>
      </c>
      <c r="N471" s="735">
        <v>269.19</v>
      </c>
    </row>
    <row r="472" spans="1:14" ht="14.45" customHeight="1" x14ac:dyDescent="0.2">
      <c r="A472" s="729" t="s">
        <v>557</v>
      </c>
      <c r="B472" s="730" t="s">
        <v>558</v>
      </c>
      <c r="C472" s="731" t="s">
        <v>581</v>
      </c>
      <c r="D472" s="732" t="s">
        <v>582</v>
      </c>
      <c r="E472" s="733">
        <v>50113001</v>
      </c>
      <c r="F472" s="732" t="s">
        <v>584</v>
      </c>
      <c r="G472" s="731" t="s">
        <v>585</v>
      </c>
      <c r="H472" s="731">
        <v>500618</v>
      </c>
      <c r="I472" s="731">
        <v>125753</v>
      </c>
      <c r="J472" s="731" t="s">
        <v>1327</v>
      </c>
      <c r="K472" s="731" t="s">
        <v>1328</v>
      </c>
      <c r="L472" s="734">
        <v>300.53999999999996</v>
      </c>
      <c r="M472" s="734">
        <v>1</v>
      </c>
      <c r="N472" s="735">
        <v>300.53999999999996</v>
      </c>
    </row>
    <row r="473" spans="1:14" ht="14.45" customHeight="1" x14ac:dyDescent="0.2">
      <c r="A473" s="729" t="s">
        <v>557</v>
      </c>
      <c r="B473" s="730" t="s">
        <v>558</v>
      </c>
      <c r="C473" s="731" t="s">
        <v>581</v>
      </c>
      <c r="D473" s="732" t="s">
        <v>582</v>
      </c>
      <c r="E473" s="733">
        <v>50113001</v>
      </c>
      <c r="F473" s="732" t="s">
        <v>584</v>
      </c>
      <c r="G473" s="731" t="s">
        <v>585</v>
      </c>
      <c r="H473" s="731">
        <v>848560</v>
      </c>
      <c r="I473" s="731">
        <v>125752</v>
      </c>
      <c r="J473" s="731" t="s">
        <v>764</v>
      </c>
      <c r="K473" s="731" t="s">
        <v>765</v>
      </c>
      <c r="L473" s="734">
        <v>222.98999999999998</v>
      </c>
      <c r="M473" s="734">
        <v>2</v>
      </c>
      <c r="N473" s="735">
        <v>445.97999999999996</v>
      </c>
    </row>
    <row r="474" spans="1:14" ht="14.45" customHeight="1" x14ac:dyDescent="0.2">
      <c r="A474" s="729" t="s">
        <v>557</v>
      </c>
      <c r="B474" s="730" t="s">
        <v>558</v>
      </c>
      <c r="C474" s="731" t="s">
        <v>581</v>
      </c>
      <c r="D474" s="732" t="s">
        <v>582</v>
      </c>
      <c r="E474" s="733">
        <v>50113001</v>
      </c>
      <c r="F474" s="732" t="s">
        <v>584</v>
      </c>
      <c r="G474" s="731" t="s">
        <v>585</v>
      </c>
      <c r="H474" s="731">
        <v>181293</v>
      </c>
      <c r="I474" s="731">
        <v>181293</v>
      </c>
      <c r="J474" s="731" t="s">
        <v>766</v>
      </c>
      <c r="K474" s="731" t="s">
        <v>767</v>
      </c>
      <c r="L474" s="734">
        <v>225.69777777777779</v>
      </c>
      <c r="M474" s="734">
        <v>9</v>
      </c>
      <c r="N474" s="735">
        <v>2031.2800000000002</v>
      </c>
    </row>
    <row r="475" spans="1:14" ht="14.45" customHeight="1" x14ac:dyDescent="0.2">
      <c r="A475" s="729" t="s">
        <v>557</v>
      </c>
      <c r="B475" s="730" t="s">
        <v>558</v>
      </c>
      <c r="C475" s="731" t="s">
        <v>581</v>
      </c>
      <c r="D475" s="732" t="s">
        <v>582</v>
      </c>
      <c r="E475" s="733">
        <v>50113001</v>
      </c>
      <c r="F475" s="732" t="s">
        <v>584</v>
      </c>
      <c r="G475" s="731" t="s">
        <v>605</v>
      </c>
      <c r="H475" s="731">
        <v>243130</v>
      </c>
      <c r="I475" s="731">
        <v>243130</v>
      </c>
      <c r="J475" s="731" t="s">
        <v>770</v>
      </c>
      <c r="K475" s="731" t="s">
        <v>1329</v>
      </c>
      <c r="L475" s="734">
        <v>78.499999999999972</v>
      </c>
      <c r="M475" s="734">
        <v>2</v>
      </c>
      <c r="N475" s="735">
        <v>156.99999999999994</v>
      </c>
    </row>
    <row r="476" spans="1:14" ht="14.45" customHeight="1" x14ac:dyDescent="0.2">
      <c r="A476" s="729" t="s">
        <v>557</v>
      </c>
      <c r="B476" s="730" t="s">
        <v>558</v>
      </c>
      <c r="C476" s="731" t="s">
        <v>581</v>
      </c>
      <c r="D476" s="732" t="s">
        <v>582</v>
      </c>
      <c r="E476" s="733">
        <v>50113001</v>
      </c>
      <c r="F476" s="732" t="s">
        <v>584</v>
      </c>
      <c r="G476" s="731" t="s">
        <v>605</v>
      </c>
      <c r="H476" s="731">
        <v>243131</v>
      </c>
      <c r="I476" s="731">
        <v>243131</v>
      </c>
      <c r="J476" s="731" t="s">
        <v>770</v>
      </c>
      <c r="K476" s="731" t="s">
        <v>771</v>
      </c>
      <c r="L476" s="734">
        <v>77.66</v>
      </c>
      <c r="M476" s="734">
        <v>4</v>
      </c>
      <c r="N476" s="735">
        <v>310.64</v>
      </c>
    </row>
    <row r="477" spans="1:14" ht="14.45" customHeight="1" x14ac:dyDescent="0.2">
      <c r="A477" s="729" t="s">
        <v>557</v>
      </c>
      <c r="B477" s="730" t="s">
        <v>558</v>
      </c>
      <c r="C477" s="731" t="s">
        <v>581</v>
      </c>
      <c r="D477" s="732" t="s">
        <v>582</v>
      </c>
      <c r="E477" s="733">
        <v>50113001</v>
      </c>
      <c r="F477" s="732" t="s">
        <v>584</v>
      </c>
      <c r="G477" s="731" t="s">
        <v>605</v>
      </c>
      <c r="H477" s="731">
        <v>243133</v>
      </c>
      <c r="I477" s="731">
        <v>243133</v>
      </c>
      <c r="J477" s="731" t="s">
        <v>1330</v>
      </c>
      <c r="K477" s="731" t="s">
        <v>1331</v>
      </c>
      <c r="L477" s="734">
        <v>101.27000000000002</v>
      </c>
      <c r="M477" s="734">
        <v>1</v>
      </c>
      <c r="N477" s="735">
        <v>101.27000000000002</v>
      </c>
    </row>
    <row r="478" spans="1:14" ht="14.45" customHeight="1" x14ac:dyDescent="0.2">
      <c r="A478" s="729" t="s">
        <v>557</v>
      </c>
      <c r="B478" s="730" t="s">
        <v>558</v>
      </c>
      <c r="C478" s="731" t="s">
        <v>581</v>
      </c>
      <c r="D478" s="732" t="s">
        <v>582</v>
      </c>
      <c r="E478" s="733">
        <v>50113001</v>
      </c>
      <c r="F478" s="732" t="s">
        <v>584</v>
      </c>
      <c r="G478" s="731" t="s">
        <v>605</v>
      </c>
      <c r="H478" s="731">
        <v>243138</v>
      </c>
      <c r="I478" s="731">
        <v>243138</v>
      </c>
      <c r="J478" s="731" t="s">
        <v>773</v>
      </c>
      <c r="K478" s="731" t="s">
        <v>774</v>
      </c>
      <c r="L478" s="734">
        <v>61.04</v>
      </c>
      <c r="M478" s="734">
        <v>5</v>
      </c>
      <c r="N478" s="735">
        <v>305.2</v>
      </c>
    </row>
    <row r="479" spans="1:14" ht="14.45" customHeight="1" x14ac:dyDescent="0.2">
      <c r="A479" s="729" t="s">
        <v>557</v>
      </c>
      <c r="B479" s="730" t="s">
        <v>558</v>
      </c>
      <c r="C479" s="731" t="s">
        <v>581</v>
      </c>
      <c r="D479" s="732" t="s">
        <v>582</v>
      </c>
      <c r="E479" s="733">
        <v>50113001</v>
      </c>
      <c r="F479" s="732" t="s">
        <v>584</v>
      </c>
      <c r="G479" s="731" t="s">
        <v>605</v>
      </c>
      <c r="H479" s="731">
        <v>243134</v>
      </c>
      <c r="I479" s="731">
        <v>243134</v>
      </c>
      <c r="J479" s="731" t="s">
        <v>1332</v>
      </c>
      <c r="K479" s="731" t="s">
        <v>1333</v>
      </c>
      <c r="L479" s="734">
        <v>92.089999999999975</v>
      </c>
      <c r="M479" s="734">
        <v>1</v>
      </c>
      <c r="N479" s="735">
        <v>92.089999999999975</v>
      </c>
    </row>
    <row r="480" spans="1:14" ht="14.45" customHeight="1" x14ac:dyDescent="0.2">
      <c r="A480" s="729" t="s">
        <v>557</v>
      </c>
      <c r="B480" s="730" t="s">
        <v>558</v>
      </c>
      <c r="C480" s="731" t="s">
        <v>581</v>
      </c>
      <c r="D480" s="732" t="s">
        <v>582</v>
      </c>
      <c r="E480" s="733">
        <v>50113001</v>
      </c>
      <c r="F480" s="732" t="s">
        <v>584</v>
      </c>
      <c r="G480" s="731" t="s">
        <v>585</v>
      </c>
      <c r="H480" s="731">
        <v>116465</v>
      </c>
      <c r="I480" s="731">
        <v>16465</v>
      </c>
      <c r="J480" s="731" t="s">
        <v>1334</v>
      </c>
      <c r="K480" s="731" t="s">
        <v>1335</v>
      </c>
      <c r="L480" s="734">
        <v>128.43</v>
      </c>
      <c r="M480" s="734">
        <v>2</v>
      </c>
      <c r="N480" s="735">
        <v>256.86</v>
      </c>
    </row>
    <row r="481" spans="1:14" ht="14.45" customHeight="1" x14ac:dyDescent="0.2">
      <c r="A481" s="729" t="s">
        <v>557</v>
      </c>
      <c r="B481" s="730" t="s">
        <v>558</v>
      </c>
      <c r="C481" s="731" t="s">
        <v>581</v>
      </c>
      <c r="D481" s="732" t="s">
        <v>582</v>
      </c>
      <c r="E481" s="733">
        <v>50113001</v>
      </c>
      <c r="F481" s="732" t="s">
        <v>584</v>
      </c>
      <c r="G481" s="731" t="s">
        <v>585</v>
      </c>
      <c r="H481" s="731">
        <v>214595</v>
      </c>
      <c r="I481" s="731">
        <v>214595</v>
      </c>
      <c r="J481" s="731" t="s">
        <v>1336</v>
      </c>
      <c r="K481" s="731" t="s">
        <v>1337</v>
      </c>
      <c r="L481" s="734">
        <v>134.05000000000001</v>
      </c>
      <c r="M481" s="734">
        <v>3</v>
      </c>
      <c r="N481" s="735">
        <v>402.15000000000003</v>
      </c>
    </row>
    <row r="482" spans="1:14" ht="14.45" customHeight="1" x14ac:dyDescent="0.2">
      <c r="A482" s="729" t="s">
        <v>557</v>
      </c>
      <c r="B482" s="730" t="s">
        <v>558</v>
      </c>
      <c r="C482" s="731" t="s">
        <v>581</v>
      </c>
      <c r="D482" s="732" t="s">
        <v>582</v>
      </c>
      <c r="E482" s="733">
        <v>50113001</v>
      </c>
      <c r="F482" s="732" t="s">
        <v>584</v>
      </c>
      <c r="G482" s="731" t="s">
        <v>585</v>
      </c>
      <c r="H482" s="731">
        <v>214596</v>
      </c>
      <c r="I482" s="731">
        <v>214596</v>
      </c>
      <c r="J482" s="731" t="s">
        <v>1338</v>
      </c>
      <c r="K482" s="731" t="s">
        <v>1339</v>
      </c>
      <c r="L482" s="734">
        <v>92.07</v>
      </c>
      <c r="M482" s="734">
        <v>13</v>
      </c>
      <c r="N482" s="735">
        <v>1196.9099999999999</v>
      </c>
    </row>
    <row r="483" spans="1:14" ht="14.45" customHeight="1" x14ac:dyDescent="0.2">
      <c r="A483" s="729" t="s">
        <v>557</v>
      </c>
      <c r="B483" s="730" t="s">
        <v>558</v>
      </c>
      <c r="C483" s="731" t="s">
        <v>581</v>
      </c>
      <c r="D483" s="732" t="s">
        <v>582</v>
      </c>
      <c r="E483" s="733">
        <v>50113001</v>
      </c>
      <c r="F483" s="732" t="s">
        <v>584</v>
      </c>
      <c r="G483" s="731" t="s">
        <v>585</v>
      </c>
      <c r="H483" s="731">
        <v>173497</v>
      </c>
      <c r="I483" s="731">
        <v>173497</v>
      </c>
      <c r="J483" s="731" t="s">
        <v>1340</v>
      </c>
      <c r="K483" s="731" t="s">
        <v>1341</v>
      </c>
      <c r="L483" s="734">
        <v>150.25999999999996</v>
      </c>
      <c r="M483" s="734">
        <v>3</v>
      </c>
      <c r="N483" s="735">
        <v>450.77999999999986</v>
      </c>
    </row>
    <row r="484" spans="1:14" ht="14.45" customHeight="1" x14ac:dyDescent="0.2">
      <c r="A484" s="729" t="s">
        <v>557</v>
      </c>
      <c r="B484" s="730" t="s">
        <v>558</v>
      </c>
      <c r="C484" s="731" t="s">
        <v>581</v>
      </c>
      <c r="D484" s="732" t="s">
        <v>582</v>
      </c>
      <c r="E484" s="733">
        <v>50113001</v>
      </c>
      <c r="F484" s="732" t="s">
        <v>584</v>
      </c>
      <c r="G484" s="731" t="s">
        <v>605</v>
      </c>
      <c r="H484" s="731">
        <v>149195</v>
      </c>
      <c r="I484" s="731">
        <v>49195</v>
      </c>
      <c r="J484" s="731" t="s">
        <v>775</v>
      </c>
      <c r="K484" s="731" t="s">
        <v>1342</v>
      </c>
      <c r="L484" s="734">
        <v>99.229999999999976</v>
      </c>
      <c r="M484" s="734">
        <v>1</v>
      </c>
      <c r="N484" s="735">
        <v>99.229999999999976</v>
      </c>
    </row>
    <row r="485" spans="1:14" ht="14.45" customHeight="1" x14ac:dyDescent="0.2">
      <c r="A485" s="729" t="s">
        <v>557</v>
      </c>
      <c r="B485" s="730" t="s">
        <v>558</v>
      </c>
      <c r="C485" s="731" t="s">
        <v>581</v>
      </c>
      <c r="D485" s="732" t="s">
        <v>582</v>
      </c>
      <c r="E485" s="733">
        <v>50113001</v>
      </c>
      <c r="F485" s="732" t="s">
        <v>584</v>
      </c>
      <c r="G485" s="731" t="s">
        <v>585</v>
      </c>
      <c r="H485" s="731">
        <v>243142</v>
      </c>
      <c r="I485" s="731">
        <v>243142</v>
      </c>
      <c r="J485" s="731" t="s">
        <v>777</v>
      </c>
      <c r="K485" s="731" t="s">
        <v>1343</v>
      </c>
      <c r="L485" s="734">
        <v>190.01000000000002</v>
      </c>
      <c r="M485" s="734">
        <v>3</v>
      </c>
      <c r="N485" s="735">
        <v>570.03000000000009</v>
      </c>
    </row>
    <row r="486" spans="1:14" ht="14.45" customHeight="1" x14ac:dyDescent="0.2">
      <c r="A486" s="729" t="s">
        <v>557</v>
      </c>
      <c r="B486" s="730" t="s">
        <v>558</v>
      </c>
      <c r="C486" s="731" t="s">
        <v>581</v>
      </c>
      <c r="D486" s="732" t="s">
        <v>582</v>
      </c>
      <c r="E486" s="733">
        <v>50113001</v>
      </c>
      <c r="F486" s="732" t="s">
        <v>584</v>
      </c>
      <c r="G486" s="731" t="s">
        <v>605</v>
      </c>
      <c r="H486" s="731">
        <v>213487</v>
      </c>
      <c r="I486" s="731">
        <v>213487</v>
      </c>
      <c r="J486" s="731" t="s">
        <v>781</v>
      </c>
      <c r="K486" s="731" t="s">
        <v>783</v>
      </c>
      <c r="L486" s="734">
        <v>290.62</v>
      </c>
      <c r="M486" s="734">
        <v>19</v>
      </c>
      <c r="N486" s="735">
        <v>5521.78</v>
      </c>
    </row>
    <row r="487" spans="1:14" ht="14.45" customHeight="1" x14ac:dyDescent="0.2">
      <c r="A487" s="729" t="s">
        <v>557</v>
      </c>
      <c r="B487" s="730" t="s">
        <v>558</v>
      </c>
      <c r="C487" s="731" t="s">
        <v>581</v>
      </c>
      <c r="D487" s="732" t="s">
        <v>582</v>
      </c>
      <c r="E487" s="733">
        <v>50113001</v>
      </c>
      <c r="F487" s="732" t="s">
        <v>584</v>
      </c>
      <c r="G487" s="731" t="s">
        <v>605</v>
      </c>
      <c r="H487" s="731">
        <v>213489</v>
      </c>
      <c r="I487" s="731">
        <v>213489</v>
      </c>
      <c r="J487" s="731" t="s">
        <v>781</v>
      </c>
      <c r="K487" s="731" t="s">
        <v>782</v>
      </c>
      <c r="L487" s="734">
        <v>624.25</v>
      </c>
      <c r="M487" s="734">
        <v>18</v>
      </c>
      <c r="N487" s="735">
        <v>11236.5</v>
      </c>
    </row>
    <row r="488" spans="1:14" ht="14.45" customHeight="1" x14ac:dyDescent="0.2">
      <c r="A488" s="729" t="s">
        <v>557</v>
      </c>
      <c r="B488" s="730" t="s">
        <v>558</v>
      </c>
      <c r="C488" s="731" t="s">
        <v>581</v>
      </c>
      <c r="D488" s="732" t="s">
        <v>582</v>
      </c>
      <c r="E488" s="733">
        <v>50113001</v>
      </c>
      <c r="F488" s="732" t="s">
        <v>584</v>
      </c>
      <c r="G488" s="731" t="s">
        <v>605</v>
      </c>
      <c r="H488" s="731">
        <v>213494</v>
      </c>
      <c r="I488" s="731">
        <v>213494</v>
      </c>
      <c r="J488" s="731" t="s">
        <v>781</v>
      </c>
      <c r="K488" s="731" t="s">
        <v>785</v>
      </c>
      <c r="L488" s="734">
        <v>408.87</v>
      </c>
      <c r="M488" s="734">
        <v>31</v>
      </c>
      <c r="N488" s="735">
        <v>12674.97</v>
      </c>
    </row>
    <row r="489" spans="1:14" ht="14.45" customHeight="1" x14ac:dyDescent="0.2">
      <c r="A489" s="729" t="s">
        <v>557</v>
      </c>
      <c r="B489" s="730" t="s">
        <v>558</v>
      </c>
      <c r="C489" s="731" t="s">
        <v>581</v>
      </c>
      <c r="D489" s="732" t="s">
        <v>582</v>
      </c>
      <c r="E489" s="733">
        <v>50113001</v>
      </c>
      <c r="F489" s="732" t="s">
        <v>584</v>
      </c>
      <c r="G489" s="731" t="s">
        <v>605</v>
      </c>
      <c r="H489" s="731">
        <v>213480</v>
      </c>
      <c r="I489" s="731">
        <v>213480</v>
      </c>
      <c r="J489" s="731" t="s">
        <v>786</v>
      </c>
      <c r="K489" s="731" t="s">
        <v>782</v>
      </c>
      <c r="L489" s="734">
        <v>1106.1600000000001</v>
      </c>
      <c r="M489" s="734">
        <v>13</v>
      </c>
      <c r="N489" s="735">
        <v>14380.080000000002</v>
      </c>
    </row>
    <row r="490" spans="1:14" ht="14.45" customHeight="1" x14ac:dyDescent="0.2">
      <c r="A490" s="729" t="s">
        <v>557</v>
      </c>
      <c r="B490" s="730" t="s">
        <v>558</v>
      </c>
      <c r="C490" s="731" t="s">
        <v>581</v>
      </c>
      <c r="D490" s="732" t="s">
        <v>582</v>
      </c>
      <c r="E490" s="733">
        <v>50113001</v>
      </c>
      <c r="F490" s="732" t="s">
        <v>584</v>
      </c>
      <c r="G490" s="731" t="s">
        <v>605</v>
      </c>
      <c r="H490" s="731">
        <v>213484</v>
      </c>
      <c r="I490" s="731">
        <v>213484</v>
      </c>
      <c r="J490" s="731" t="s">
        <v>786</v>
      </c>
      <c r="K490" s="731" t="s">
        <v>787</v>
      </c>
      <c r="L490" s="734">
        <v>1895.7400000000002</v>
      </c>
      <c r="M490" s="734">
        <v>4</v>
      </c>
      <c r="N490" s="735">
        <v>7582.9600000000009</v>
      </c>
    </row>
    <row r="491" spans="1:14" ht="14.45" customHeight="1" x14ac:dyDescent="0.2">
      <c r="A491" s="729" t="s">
        <v>557</v>
      </c>
      <c r="B491" s="730" t="s">
        <v>558</v>
      </c>
      <c r="C491" s="731" t="s">
        <v>581</v>
      </c>
      <c r="D491" s="732" t="s">
        <v>582</v>
      </c>
      <c r="E491" s="733">
        <v>50113001</v>
      </c>
      <c r="F491" s="732" t="s">
        <v>584</v>
      </c>
      <c r="G491" s="731" t="s">
        <v>585</v>
      </c>
      <c r="H491" s="731">
        <v>238119</v>
      </c>
      <c r="I491" s="731">
        <v>238119</v>
      </c>
      <c r="J491" s="731" t="s">
        <v>789</v>
      </c>
      <c r="K491" s="731" t="s">
        <v>790</v>
      </c>
      <c r="L491" s="734">
        <v>74.193333333333328</v>
      </c>
      <c r="M491" s="734">
        <v>30</v>
      </c>
      <c r="N491" s="735">
        <v>2225.7999999999997</v>
      </c>
    </row>
    <row r="492" spans="1:14" ht="14.45" customHeight="1" x14ac:dyDescent="0.2">
      <c r="A492" s="729" t="s">
        <v>557</v>
      </c>
      <c r="B492" s="730" t="s">
        <v>558</v>
      </c>
      <c r="C492" s="731" t="s">
        <v>581</v>
      </c>
      <c r="D492" s="732" t="s">
        <v>582</v>
      </c>
      <c r="E492" s="733">
        <v>50113001</v>
      </c>
      <c r="F492" s="732" t="s">
        <v>584</v>
      </c>
      <c r="G492" s="731" t="s">
        <v>605</v>
      </c>
      <c r="H492" s="731">
        <v>156809</v>
      </c>
      <c r="I492" s="731">
        <v>56809</v>
      </c>
      <c r="J492" s="731" t="s">
        <v>1344</v>
      </c>
      <c r="K492" s="731" t="s">
        <v>1345</v>
      </c>
      <c r="L492" s="734">
        <v>161.78</v>
      </c>
      <c r="M492" s="734">
        <v>1</v>
      </c>
      <c r="N492" s="735">
        <v>161.78</v>
      </c>
    </row>
    <row r="493" spans="1:14" ht="14.45" customHeight="1" x14ac:dyDescent="0.2">
      <c r="A493" s="729" t="s">
        <v>557</v>
      </c>
      <c r="B493" s="730" t="s">
        <v>558</v>
      </c>
      <c r="C493" s="731" t="s">
        <v>581</v>
      </c>
      <c r="D493" s="732" t="s">
        <v>582</v>
      </c>
      <c r="E493" s="733">
        <v>50113001</v>
      </c>
      <c r="F493" s="732" t="s">
        <v>584</v>
      </c>
      <c r="G493" s="731" t="s">
        <v>605</v>
      </c>
      <c r="H493" s="731">
        <v>156805</v>
      </c>
      <c r="I493" s="731">
        <v>56805</v>
      </c>
      <c r="J493" s="731" t="s">
        <v>791</v>
      </c>
      <c r="K493" s="731" t="s">
        <v>1346</v>
      </c>
      <c r="L493" s="734">
        <v>58.64000021579627</v>
      </c>
      <c r="M493" s="734">
        <v>6</v>
      </c>
      <c r="N493" s="735">
        <v>351.84000129477761</v>
      </c>
    </row>
    <row r="494" spans="1:14" ht="14.45" customHeight="1" x14ac:dyDescent="0.2">
      <c r="A494" s="729" t="s">
        <v>557</v>
      </c>
      <c r="B494" s="730" t="s">
        <v>558</v>
      </c>
      <c r="C494" s="731" t="s">
        <v>581</v>
      </c>
      <c r="D494" s="732" t="s">
        <v>582</v>
      </c>
      <c r="E494" s="733">
        <v>50113001</v>
      </c>
      <c r="F494" s="732" t="s">
        <v>584</v>
      </c>
      <c r="G494" s="731" t="s">
        <v>605</v>
      </c>
      <c r="H494" s="731">
        <v>239807</v>
      </c>
      <c r="I494" s="731">
        <v>239807</v>
      </c>
      <c r="J494" s="731" t="s">
        <v>1347</v>
      </c>
      <c r="K494" s="731" t="s">
        <v>1348</v>
      </c>
      <c r="L494" s="734">
        <v>40.39</v>
      </c>
      <c r="M494" s="734">
        <v>3</v>
      </c>
      <c r="N494" s="735">
        <v>121.17</v>
      </c>
    </row>
    <row r="495" spans="1:14" ht="14.45" customHeight="1" x14ac:dyDescent="0.2">
      <c r="A495" s="729" t="s">
        <v>557</v>
      </c>
      <c r="B495" s="730" t="s">
        <v>558</v>
      </c>
      <c r="C495" s="731" t="s">
        <v>581</v>
      </c>
      <c r="D495" s="732" t="s">
        <v>582</v>
      </c>
      <c r="E495" s="733">
        <v>50113001</v>
      </c>
      <c r="F495" s="732" t="s">
        <v>584</v>
      </c>
      <c r="G495" s="731" t="s">
        <v>585</v>
      </c>
      <c r="H495" s="731">
        <v>221744</v>
      </c>
      <c r="I495" s="731">
        <v>221744</v>
      </c>
      <c r="J495" s="731" t="s">
        <v>797</v>
      </c>
      <c r="K495" s="731" t="s">
        <v>798</v>
      </c>
      <c r="L495" s="734">
        <v>32.999999999999993</v>
      </c>
      <c r="M495" s="734">
        <v>2</v>
      </c>
      <c r="N495" s="735">
        <v>65.999999999999986</v>
      </c>
    </row>
    <row r="496" spans="1:14" ht="14.45" customHeight="1" x14ac:dyDescent="0.2">
      <c r="A496" s="729" t="s">
        <v>557</v>
      </c>
      <c r="B496" s="730" t="s">
        <v>558</v>
      </c>
      <c r="C496" s="731" t="s">
        <v>581</v>
      </c>
      <c r="D496" s="732" t="s">
        <v>582</v>
      </c>
      <c r="E496" s="733">
        <v>50113001</v>
      </c>
      <c r="F496" s="732" t="s">
        <v>584</v>
      </c>
      <c r="G496" s="731" t="s">
        <v>585</v>
      </c>
      <c r="H496" s="731">
        <v>198864</v>
      </c>
      <c r="I496" s="731">
        <v>98864</v>
      </c>
      <c r="J496" s="731" t="s">
        <v>1349</v>
      </c>
      <c r="K496" s="731" t="s">
        <v>1350</v>
      </c>
      <c r="L496" s="734">
        <v>537.87</v>
      </c>
      <c r="M496" s="734">
        <v>1</v>
      </c>
      <c r="N496" s="735">
        <v>537.87</v>
      </c>
    </row>
    <row r="497" spans="1:14" ht="14.45" customHeight="1" x14ac:dyDescent="0.2">
      <c r="A497" s="729" t="s">
        <v>557</v>
      </c>
      <c r="B497" s="730" t="s">
        <v>558</v>
      </c>
      <c r="C497" s="731" t="s">
        <v>581</v>
      </c>
      <c r="D497" s="732" t="s">
        <v>582</v>
      </c>
      <c r="E497" s="733">
        <v>50113001</v>
      </c>
      <c r="F497" s="732" t="s">
        <v>584</v>
      </c>
      <c r="G497" s="731" t="s">
        <v>585</v>
      </c>
      <c r="H497" s="731">
        <v>31915</v>
      </c>
      <c r="I497" s="731">
        <v>31915</v>
      </c>
      <c r="J497" s="731" t="s">
        <v>803</v>
      </c>
      <c r="K497" s="731" t="s">
        <v>804</v>
      </c>
      <c r="L497" s="734">
        <v>173.69</v>
      </c>
      <c r="M497" s="734">
        <v>1</v>
      </c>
      <c r="N497" s="735">
        <v>173.69</v>
      </c>
    </row>
    <row r="498" spans="1:14" ht="14.45" customHeight="1" x14ac:dyDescent="0.2">
      <c r="A498" s="729" t="s">
        <v>557</v>
      </c>
      <c r="B498" s="730" t="s">
        <v>558</v>
      </c>
      <c r="C498" s="731" t="s">
        <v>581</v>
      </c>
      <c r="D498" s="732" t="s">
        <v>582</v>
      </c>
      <c r="E498" s="733">
        <v>50113001</v>
      </c>
      <c r="F498" s="732" t="s">
        <v>584</v>
      </c>
      <c r="G498" s="731" t="s">
        <v>585</v>
      </c>
      <c r="H498" s="731">
        <v>47244</v>
      </c>
      <c r="I498" s="731">
        <v>47244</v>
      </c>
      <c r="J498" s="731" t="s">
        <v>805</v>
      </c>
      <c r="K498" s="731" t="s">
        <v>804</v>
      </c>
      <c r="L498" s="734">
        <v>143</v>
      </c>
      <c r="M498" s="734">
        <v>4</v>
      </c>
      <c r="N498" s="735">
        <v>572</v>
      </c>
    </row>
    <row r="499" spans="1:14" ht="14.45" customHeight="1" x14ac:dyDescent="0.2">
      <c r="A499" s="729" t="s">
        <v>557</v>
      </c>
      <c r="B499" s="730" t="s">
        <v>558</v>
      </c>
      <c r="C499" s="731" t="s">
        <v>581</v>
      </c>
      <c r="D499" s="732" t="s">
        <v>582</v>
      </c>
      <c r="E499" s="733">
        <v>50113001</v>
      </c>
      <c r="F499" s="732" t="s">
        <v>584</v>
      </c>
      <c r="G499" s="731" t="s">
        <v>585</v>
      </c>
      <c r="H499" s="731">
        <v>47249</v>
      </c>
      <c r="I499" s="731">
        <v>47249</v>
      </c>
      <c r="J499" s="731" t="s">
        <v>805</v>
      </c>
      <c r="K499" s="731" t="s">
        <v>1351</v>
      </c>
      <c r="L499" s="734">
        <v>126.49999999999999</v>
      </c>
      <c r="M499" s="734">
        <v>2</v>
      </c>
      <c r="N499" s="735">
        <v>252.99999999999997</v>
      </c>
    </row>
    <row r="500" spans="1:14" ht="14.45" customHeight="1" x14ac:dyDescent="0.2">
      <c r="A500" s="729" t="s">
        <v>557</v>
      </c>
      <c r="B500" s="730" t="s">
        <v>558</v>
      </c>
      <c r="C500" s="731" t="s">
        <v>581</v>
      </c>
      <c r="D500" s="732" t="s">
        <v>582</v>
      </c>
      <c r="E500" s="733">
        <v>50113001</v>
      </c>
      <c r="F500" s="732" t="s">
        <v>584</v>
      </c>
      <c r="G500" s="731" t="s">
        <v>585</v>
      </c>
      <c r="H500" s="731">
        <v>848335</v>
      </c>
      <c r="I500" s="731">
        <v>155782</v>
      </c>
      <c r="J500" s="731" t="s">
        <v>1352</v>
      </c>
      <c r="K500" s="731" t="s">
        <v>1353</v>
      </c>
      <c r="L500" s="734">
        <v>54.840000000000018</v>
      </c>
      <c r="M500" s="734">
        <v>1</v>
      </c>
      <c r="N500" s="735">
        <v>54.840000000000018</v>
      </c>
    </row>
    <row r="501" spans="1:14" ht="14.45" customHeight="1" x14ac:dyDescent="0.2">
      <c r="A501" s="729" t="s">
        <v>557</v>
      </c>
      <c r="B501" s="730" t="s">
        <v>558</v>
      </c>
      <c r="C501" s="731" t="s">
        <v>581</v>
      </c>
      <c r="D501" s="732" t="s">
        <v>582</v>
      </c>
      <c r="E501" s="733">
        <v>50113001</v>
      </c>
      <c r="F501" s="732" t="s">
        <v>584</v>
      </c>
      <c r="G501" s="731" t="s">
        <v>585</v>
      </c>
      <c r="H501" s="731">
        <v>223137</v>
      </c>
      <c r="I501" s="731">
        <v>223137</v>
      </c>
      <c r="J501" s="731" t="s">
        <v>1354</v>
      </c>
      <c r="K501" s="731" t="s">
        <v>1355</v>
      </c>
      <c r="L501" s="734">
        <v>122.68799999999999</v>
      </c>
      <c r="M501" s="734">
        <v>5</v>
      </c>
      <c r="N501" s="735">
        <v>613.43999999999994</v>
      </c>
    </row>
    <row r="502" spans="1:14" ht="14.45" customHeight="1" x14ac:dyDescent="0.2">
      <c r="A502" s="729" t="s">
        <v>557</v>
      </c>
      <c r="B502" s="730" t="s">
        <v>558</v>
      </c>
      <c r="C502" s="731" t="s">
        <v>581</v>
      </c>
      <c r="D502" s="732" t="s">
        <v>582</v>
      </c>
      <c r="E502" s="733">
        <v>50113001</v>
      </c>
      <c r="F502" s="732" t="s">
        <v>584</v>
      </c>
      <c r="G502" s="731" t="s">
        <v>585</v>
      </c>
      <c r="H502" s="731">
        <v>102538</v>
      </c>
      <c r="I502" s="731">
        <v>2538</v>
      </c>
      <c r="J502" s="731" t="s">
        <v>1356</v>
      </c>
      <c r="K502" s="731" t="s">
        <v>1357</v>
      </c>
      <c r="L502" s="734">
        <v>50.050000000000011</v>
      </c>
      <c r="M502" s="734">
        <v>2</v>
      </c>
      <c r="N502" s="735">
        <v>100.10000000000002</v>
      </c>
    </row>
    <row r="503" spans="1:14" ht="14.45" customHeight="1" x14ac:dyDescent="0.2">
      <c r="A503" s="729" t="s">
        <v>557</v>
      </c>
      <c r="B503" s="730" t="s">
        <v>558</v>
      </c>
      <c r="C503" s="731" t="s">
        <v>581</v>
      </c>
      <c r="D503" s="732" t="s">
        <v>582</v>
      </c>
      <c r="E503" s="733">
        <v>50113001</v>
      </c>
      <c r="F503" s="732" t="s">
        <v>584</v>
      </c>
      <c r="G503" s="731" t="s">
        <v>585</v>
      </c>
      <c r="H503" s="731">
        <v>102537</v>
      </c>
      <c r="I503" s="731">
        <v>2537</v>
      </c>
      <c r="J503" s="731" t="s">
        <v>1356</v>
      </c>
      <c r="K503" s="731" t="s">
        <v>1358</v>
      </c>
      <c r="L503" s="734">
        <v>34.799999999999997</v>
      </c>
      <c r="M503" s="734">
        <v>11</v>
      </c>
      <c r="N503" s="735">
        <v>382.79999999999995</v>
      </c>
    </row>
    <row r="504" spans="1:14" ht="14.45" customHeight="1" x14ac:dyDescent="0.2">
      <c r="A504" s="729" t="s">
        <v>557</v>
      </c>
      <c r="B504" s="730" t="s">
        <v>558</v>
      </c>
      <c r="C504" s="731" t="s">
        <v>581</v>
      </c>
      <c r="D504" s="732" t="s">
        <v>582</v>
      </c>
      <c r="E504" s="733">
        <v>50113001</v>
      </c>
      <c r="F504" s="732" t="s">
        <v>584</v>
      </c>
      <c r="G504" s="731" t="s">
        <v>585</v>
      </c>
      <c r="H504" s="731">
        <v>102539</v>
      </c>
      <c r="I504" s="731">
        <v>2539</v>
      </c>
      <c r="J504" s="731" t="s">
        <v>1356</v>
      </c>
      <c r="K504" s="731" t="s">
        <v>1359</v>
      </c>
      <c r="L504" s="734">
        <v>47.220002663989504</v>
      </c>
      <c r="M504" s="734">
        <v>4</v>
      </c>
      <c r="N504" s="735">
        <v>188.88001065595802</v>
      </c>
    </row>
    <row r="505" spans="1:14" ht="14.45" customHeight="1" x14ac:dyDescent="0.2">
      <c r="A505" s="729" t="s">
        <v>557</v>
      </c>
      <c r="B505" s="730" t="s">
        <v>558</v>
      </c>
      <c r="C505" s="731" t="s">
        <v>581</v>
      </c>
      <c r="D505" s="732" t="s">
        <v>582</v>
      </c>
      <c r="E505" s="733">
        <v>50113001</v>
      </c>
      <c r="F505" s="732" t="s">
        <v>584</v>
      </c>
      <c r="G505" s="731" t="s">
        <v>585</v>
      </c>
      <c r="H505" s="731">
        <v>125366</v>
      </c>
      <c r="I505" s="731">
        <v>25366</v>
      </c>
      <c r="J505" s="731" t="s">
        <v>808</v>
      </c>
      <c r="K505" s="731" t="s">
        <v>1360</v>
      </c>
      <c r="L505" s="734">
        <v>65.42</v>
      </c>
      <c r="M505" s="734">
        <v>10</v>
      </c>
      <c r="N505" s="735">
        <v>654.20000000000005</v>
      </c>
    </row>
    <row r="506" spans="1:14" ht="14.45" customHeight="1" x14ac:dyDescent="0.2">
      <c r="A506" s="729" t="s">
        <v>557</v>
      </c>
      <c r="B506" s="730" t="s">
        <v>558</v>
      </c>
      <c r="C506" s="731" t="s">
        <v>581</v>
      </c>
      <c r="D506" s="732" t="s">
        <v>582</v>
      </c>
      <c r="E506" s="733">
        <v>50113001</v>
      </c>
      <c r="F506" s="732" t="s">
        <v>584</v>
      </c>
      <c r="G506" s="731" t="s">
        <v>585</v>
      </c>
      <c r="H506" s="731">
        <v>215605</v>
      </c>
      <c r="I506" s="731">
        <v>215605</v>
      </c>
      <c r="J506" s="731" t="s">
        <v>808</v>
      </c>
      <c r="K506" s="731" t="s">
        <v>809</v>
      </c>
      <c r="L506" s="734">
        <v>20.350000000000001</v>
      </c>
      <c r="M506" s="734">
        <v>1</v>
      </c>
      <c r="N506" s="735">
        <v>20.350000000000001</v>
      </c>
    </row>
    <row r="507" spans="1:14" ht="14.45" customHeight="1" x14ac:dyDescent="0.2">
      <c r="A507" s="729" t="s">
        <v>557</v>
      </c>
      <c r="B507" s="730" t="s">
        <v>558</v>
      </c>
      <c r="C507" s="731" t="s">
        <v>581</v>
      </c>
      <c r="D507" s="732" t="s">
        <v>582</v>
      </c>
      <c r="E507" s="733">
        <v>50113001</v>
      </c>
      <c r="F507" s="732" t="s">
        <v>584</v>
      </c>
      <c r="G507" s="731" t="s">
        <v>605</v>
      </c>
      <c r="H507" s="731">
        <v>180050</v>
      </c>
      <c r="I507" s="731">
        <v>180050</v>
      </c>
      <c r="J507" s="731" t="s">
        <v>1361</v>
      </c>
      <c r="K507" s="731" t="s">
        <v>809</v>
      </c>
      <c r="L507" s="734">
        <v>63.670000000000016</v>
      </c>
      <c r="M507" s="734">
        <v>1</v>
      </c>
      <c r="N507" s="735">
        <v>63.670000000000016</v>
      </c>
    </row>
    <row r="508" spans="1:14" ht="14.45" customHeight="1" x14ac:dyDescent="0.2">
      <c r="A508" s="729" t="s">
        <v>557</v>
      </c>
      <c r="B508" s="730" t="s">
        <v>558</v>
      </c>
      <c r="C508" s="731" t="s">
        <v>581</v>
      </c>
      <c r="D508" s="732" t="s">
        <v>582</v>
      </c>
      <c r="E508" s="733">
        <v>50113001</v>
      </c>
      <c r="F508" s="732" t="s">
        <v>584</v>
      </c>
      <c r="G508" s="731" t="s">
        <v>585</v>
      </c>
      <c r="H508" s="731">
        <v>193746</v>
      </c>
      <c r="I508" s="731">
        <v>93746</v>
      </c>
      <c r="J508" s="731" t="s">
        <v>1362</v>
      </c>
      <c r="K508" s="731" t="s">
        <v>1363</v>
      </c>
      <c r="L508" s="734">
        <v>525.09999999999991</v>
      </c>
      <c r="M508" s="734">
        <v>1</v>
      </c>
      <c r="N508" s="735">
        <v>525.09999999999991</v>
      </c>
    </row>
    <row r="509" spans="1:14" ht="14.45" customHeight="1" x14ac:dyDescent="0.2">
      <c r="A509" s="729" t="s">
        <v>557</v>
      </c>
      <c r="B509" s="730" t="s">
        <v>558</v>
      </c>
      <c r="C509" s="731" t="s">
        <v>581</v>
      </c>
      <c r="D509" s="732" t="s">
        <v>582</v>
      </c>
      <c r="E509" s="733">
        <v>50113001</v>
      </c>
      <c r="F509" s="732" t="s">
        <v>584</v>
      </c>
      <c r="G509" s="731" t="s">
        <v>329</v>
      </c>
      <c r="H509" s="731">
        <v>849180</v>
      </c>
      <c r="I509" s="731">
        <v>155941</v>
      </c>
      <c r="J509" s="731" t="s">
        <v>1364</v>
      </c>
      <c r="K509" s="731" t="s">
        <v>1365</v>
      </c>
      <c r="L509" s="734">
        <v>163.98</v>
      </c>
      <c r="M509" s="734">
        <v>1</v>
      </c>
      <c r="N509" s="735">
        <v>163.98</v>
      </c>
    </row>
    <row r="510" spans="1:14" ht="14.45" customHeight="1" x14ac:dyDescent="0.2">
      <c r="A510" s="729" t="s">
        <v>557</v>
      </c>
      <c r="B510" s="730" t="s">
        <v>558</v>
      </c>
      <c r="C510" s="731" t="s">
        <v>581</v>
      </c>
      <c r="D510" s="732" t="s">
        <v>582</v>
      </c>
      <c r="E510" s="733">
        <v>50113001</v>
      </c>
      <c r="F510" s="732" t="s">
        <v>584</v>
      </c>
      <c r="G510" s="731" t="s">
        <v>329</v>
      </c>
      <c r="H510" s="731">
        <v>849045</v>
      </c>
      <c r="I510" s="731">
        <v>155938</v>
      </c>
      <c r="J510" s="731" t="s">
        <v>1366</v>
      </c>
      <c r="K510" s="731" t="s">
        <v>1367</v>
      </c>
      <c r="L510" s="734">
        <v>179.45</v>
      </c>
      <c r="M510" s="734">
        <v>4</v>
      </c>
      <c r="N510" s="735">
        <v>717.8</v>
      </c>
    </row>
    <row r="511" spans="1:14" ht="14.45" customHeight="1" x14ac:dyDescent="0.2">
      <c r="A511" s="729" t="s">
        <v>557</v>
      </c>
      <c r="B511" s="730" t="s">
        <v>558</v>
      </c>
      <c r="C511" s="731" t="s">
        <v>581</v>
      </c>
      <c r="D511" s="732" t="s">
        <v>582</v>
      </c>
      <c r="E511" s="733">
        <v>50113001</v>
      </c>
      <c r="F511" s="732" t="s">
        <v>584</v>
      </c>
      <c r="G511" s="731" t="s">
        <v>585</v>
      </c>
      <c r="H511" s="731">
        <v>159746</v>
      </c>
      <c r="I511" s="731">
        <v>0</v>
      </c>
      <c r="J511" s="731" t="s">
        <v>1368</v>
      </c>
      <c r="K511" s="731" t="s">
        <v>1369</v>
      </c>
      <c r="L511" s="734">
        <v>28.610000000000007</v>
      </c>
      <c r="M511" s="734">
        <v>1</v>
      </c>
      <c r="N511" s="735">
        <v>28.610000000000007</v>
      </c>
    </row>
    <row r="512" spans="1:14" ht="14.45" customHeight="1" x14ac:dyDescent="0.2">
      <c r="A512" s="729" t="s">
        <v>557</v>
      </c>
      <c r="B512" s="730" t="s">
        <v>558</v>
      </c>
      <c r="C512" s="731" t="s">
        <v>581</v>
      </c>
      <c r="D512" s="732" t="s">
        <v>582</v>
      </c>
      <c r="E512" s="733">
        <v>50113001</v>
      </c>
      <c r="F512" s="732" t="s">
        <v>584</v>
      </c>
      <c r="G512" s="731" t="s">
        <v>605</v>
      </c>
      <c r="H512" s="731">
        <v>100308</v>
      </c>
      <c r="I512" s="731">
        <v>100308</v>
      </c>
      <c r="J512" s="731" t="s">
        <v>810</v>
      </c>
      <c r="K512" s="731" t="s">
        <v>811</v>
      </c>
      <c r="L512" s="734">
        <v>39.72999999999999</v>
      </c>
      <c r="M512" s="734">
        <v>4</v>
      </c>
      <c r="N512" s="735">
        <v>158.91999999999996</v>
      </c>
    </row>
    <row r="513" spans="1:14" ht="14.45" customHeight="1" x14ac:dyDescent="0.2">
      <c r="A513" s="729" t="s">
        <v>557</v>
      </c>
      <c r="B513" s="730" t="s">
        <v>558</v>
      </c>
      <c r="C513" s="731" t="s">
        <v>581</v>
      </c>
      <c r="D513" s="732" t="s">
        <v>582</v>
      </c>
      <c r="E513" s="733">
        <v>50113001</v>
      </c>
      <c r="F513" s="732" t="s">
        <v>584</v>
      </c>
      <c r="G513" s="731" t="s">
        <v>585</v>
      </c>
      <c r="H513" s="731">
        <v>219877</v>
      </c>
      <c r="I513" s="731">
        <v>219877</v>
      </c>
      <c r="J513" s="731" t="s">
        <v>816</v>
      </c>
      <c r="K513" s="731" t="s">
        <v>817</v>
      </c>
      <c r="L513" s="734">
        <v>1046.0600000000002</v>
      </c>
      <c r="M513" s="734">
        <v>1</v>
      </c>
      <c r="N513" s="735">
        <v>1046.0600000000002</v>
      </c>
    </row>
    <row r="514" spans="1:14" ht="14.45" customHeight="1" x14ac:dyDescent="0.2">
      <c r="A514" s="729" t="s">
        <v>557</v>
      </c>
      <c r="B514" s="730" t="s">
        <v>558</v>
      </c>
      <c r="C514" s="731" t="s">
        <v>581</v>
      </c>
      <c r="D514" s="732" t="s">
        <v>582</v>
      </c>
      <c r="E514" s="733">
        <v>50113001</v>
      </c>
      <c r="F514" s="732" t="s">
        <v>584</v>
      </c>
      <c r="G514" s="731" t="s">
        <v>585</v>
      </c>
      <c r="H514" s="731">
        <v>223200</v>
      </c>
      <c r="I514" s="731">
        <v>223200</v>
      </c>
      <c r="J514" s="731" t="s">
        <v>820</v>
      </c>
      <c r="K514" s="731" t="s">
        <v>821</v>
      </c>
      <c r="L514" s="734">
        <v>120.88999866451452</v>
      </c>
      <c r="M514" s="734">
        <v>1</v>
      </c>
      <c r="N514" s="735">
        <v>120.88999866451452</v>
      </c>
    </row>
    <row r="515" spans="1:14" ht="14.45" customHeight="1" x14ac:dyDescent="0.2">
      <c r="A515" s="729" t="s">
        <v>557</v>
      </c>
      <c r="B515" s="730" t="s">
        <v>558</v>
      </c>
      <c r="C515" s="731" t="s">
        <v>581</v>
      </c>
      <c r="D515" s="732" t="s">
        <v>582</v>
      </c>
      <c r="E515" s="733">
        <v>50113001</v>
      </c>
      <c r="F515" s="732" t="s">
        <v>584</v>
      </c>
      <c r="G515" s="731" t="s">
        <v>585</v>
      </c>
      <c r="H515" s="731">
        <v>842703</v>
      </c>
      <c r="I515" s="731">
        <v>0</v>
      </c>
      <c r="J515" s="731" t="s">
        <v>1370</v>
      </c>
      <c r="K515" s="731" t="s">
        <v>329</v>
      </c>
      <c r="L515" s="734">
        <v>52.37</v>
      </c>
      <c r="M515" s="734">
        <v>2</v>
      </c>
      <c r="N515" s="735">
        <v>104.74</v>
      </c>
    </row>
    <row r="516" spans="1:14" ht="14.45" customHeight="1" x14ac:dyDescent="0.2">
      <c r="A516" s="729" t="s">
        <v>557</v>
      </c>
      <c r="B516" s="730" t="s">
        <v>558</v>
      </c>
      <c r="C516" s="731" t="s">
        <v>581</v>
      </c>
      <c r="D516" s="732" t="s">
        <v>582</v>
      </c>
      <c r="E516" s="733">
        <v>50113001</v>
      </c>
      <c r="F516" s="732" t="s">
        <v>584</v>
      </c>
      <c r="G516" s="731" t="s">
        <v>585</v>
      </c>
      <c r="H516" s="731">
        <v>51367</v>
      </c>
      <c r="I516" s="731">
        <v>51367</v>
      </c>
      <c r="J516" s="731" t="s">
        <v>822</v>
      </c>
      <c r="K516" s="731" t="s">
        <v>823</v>
      </c>
      <c r="L516" s="734">
        <v>92.950000000000017</v>
      </c>
      <c r="M516" s="734">
        <v>2</v>
      </c>
      <c r="N516" s="735">
        <v>185.90000000000003</v>
      </c>
    </row>
    <row r="517" spans="1:14" ht="14.45" customHeight="1" x14ac:dyDescent="0.2">
      <c r="A517" s="729" t="s">
        <v>557</v>
      </c>
      <c r="B517" s="730" t="s">
        <v>558</v>
      </c>
      <c r="C517" s="731" t="s">
        <v>581</v>
      </c>
      <c r="D517" s="732" t="s">
        <v>582</v>
      </c>
      <c r="E517" s="733">
        <v>50113001</v>
      </c>
      <c r="F517" s="732" t="s">
        <v>584</v>
      </c>
      <c r="G517" s="731" t="s">
        <v>585</v>
      </c>
      <c r="H517" s="731">
        <v>51366</v>
      </c>
      <c r="I517" s="731">
        <v>51366</v>
      </c>
      <c r="J517" s="731" t="s">
        <v>822</v>
      </c>
      <c r="K517" s="731" t="s">
        <v>824</v>
      </c>
      <c r="L517" s="734">
        <v>171.60000000000002</v>
      </c>
      <c r="M517" s="734">
        <v>17</v>
      </c>
      <c r="N517" s="735">
        <v>2917.2000000000003</v>
      </c>
    </row>
    <row r="518" spans="1:14" ht="14.45" customHeight="1" x14ac:dyDescent="0.2">
      <c r="A518" s="729" t="s">
        <v>557</v>
      </c>
      <c r="B518" s="730" t="s">
        <v>558</v>
      </c>
      <c r="C518" s="731" t="s">
        <v>581</v>
      </c>
      <c r="D518" s="732" t="s">
        <v>582</v>
      </c>
      <c r="E518" s="733">
        <v>50113001</v>
      </c>
      <c r="F518" s="732" t="s">
        <v>584</v>
      </c>
      <c r="G518" s="731" t="s">
        <v>585</v>
      </c>
      <c r="H518" s="731">
        <v>55919</v>
      </c>
      <c r="I518" s="731">
        <v>55919</v>
      </c>
      <c r="J518" s="731" t="s">
        <v>1371</v>
      </c>
      <c r="K518" s="731" t="s">
        <v>1372</v>
      </c>
      <c r="L518" s="734">
        <v>157.93</v>
      </c>
      <c r="M518" s="734">
        <v>2</v>
      </c>
      <c r="N518" s="735">
        <v>315.86</v>
      </c>
    </row>
    <row r="519" spans="1:14" ht="14.45" customHeight="1" x14ac:dyDescent="0.2">
      <c r="A519" s="729" t="s">
        <v>557</v>
      </c>
      <c r="B519" s="730" t="s">
        <v>558</v>
      </c>
      <c r="C519" s="731" t="s">
        <v>581</v>
      </c>
      <c r="D519" s="732" t="s">
        <v>582</v>
      </c>
      <c r="E519" s="733">
        <v>50113001</v>
      </c>
      <c r="F519" s="732" t="s">
        <v>584</v>
      </c>
      <c r="G519" s="731" t="s">
        <v>585</v>
      </c>
      <c r="H519" s="731">
        <v>229969</v>
      </c>
      <c r="I519" s="731">
        <v>229969</v>
      </c>
      <c r="J519" s="731" t="s">
        <v>1373</v>
      </c>
      <c r="K519" s="731" t="s">
        <v>1374</v>
      </c>
      <c r="L519" s="734">
        <v>40.900000000000006</v>
      </c>
      <c r="M519" s="734">
        <v>1</v>
      </c>
      <c r="N519" s="735">
        <v>40.900000000000006</v>
      </c>
    </row>
    <row r="520" spans="1:14" ht="14.45" customHeight="1" x14ac:dyDescent="0.2">
      <c r="A520" s="729" t="s">
        <v>557</v>
      </c>
      <c r="B520" s="730" t="s">
        <v>558</v>
      </c>
      <c r="C520" s="731" t="s">
        <v>581</v>
      </c>
      <c r="D520" s="732" t="s">
        <v>582</v>
      </c>
      <c r="E520" s="733">
        <v>50113001</v>
      </c>
      <c r="F520" s="732" t="s">
        <v>584</v>
      </c>
      <c r="G520" s="731" t="s">
        <v>585</v>
      </c>
      <c r="H520" s="731">
        <v>239284</v>
      </c>
      <c r="I520" s="731">
        <v>239284</v>
      </c>
      <c r="J520" s="731" t="s">
        <v>1375</v>
      </c>
      <c r="K520" s="731" t="s">
        <v>1376</v>
      </c>
      <c r="L520" s="734">
        <v>89.200000000000017</v>
      </c>
      <c r="M520" s="734">
        <v>2</v>
      </c>
      <c r="N520" s="735">
        <v>178.40000000000003</v>
      </c>
    </row>
    <row r="521" spans="1:14" ht="14.45" customHeight="1" x14ac:dyDescent="0.2">
      <c r="A521" s="729" t="s">
        <v>557</v>
      </c>
      <c r="B521" s="730" t="s">
        <v>558</v>
      </c>
      <c r="C521" s="731" t="s">
        <v>581</v>
      </c>
      <c r="D521" s="732" t="s">
        <v>582</v>
      </c>
      <c r="E521" s="733">
        <v>50113001</v>
      </c>
      <c r="F521" s="732" t="s">
        <v>584</v>
      </c>
      <c r="G521" s="731" t="s">
        <v>585</v>
      </c>
      <c r="H521" s="731">
        <v>225166</v>
      </c>
      <c r="I521" s="731">
        <v>225166</v>
      </c>
      <c r="J521" s="731" t="s">
        <v>1377</v>
      </c>
      <c r="K521" s="731" t="s">
        <v>1378</v>
      </c>
      <c r="L521" s="734">
        <v>58.290000000000006</v>
      </c>
      <c r="M521" s="734">
        <v>5</v>
      </c>
      <c r="N521" s="735">
        <v>291.45000000000005</v>
      </c>
    </row>
    <row r="522" spans="1:14" ht="14.45" customHeight="1" x14ac:dyDescent="0.2">
      <c r="A522" s="729" t="s">
        <v>557</v>
      </c>
      <c r="B522" s="730" t="s">
        <v>558</v>
      </c>
      <c r="C522" s="731" t="s">
        <v>581</v>
      </c>
      <c r="D522" s="732" t="s">
        <v>582</v>
      </c>
      <c r="E522" s="733">
        <v>50113001</v>
      </c>
      <c r="F522" s="732" t="s">
        <v>584</v>
      </c>
      <c r="G522" s="731" t="s">
        <v>585</v>
      </c>
      <c r="H522" s="731">
        <v>224964</v>
      </c>
      <c r="I522" s="731">
        <v>224964</v>
      </c>
      <c r="J522" s="731" t="s">
        <v>831</v>
      </c>
      <c r="K522" s="731" t="s">
        <v>832</v>
      </c>
      <c r="L522" s="734">
        <v>107.75</v>
      </c>
      <c r="M522" s="734">
        <v>18</v>
      </c>
      <c r="N522" s="735">
        <v>1939.5</v>
      </c>
    </row>
    <row r="523" spans="1:14" ht="14.45" customHeight="1" x14ac:dyDescent="0.2">
      <c r="A523" s="729" t="s">
        <v>557</v>
      </c>
      <c r="B523" s="730" t="s">
        <v>558</v>
      </c>
      <c r="C523" s="731" t="s">
        <v>581</v>
      </c>
      <c r="D523" s="732" t="s">
        <v>582</v>
      </c>
      <c r="E523" s="733">
        <v>50113001</v>
      </c>
      <c r="F523" s="732" t="s">
        <v>584</v>
      </c>
      <c r="G523" s="731" t="s">
        <v>585</v>
      </c>
      <c r="H523" s="731">
        <v>196696</v>
      </c>
      <c r="I523" s="731">
        <v>96696</v>
      </c>
      <c r="J523" s="731" t="s">
        <v>833</v>
      </c>
      <c r="K523" s="731" t="s">
        <v>834</v>
      </c>
      <c r="L523" s="734">
        <v>47.740000000000009</v>
      </c>
      <c r="M523" s="734">
        <v>1</v>
      </c>
      <c r="N523" s="735">
        <v>47.740000000000009</v>
      </c>
    </row>
    <row r="524" spans="1:14" ht="14.45" customHeight="1" x14ac:dyDescent="0.2">
      <c r="A524" s="729" t="s">
        <v>557</v>
      </c>
      <c r="B524" s="730" t="s">
        <v>558</v>
      </c>
      <c r="C524" s="731" t="s">
        <v>581</v>
      </c>
      <c r="D524" s="732" t="s">
        <v>582</v>
      </c>
      <c r="E524" s="733">
        <v>50113001</v>
      </c>
      <c r="F524" s="732" t="s">
        <v>584</v>
      </c>
      <c r="G524" s="731" t="s">
        <v>585</v>
      </c>
      <c r="H524" s="731">
        <v>151949</v>
      </c>
      <c r="I524" s="731">
        <v>151949</v>
      </c>
      <c r="J524" s="731" t="s">
        <v>833</v>
      </c>
      <c r="K524" s="731" t="s">
        <v>1379</v>
      </c>
      <c r="L524" s="734">
        <v>158.54</v>
      </c>
      <c r="M524" s="734">
        <v>1</v>
      </c>
      <c r="N524" s="735">
        <v>158.54</v>
      </c>
    </row>
    <row r="525" spans="1:14" ht="14.45" customHeight="1" x14ac:dyDescent="0.2">
      <c r="A525" s="729" t="s">
        <v>557</v>
      </c>
      <c r="B525" s="730" t="s">
        <v>558</v>
      </c>
      <c r="C525" s="731" t="s">
        <v>581</v>
      </c>
      <c r="D525" s="732" t="s">
        <v>582</v>
      </c>
      <c r="E525" s="733">
        <v>50113001</v>
      </c>
      <c r="F525" s="732" t="s">
        <v>584</v>
      </c>
      <c r="G525" s="731" t="s">
        <v>585</v>
      </c>
      <c r="H525" s="731">
        <v>988133</v>
      </c>
      <c r="I525" s="731">
        <v>191880</v>
      </c>
      <c r="J525" s="731" t="s">
        <v>1380</v>
      </c>
      <c r="K525" s="731" t="s">
        <v>1381</v>
      </c>
      <c r="L525" s="734">
        <v>158.54</v>
      </c>
      <c r="M525" s="734">
        <v>1</v>
      </c>
      <c r="N525" s="735">
        <v>158.54</v>
      </c>
    </row>
    <row r="526" spans="1:14" ht="14.45" customHeight="1" x14ac:dyDescent="0.2">
      <c r="A526" s="729" t="s">
        <v>557</v>
      </c>
      <c r="B526" s="730" t="s">
        <v>558</v>
      </c>
      <c r="C526" s="731" t="s">
        <v>581</v>
      </c>
      <c r="D526" s="732" t="s">
        <v>582</v>
      </c>
      <c r="E526" s="733">
        <v>50113001</v>
      </c>
      <c r="F526" s="732" t="s">
        <v>584</v>
      </c>
      <c r="G526" s="731" t="s">
        <v>605</v>
      </c>
      <c r="H526" s="731">
        <v>238568</v>
      </c>
      <c r="I526" s="731">
        <v>238568</v>
      </c>
      <c r="J526" s="731" t="s">
        <v>1382</v>
      </c>
      <c r="K526" s="731" t="s">
        <v>1383</v>
      </c>
      <c r="L526" s="734">
        <v>1242.0900000000001</v>
      </c>
      <c r="M526" s="734">
        <v>2</v>
      </c>
      <c r="N526" s="735">
        <v>2484.1800000000003</v>
      </c>
    </row>
    <row r="527" spans="1:14" ht="14.45" customHeight="1" x14ac:dyDescent="0.2">
      <c r="A527" s="729" t="s">
        <v>557</v>
      </c>
      <c r="B527" s="730" t="s">
        <v>558</v>
      </c>
      <c r="C527" s="731" t="s">
        <v>581</v>
      </c>
      <c r="D527" s="732" t="s">
        <v>582</v>
      </c>
      <c r="E527" s="733">
        <v>50113001</v>
      </c>
      <c r="F527" s="732" t="s">
        <v>584</v>
      </c>
      <c r="G527" s="731" t="s">
        <v>605</v>
      </c>
      <c r="H527" s="731">
        <v>219052</v>
      </c>
      <c r="I527" s="731">
        <v>219052</v>
      </c>
      <c r="J527" s="731" t="s">
        <v>837</v>
      </c>
      <c r="K527" s="731" t="s">
        <v>838</v>
      </c>
      <c r="L527" s="734">
        <v>480.05000000000007</v>
      </c>
      <c r="M527" s="734">
        <v>8</v>
      </c>
      <c r="N527" s="735">
        <v>3840.4000000000005</v>
      </c>
    </row>
    <row r="528" spans="1:14" ht="14.45" customHeight="1" x14ac:dyDescent="0.2">
      <c r="A528" s="729" t="s">
        <v>557</v>
      </c>
      <c r="B528" s="730" t="s">
        <v>558</v>
      </c>
      <c r="C528" s="731" t="s">
        <v>581</v>
      </c>
      <c r="D528" s="732" t="s">
        <v>582</v>
      </c>
      <c r="E528" s="733">
        <v>50113001</v>
      </c>
      <c r="F528" s="732" t="s">
        <v>584</v>
      </c>
      <c r="G528" s="731" t="s">
        <v>605</v>
      </c>
      <c r="H528" s="731">
        <v>219054</v>
      </c>
      <c r="I528" s="731">
        <v>219054</v>
      </c>
      <c r="J528" s="731" t="s">
        <v>839</v>
      </c>
      <c r="K528" s="731" t="s">
        <v>840</v>
      </c>
      <c r="L528" s="734">
        <v>617.96999999999991</v>
      </c>
      <c r="M528" s="734">
        <v>11</v>
      </c>
      <c r="N528" s="735">
        <v>6797.6699999999992</v>
      </c>
    </row>
    <row r="529" spans="1:14" ht="14.45" customHeight="1" x14ac:dyDescent="0.2">
      <c r="A529" s="729" t="s">
        <v>557</v>
      </c>
      <c r="B529" s="730" t="s">
        <v>558</v>
      </c>
      <c r="C529" s="731" t="s">
        <v>581</v>
      </c>
      <c r="D529" s="732" t="s">
        <v>582</v>
      </c>
      <c r="E529" s="733">
        <v>50113001</v>
      </c>
      <c r="F529" s="732" t="s">
        <v>584</v>
      </c>
      <c r="G529" s="731" t="s">
        <v>329</v>
      </c>
      <c r="H529" s="731">
        <v>238548</v>
      </c>
      <c r="I529" s="731">
        <v>238548</v>
      </c>
      <c r="J529" s="731" t="s">
        <v>1384</v>
      </c>
      <c r="K529" s="731" t="s">
        <v>1385</v>
      </c>
      <c r="L529" s="734">
        <v>3342.02</v>
      </c>
      <c r="M529" s="734">
        <v>3</v>
      </c>
      <c r="N529" s="735">
        <v>10026.06</v>
      </c>
    </row>
    <row r="530" spans="1:14" ht="14.45" customHeight="1" x14ac:dyDescent="0.2">
      <c r="A530" s="729" t="s">
        <v>557</v>
      </c>
      <c r="B530" s="730" t="s">
        <v>558</v>
      </c>
      <c r="C530" s="731" t="s">
        <v>581</v>
      </c>
      <c r="D530" s="732" t="s">
        <v>582</v>
      </c>
      <c r="E530" s="733">
        <v>50113001</v>
      </c>
      <c r="F530" s="732" t="s">
        <v>584</v>
      </c>
      <c r="G530" s="731" t="s">
        <v>605</v>
      </c>
      <c r="H530" s="731">
        <v>219056</v>
      </c>
      <c r="I530" s="731">
        <v>219056</v>
      </c>
      <c r="J530" s="731" t="s">
        <v>841</v>
      </c>
      <c r="K530" s="731" t="s">
        <v>842</v>
      </c>
      <c r="L530" s="734">
        <v>789.63000000000011</v>
      </c>
      <c r="M530" s="734">
        <v>8</v>
      </c>
      <c r="N530" s="735">
        <v>6317.0400000000009</v>
      </c>
    </row>
    <row r="531" spans="1:14" ht="14.45" customHeight="1" x14ac:dyDescent="0.2">
      <c r="A531" s="729" t="s">
        <v>557</v>
      </c>
      <c r="B531" s="730" t="s">
        <v>558</v>
      </c>
      <c r="C531" s="731" t="s">
        <v>581</v>
      </c>
      <c r="D531" s="732" t="s">
        <v>582</v>
      </c>
      <c r="E531" s="733">
        <v>50113001</v>
      </c>
      <c r="F531" s="732" t="s">
        <v>584</v>
      </c>
      <c r="G531" s="731" t="s">
        <v>329</v>
      </c>
      <c r="H531" s="731">
        <v>238749</v>
      </c>
      <c r="I531" s="731">
        <v>238749</v>
      </c>
      <c r="J531" s="731" t="s">
        <v>1386</v>
      </c>
      <c r="K531" s="731" t="s">
        <v>1387</v>
      </c>
      <c r="L531" s="734">
        <v>4261.51</v>
      </c>
      <c r="M531" s="734">
        <v>1</v>
      </c>
      <c r="N531" s="735">
        <v>4261.51</v>
      </c>
    </row>
    <row r="532" spans="1:14" ht="14.45" customHeight="1" x14ac:dyDescent="0.2">
      <c r="A532" s="729" t="s">
        <v>557</v>
      </c>
      <c r="B532" s="730" t="s">
        <v>558</v>
      </c>
      <c r="C532" s="731" t="s">
        <v>581</v>
      </c>
      <c r="D532" s="732" t="s">
        <v>582</v>
      </c>
      <c r="E532" s="733">
        <v>50113001</v>
      </c>
      <c r="F532" s="732" t="s">
        <v>584</v>
      </c>
      <c r="G532" s="731" t="s">
        <v>585</v>
      </c>
      <c r="H532" s="731">
        <v>845697</v>
      </c>
      <c r="I532" s="731">
        <v>200935</v>
      </c>
      <c r="J532" s="731" t="s">
        <v>862</v>
      </c>
      <c r="K532" s="731" t="s">
        <v>863</v>
      </c>
      <c r="L532" s="734">
        <v>44.79</v>
      </c>
      <c r="M532" s="734">
        <v>6</v>
      </c>
      <c r="N532" s="735">
        <v>268.74</v>
      </c>
    </row>
    <row r="533" spans="1:14" ht="14.45" customHeight="1" x14ac:dyDescent="0.2">
      <c r="A533" s="729" t="s">
        <v>557</v>
      </c>
      <c r="B533" s="730" t="s">
        <v>558</v>
      </c>
      <c r="C533" s="731" t="s">
        <v>581</v>
      </c>
      <c r="D533" s="732" t="s">
        <v>582</v>
      </c>
      <c r="E533" s="733">
        <v>50113001</v>
      </c>
      <c r="F533" s="732" t="s">
        <v>584</v>
      </c>
      <c r="G533" s="731" t="s">
        <v>585</v>
      </c>
      <c r="H533" s="731">
        <v>230426</v>
      </c>
      <c r="I533" s="731">
        <v>230426</v>
      </c>
      <c r="J533" s="731" t="s">
        <v>864</v>
      </c>
      <c r="K533" s="731" t="s">
        <v>865</v>
      </c>
      <c r="L533" s="734">
        <v>77.87</v>
      </c>
      <c r="M533" s="734">
        <v>1</v>
      </c>
      <c r="N533" s="735">
        <v>77.87</v>
      </c>
    </row>
    <row r="534" spans="1:14" ht="14.45" customHeight="1" x14ac:dyDescent="0.2">
      <c r="A534" s="729" t="s">
        <v>557</v>
      </c>
      <c r="B534" s="730" t="s">
        <v>558</v>
      </c>
      <c r="C534" s="731" t="s">
        <v>581</v>
      </c>
      <c r="D534" s="732" t="s">
        <v>582</v>
      </c>
      <c r="E534" s="733">
        <v>50113001</v>
      </c>
      <c r="F534" s="732" t="s">
        <v>584</v>
      </c>
      <c r="G534" s="731" t="s">
        <v>605</v>
      </c>
      <c r="H534" s="731">
        <v>169654</v>
      </c>
      <c r="I534" s="731">
        <v>169654</v>
      </c>
      <c r="J534" s="731" t="s">
        <v>1388</v>
      </c>
      <c r="K534" s="731" t="s">
        <v>1008</v>
      </c>
      <c r="L534" s="734">
        <v>50.440000000000005</v>
      </c>
      <c r="M534" s="734">
        <v>3</v>
      </c>
      <c r="N534" s="735">
        <v>151.32000000000002</v>
      </c>
    </row>
    <row r="535" spans="1:14" ht="14.45" customHeight="1" x14ac:dyDescent="0.2">
      <c r="A535" s="729" t="s">
        <v>557</v>
      </c>
      <c r="B535" s="730" t="s">
        <v>558</v>
      </c>
      <c r="C535" s="731" t="s">
        <v>581</v>
      </c>
      <c r="D535" s="732" t="s">
        <v>582</v>
      </c>
      <c r="E535" s="733">
        <v>50113001</v>
      </c>
      <c r="F535" s="732" t="s">
        <v>584</v>
      </c>
      <c r="G535" s="731" t="s">
        <v>329</v>
      </c>
      <c r="H535" s="731">
        <v>125849</v>
      </c>
      <c r="I535" s="731">
        <v>25849</v>
      </c>
      <c r="J535" s="731" t="s">
        <v>1389</v>
      </c>
      <c r="K535" s="731" t="s">
        <v>1390</v>
      </c>
      <c r="L535" s="734">
        <v>724.82</v>
      </c>
      <c r="M535" s="734">
        <v>1</v>
      </c>
      <c r="N535" s="735">
        <v>724.82</v>
      </c>
    </row>
    <row r="536" spans="1:14" ht="14.45" customHeight="1" x14ac:dyDescent="0.2">
      <c r="A536" s="729" t="s">
        <v>557</v>
      </c>
      <c r="B536" s="730" t="s">
        <v>558</v>
      </c>
      <c r="C536" s="731" t="s">
        <v>581</v>
      </c>
      <c r="D536" s="732" t="s">
        <v>582</v>
      </c>
      <c r="E536" s="733">
        <v>50113001</v>
      </c>
      <c r="F536" s="732" t="s">
        <v>584</v>
      </c>
      <c r="G536" s="731" t="s">
        <v>329</v>
      </c>
      <c r="H536" s="731">
        <v>125829</v>
      </c>
      <c r="I536" s="731">
        <v>25829</v>
      </c>
      <c r="J536" s="731" t="s">
        <v>1391</v>
      </c>
      <c r="K536" s="731" t="s">
        <v>1392</v>
      </c>
      <c r="L536" s="734">
        <v>169.62</v>
      </c>
      <c r="M536" s="734">
        <v>1</v>
      </c>
      <c r="N536" s="735">
        <v>169.62</v>
      </c>
    </row>
    <row r="537" spans="1:14" ht="14.45" customHeight="1" x14ac:dyDescent="0.2">
      <c r="A537" s="729" t="s">
        <v>557</v>
      </c>
      <c r="B537" s="730" t="s">
        <v>558</v>
      </c>
      <c r="C537" s="731" t="s">
        <v>581</v>
      </c>
      <c r="D537" s="732" t="s">
        <v>582</v>
      </c>
      <c r="E537" s="733">
        <v>50113001</v>
      </c>
      <c r="F537" s="732" t="s">
        <v>584</v>
      </c>
      <c r="G537" s="731" t="s">
        <v>585</v>
      </c>
      <c r="H537" s="731">
        <v>238192</v>
      </c>
      <c r="I537" s="731">
        <v>238192</v>
      </c>
      <c r="J537" s="731" t="s">
        <v>1393</v>
      </c>
      <c r="K537" s="731" t="s">
        <v>1394</v>
      </c>
      <c r="L537" s="734">
        <v>162.78666666666666</v>
      </c>
      <c r="M537" s="734">
        <v>6</v>
      </c>
      <c r="N537" s="735">
        <v>976.72</v>
      </c>
    </row>
    <row r="538" spans="1:14" ht="14.45" customHeight="1" x14ac:dyDescent="0.2">
      <c r="A538" s="729" t="s">
        <v>557</v>
      </c>
      <c r="B538" s="730" t="s">
        <v>558</v>
      </c>
      <c r="C538" s="731" t="s">
        <v>581</v>
      </c>
      <c r="D538" s="732" t="s">
        <v>582</v>
      </c>
      <c r="E538" s="733">
        <v>50113001</v>
      </c>
      <c r="F538" s="732" t="s">
        <v>584</v>
      </c>
      <c r="G538" s="731" t="s">
        <v>605</v>
      </c>
      <c r="H538" s="731">
        <v>237595</v>
      </c>
      <c r="I538" s="731">
        <v>237595</v>
      </c>
      <c r="J538" s="731" t="s">
        <v>868</v>
      </c>
      <c r="K538" s="731" t="s">
        <v>869</v>
      </c>
      <c r="L538" s="734">
        <v>122.81666666666665</v>
      </c>
      <c r="M538" s="734">
        <v>3</v>
      </c>
      <c r="N538" s="735">
        <v>368.44999999999993</v>
      </c>
    </row>
    <row r="539" spans="1:14" ht="14.45" customHeight="1" x14ac:dyDescent="0.2">
      <c r="A539" s="729" t="s">
        <v>557</v>
      </c>
      <c r="B539" s="730" t="s">
        <v>558</v>
      </c>
      <c r="C539" s="731" t="s">
        <v>581</v>
      </c>
      <c r="D539" s="732" t="s">
        <v>582</v>
      </c>
      <c r="E539" s="733">
        <v>50113001</v>
      </c>
      <c r="F539" s="732" t="s">
        <v>584</v>
      </c>
      <c r="G539" s="731" t="s">
        <v>585</v>
      </c>
      <c r="H539" s="731">
        <v>930247</v>
      </c>
      <c r="I539" s="731">
        <v>0</v>
      </c>
      <c r="J539" s="731" t="s">
        <v>871</v>
      </c>
      <c r="K539" s="731" t="s">
        <v>329</v>
      </c>
      <c r="L539" s="734">
        <v>261.75150267349198</v>
      </c>
      <c r="M539" s="734">
        <v>4</v>
      </c>
      <c r="N539" s="735">
        <v>1047.0060106939679</v>
      </c>
    </row>
    <row r="540" spans="1:14" ht="14.45" customHeight="1" x14ac:dyDescent="0.2">
      <c r="A540" s="729" t="s">
        <v>557</v>
      </c>
      <c r="B540" s="730" t="s">
        <v>558</v>
      </c>
      <c r="C540" s="731" t="s">
        <v>581</v>
      </c>
      <c r="D540" s="732" t="s">
        <v>582</v>
      </c>
      <c r="E540" s="733">
        <v>50113001</v>
      </c>
      <c r="F540" s="732" t="s">
        <v>584</v>
      </c>
      <c r="G540" s="731" t="s">
        <v>585</v>
      </c>
      <c r="H540" s="731">
        <v>900881</v>
      </c>
      <c r="I540" s="731">
        <v>0</v>
      </c>
      <c r="J540" s="731" t="s">
        <v>874</v>
      </c>
      <c r="K540" s="731" t="s">
        <v>329</v>
      </c>
      <c r="L540" s="734">
        <v>145.57096972809828</v>
      </c>
      <c r="M540" s="734">
        <v>1</v>
      </c>
      <c r="N540" s="735">
        <v>145.57096972809828</v>
      </c>
    </row>
    <row r="541" spans="1:14" ht="14.45" customHeight="1" x14ac:dyDescent="0.2">
      <c r="A541" s="729" t="s">
        <v>557</v>
      </c>
      <c r="B541" s="730" t="s">
        <v>558</v>
      </c>
      <c r="C541" s="731" t="s">
        <v>581</v>
      </c>
      <c r="D541" s="732" t="s">
        <v>582</v>
      </c>
      <c r="E541" s="733">
        <v>50113001</v>
      </c>
      <c r="F541" s="732" t="s">
        <v>584</v>
      </c>
      <c r="G541" s="731" t="s">
        <v>585</v>
      </c>
      <c r="H541" s="731">
        <v>501725</v>
      </c>
      <c r="I541" s="731">
        <v>1000</v>
      </c>
      <c r="J541" s="731" t="s">
        <v>875</v>
      </c>
      <c r="K541" s="731" t="s">
        <v>876</v>
      </c>
      <c r="L541" s="734">
        <v>515.20977197986372</v>
      </c>
      <c r="M541" s="734">
        <v>2</v>
      </c>
      <c r="N541" s="735">
        <v>1030.4195439597274</v>
      </c>
    </row>
    <row r="542" spans="1:14" ht="14.45" customHeight="1" x14ac:dyDescent="0.2">
      <c r="A542" s="729" t="s">
        <v>557</v>
      </c>
      <c r="B542" s="730" t="s">
        <v>558</v>
      </c>
      <c r="C542" s="731" t="s">
        <v>581</v>
      </c>
      <c r="D542" s="732" t="s">
        <v>582</v>
      </c>
      <c r="E542" s="733">
        <v>50113001</v>
      </c>
      <c r="F542" s="732" t="s">
        <v>584</v>
      </c>
      <c r="G542" s="731" t="s">
        <v>585</v>
      </c>
      <c r="H542" s="731">
        <v>501916</v>
      </c>
      <c r="I542" s="731">
        <v>1000</v>
      </c>
      <c r="J542" s="731" t="s">
        <v>875</v>
      </c>
      <c r="K542" s="731" t="s">
        <v>1395</v>
      </c>
      <c r="L542" s="734">
        <v>314.40151759384361</v>
      </c>
      <c r="M542" s="734">
        <v>1</v>
      </c>
      <c r="N542" s="735">
        <v>314.40151759384361</v>
      </c>
    </row>
    <row r="543" spans="1:14" ht="14.45" customHeight="1" x14ac:dyDescent="0.2">
      <c r="A543" s="729" t="s">
        <v>557</v>
      </c>
      <c r="B543" s="730" t="s">
        <v>558</v>
      </c>
      <c r="C543" s="731" t="s">
        <v>581</v>
      </c>
      <c r="D543" s="732" t="s">
        <v>582</v>
      </c>
      <c r="E543" s="733">
        <v>50113001</v>
      </c>
      <c r="F543" s="732" t="s">
        <v>584</v>
      </c>
      <c r="G543" s="731" t="s">
        <v>585</v>
      </c>
      <c r="H543" s="731">
        <v>502429</v>
      </c>
      <c r="I543" s="731">
        <v>0</v>
      </c>
      <c r="J543" s="731" t="s">
        <v>1396</v>
      </c>
      <c r="K543" s="731" t="s">
        <v>329</v>
      </c>
      <c r="L543" s="734">
        <v>1938.4908981618846</v>
      </c>
      <c r="M543" s="734">
        <v>4</v>
      </c>
      <c r="N543" s="735">
        <v>7753.9635926475385</v>
      </c>
    </row>
    <row r="544" spans="1:14" ht="14.45" customHeight="1" x14ac:dyDescent="0.2">
      <c r="A544" s="729" t="s">
        <v>557</v>
      </c>
      <c r="B544" s="730" t="s">
        <v>558</v>
      </c>
      <c r="C544" s="731" t="s">
        <v>581</v>
      </c>
      <c r="D544" s="732" t="s">
        <v>582</v>
      </c>
      <c r="E544" s="733">
        <v>50113001</v>
      </c>
      <c r="F544" s="732" t="s">
        <v>584</v>
      </c>
      <c r="G544" s="731" t="s">
        <v>585</v>
      </c>
      <c r="H544" s="731">
        <v>930258</v>
      </c>
      <c r="I544" s="731">
        <v>0</v>
      </c>
      <c r="J544" s="731" t="s">
        <v>877</v>
      </c>
      <c r="K544" s="731" t="s">
        <v>329</v>
      </c>
      <c r="L544" s="734">
        <v>382.20149928679223</v>
      </c>
      <c r="M544" s="734">
        <v>5</v>
      </c>
      <c r="N544" s="735">
        <v>1911.007496433961</v>
      </c>
    </row>
    <row r="545" spans="1:14" ht="14.45" customHeight="1" x14ac:dyDescent="0.2">
      <c r="A545" s="729" t="s">
        <v>557</v>
      </c>
      <c r="B545" s="730" t="s">
        <v>558</v>
      </c>
      <c r="C545" s="731" t="s">
        <v>581</v>
      </c>
      <c r="D545" s="732" t="s">
        <v>582</v>
      </c>
      <c r="E545" s="733">
        <v>50113001</v>
      </c>
      <c r="F545" s="732" t="s">
        <v>584</v>
      </c>
      <c r="G545" s="731" t="s">
        <v>585</v>
      </c>
      <c r="H545" s="731">
        <v>930127</v>
      </c>
      <c r="I545" s="731">
        <v>0</v>
      </c>
      <c r="J545" s="731" t="s">
        <v>878</v>
      </c>
      <c r="K545" s="731" t="s">
        <v>329</v>
      </c>
      <c r="L545" s="734">
        <v>420.80249988238484</v>
      </c>
      <c r="M545" s="734">
        <v>6</v>
      </c>
      <c r="N545" s="735">
        <v>2524.814999294309</v>
      </c>
    </row>
    <row r="546" spans="1:14" ht="14.45" customHeight="1" x14ac:dyDescent="0.2">
      <c r="A546" s="729" t="s">
        <v>557</v>
      </c>
      <c r="B546" s="730" t="s">
        <v>558</v>
      </c>
      <c r="C546" s="731" t="s">
        <v>581</v>
      </c>
      <c r="D546" s="732" t="s">
        <v>582</v>
      </c>
      <c r="E546" s="733">
        <v>50113001</v>
      </c>
      <c r="F546" s="732" t="s">
        <v>584</v>
      </c>
      <c r="G546" s="731" t="s">
        <v>585</v>
      </c>
      <c r="H546" s="731">
        <v>398229</v>
      </c>
      <c r="I546" s="731">
        <v>0</v>
      </c>
      <c r="J546" s="731" t="s">
        <v>879</v>
      </c>
      <c r="K546" s="731" t="s">
        <v>329</v>
      </c>
      <c r="L546" s="734">
        <v>343.85</v>
      </c>
      <c r="M546" s="734">
        <v>2</v>
      </c>
      <c r="N546" s="735">
        <v>687.7</v>
      </c>
    </row>
    <row r="547" spans="1:14" ht="14.45" customHeight="1" x14ac:dyDescent="0.2">
      <c r="A547" s="729" t="s">
        <v>557</v>
      </c>
      <c r="B547" s="730" t="s">
        <v>558</v>
      </c>
      <c r="C547" s="731" t="s">
        <v>581</v>
      </c>
      <c r="D547" s="732" t="s">
        <v>582</v>
      </c>
      <c r="E547" s="733">
        <v>50113001</v>
      </c>
      <c r="F547" s="732" t="s">
        <v>584</v>
      </c>
      <c r="G547" s="731" t="s">
        <v>585</v>
      </c>
      <c r="H547" s="731">
        <v>840230</v>
      </c>
      <c r="I547" s="731">
        <v>0</v>
      </c>
      <c r="J547" s="731" t="s">
        <v>1397</v>
      </c>
      <c r="K547" s="731" t="s">
        <v>1398</v>
      </c>
      <c r="L547" s="734">
        <v>258.46011792846531</v>
      </c>
      <c r="M547" s="734">
        <v>2</v>
      </c>
      <c r="N547" s="735">
        <v>516.92023585693062</v>
      </c>
    </row>
    <row r="548" spans="1:14" ht="14.45" customHeight="1" x14ac:dyDescent="0.2">
      <c r="A548" s="729" t="s">
        <v>557</v>
      </c>
      <c r="B548" s="730" t="s">
        <v>558</v>
      </c>
      <c r="C548" s="731" t="s">
        <v>581</v>
      </c>
      <c r="D548" s="732" t="s">
        <v>582</v>
      </c>
      <c r="E548" s="733">
        <v>50113001</v>
      </c>
      <c r="F548" s="732" t="s">
        <v>584</v>
      </c>
      <c r="G548" s="731" t="s">
        <v>585</v>
      </c>
      <c r="H548" s="731">
        <v>930248</v>
      </c>
      <c r="I548" s="731">
        <v>0</v>
      </c>
      <c r="J548" s="731" t="s">
        <v>1399</v>
      </c>
      <c r="K548" s="731" t="s">
        <v>329</v>
      </c>
      <c r="L548" s="734">
        <v>496.52780000000001</v>
      </c>
      <c r="M548" s="734">
        <v>1</v>
      </c>
      <c r="N548" s="735">
        <v>496.52780000000001</v>
      </c>
    </row>
    <row r="549" spans="1:14" ht="14.45" customHeight="1" x14ac:dyDescent="0.2">
      <c r="A549" s="729" t="s">
        <v>557</v>
      </c>
      <c r="B549" s="730" t="s">
        <v>558</v>
      </c>
      <c r="C549" s="731" t="s">
        <v>581</v>
      </c>
      <c r="D549" s="732" t="s">
        <v>582</v>
      </c>
      <c r="E549" s="733">
        <v>50113001</v>
      </c>
      <c r="F549" s="732" t="s">
        <v>584</v>
      </c>
      <c r="G549" s="731" t="s">
        <v>585</v>
      </c>
      <c r="H549" s="731">
        <v>921544</v>
      </c>
      <c r="I549" s="731">
        <v>0</v>
      </c>
      <c r="J549" s="731" t="s">
        <v>1400</v>
      </c>
      <c r="K549" s="731" t="s">
        <v>1401</v>
      </c>
      <c r="L549" s="734">
        <v>179.54747678531939</v>
      </c>
      <c r="M549" s="734">
        <v>1</v>
      </c>
      <c r="N549" s="735">
        <v>179.54747678531939</v>
      </c>
    </row>
    <row r="550" spans="1:14" ht="14.45" customHeight="1" x14ac:dyDescent="0.2">
      <c r="A550" s="729" t="s">
        <v>557</v>
      </c>
      <c r="B550" s="730" t="s">
        <v>558</v>
      </c>
      <c r="C550" s="731" t="s">
        <v>581</v>
      </c>
      <c r="D550" s="732" t="s">
        <v>582</v>
      </c>
      <c r="E550" s="733">
        <v>50113001</v>
      </c>
      <c r="F550" s="732" t="s">
        <v>584</v>
      </c>
      <c r="G550" s="731" t="s">
        <v>585</v>
      </c>
      <c r="H550" s="731">
        <v>396374</v>
      </c>
      <c r="I550" s="731">
        <v>0</v>
      </c>
      <c r="J550" s="731" t="s">
        <v>1402</v>
      </c>
      <c r="K550" s="731" t="s">
        <v>1401</v>
      </c>
      <c r="L550" s="734">
        <v>97.572490041975712</v>
      </c>
      <c r="M550" s="734">
        <v>1</v>
      </c>
      <c r="N550" s="735">
        <v>97.572490041975712</v>
      </c>
    </row>
    <row r="551" spans="1:14" ht="14.45" customHeight="1" x14ac:dyDescent="0.2">
      <c r="A551" s="729" t="s">
        <v>557</v>
      </c>
      <c r="B551" s="730" t="s">
        <v>558</v>
      </c>
      <c r="C551" s="731" t="s">
        <v>581</v>
      </c>
      <c r="D551" s="732" t="s">
        <v>582</v>
      </c>
      <c r="E551" s="733">
        <v>50113001</v>
      </c>
      <c r="F551" s="732" t="s">
        <v>584</v>
      </c>
      <c r="G551" s="731" t="s">
        <v>585</v>
      </c>
      <c r="H551" s="731">
        <v>840522</v>
      </c>
      <c r="I551" s="731">
        <v>0</v>
      </c>
      <c r="J551" s="731" t="s">
        <v>1403</v>
      </c>
      <c r="K551" s="731" t="s">
        <v>329</v>
      </c>
      <c r="L551" s="734">
        <v>874.50342466396296</v>
      </c>
      <c r="M551" s="734">
        <v>1</v>
      </c>
      <c r="N551" s="735">
        <v>874.50342466396296</v>
      </c>
    </row>
    <row r="552" spans="1:14" ht="14.45" customHeight="1" x14ac:dyDescent="0.2">
      <c r="A552" s="729" t="s">
        <v>557</v>
      </c>
      <c r="B552" s="730" t="s">
        <v>558</v>
      </c>
      <c r="C552" s="731" t="s">
        <v>581</v>
      </c>
      <c r="D552" s="732" t="s">
        <v>582</v>
      </c>
      <c r="E552" s="733">
        <v>50113001</v>
      </c>
      <c r="F552" s="732" t="s">
        <v>584</v>
      </c>
      <c r="G552" s="731" t="s">
        <v>585</v>
      </c>
      <c r="H552" s="731">
        <v>920359</v>
      </c>
      <c r="I552" s="731">
        <v>0</v>
      </c>
      <c r="J552" s="731" t="s">
        <v>1404</v>
      </c>
      <c r="K552" s="731" t="s">
        <v>329</v>
      </c>
      <c r="L552" s="734">
        <v>213.83906774250835</v>
      </c>
      <c r="M552" s="734">
        <v>4</v>
      </c>
      <c r="N552" s="735">
        <v>855.35627097003339</v>
      </c>
    </row>
    <row r="553" spans="1:14" ht="14.45" customHeight="1" x14ac:dyDescent="0.2">
      <c r="A553" s="729" t="s">
        <v>557</v>
      </c>
      <c r="B553" s="730" t="s">
        <v>558</v>
      </c>
      <c r="C553" s="731" t="s">
        <v>581</v>
      </c>
      <c r="D553" s="732" t="s">
        <v>582</v>
      </c>
      <c r="E553" s="733">
        <v>50113001</v>
      </c>
      <c r="F553" s="732" t="s">
        <v>584</v>
      </c>
      <c r="G553" s="731" t="s">
        <v>585</v>
      </c>
      <c r="H553" s="731">
        <v>921394</v>
      </c>
      <c r="I553" s="731">
        <v>0</v>
      </c>
      <c r="J553" s="731" t="s">
        <v>881</v>
      </c>
      <c r="K553" s="731" t="s">
        <v>329</v>
      </c>
      <c r="L553" s="734">
        <v>585.62922766497923</v>
      </c>
      <c r="M553" s="734">
        <v>2</v>
      </c>
      <c r="N553" s="735">
        <v>1171.2584553299585</v>
      </c>
    </row>
    <row r="554" spans="1:14" ht="14.45" customHeight="1" x14ac:dyDescent="0.2">
      <c r="A554" s="729" t="s">
        <v>557</v>
      </c>
      <c r="B554" s="730" t="s">
        <v>558</v>
      </c>
      <c r="C554" s="731" t="s">
        <v>581</v>
      </c>
      <c r="D554" s="732" t="s">
        <v>582</v>
      </c>
      <c r="E554" s="733">
        <v>50113001</v>
      </c>
      <c r="F554" s="732" t="s">
        <v>584</v>
      </c>
      <c r="G554" s="731" t="s">
        <v>585</v>
      </c>
      <c r="H554" s="731">
        <v>921417</v>
      </c>
      <c r="I554" s="731">
        <v>0</v>
      </c>
      <c r="J554" s="731" t="s">
        <v>1405</v>
      </c>
      <c r="K554" s="731" t="s">
        <v>329</v>
      </c>
      <c r="L554" s="734">
        <v>1077.5306101728281</v>
      </c>
      <c r="M554" s="734">
        <v>1</v>
      </c>
      <c r="N554" s="735">
        <v>1077.5306101728281</v>
      </c>
    </row>
    <row r="555" spans="1:14" ht="14.45" customHeight="1" x14ac:dyDescent="0.2">
      <c r="A555" s="729" t="s">
        <v>557</v>
      </c>
      <c r="B555" s="730" t="s">
        <v>558</v>
      </c>
      <c r="C555" s="731" t="s">
        <v>581</v>
      </c>
      <c r="D555" s="732" t="s">
        <v>582</v>
      </c>
      <c r="E555" s="733">
        <v>50113001</v>
      </c>
      <c r="F555" s="732" t="s">
        <v>584</v>
      </c>
      <c r="G555" s="731" t="s">
        <v>585</v>
      </c>
      <c r="H555" s="731">
        <v>500085</v>
      </c>
      <c r="I555" s="731">
        <v>0</v>
      </c>
      <c r="J555" s="731" t="s">
        <v>1406</v>
      </c>
      <c r="K555" s="731" t="s">
        <v>1407</v>
      </c>
      <c r="L555" s="734">
        <v>571.56118530029096</v>
      </c>
      <c r="M555" s="734">
        <v>1</v>
      </c>
      <c r="N555" s="735">
        <v>571.56118530029096</v>
      </c>
    </row>
    <row r="556" spans="1:14" ht="14.45" customHeight="1" x14ac:dyDescent="0.2">
      <c r="A556" s="729" t="s">
        <v>557</v>
      </c>
      <c r="B556" s="730" t="s">
        <v>558</v>
      </c>
      <c r="C556" s="731" t="s">
        <v>581</v>
      </c>
      <c r="D556" s="732" t="s">
        <v>582</v>
      </c>
      <c r="E556" s="733">
        <v>50113001</v>
      </c>
      <c r="F556" s="732" t="s">
        <v>584</v>
      </c>
      <c r="G556" s="731" t="s">
        <v>585</v>
      </c>
      <c r="H556" s="731">
        <v>930256</v>
      </c>
      <c r="I556" s="731">
        <v>0</v>
      </c>
      <c r="J556" s="731" t="s">
        <v>1408</v>
      </c>
      <c r="K556" s="731" t="s">
        <v>329</v>
      </c>
      <c r="L556" s="734">
        <v>381.29036538461537</v>
      </c>
      <c r="M556" s="734">
        <v>6</v>
      </c>
      <c r="N556" s="735">
        <v>2287.7421923076922</v>
      </c>
    </row>
    <row r="557" spans="1:14" ht="14.45" customHeight="1" x14ac:dyDescent="0.2">
      <c r="A557" s="729" t="s">
        <v>557</v>
      </c>
      <c r="B557" s="730" t="s">
        <v>558</v>
      </c>
      <c r="C557" s="731" t="s">
        <v>581</v>
      </c>
      <c r="D557" s="732" t="s">
        <v>582</v>
      </c>
      <c r="E557" s="733">
        <v>50113001</v>
      </c>
      <c r="F557" s="732" t="s">
        <v>584</v>
      </c>
      <c r="G557" s="731" t="s">
        <v>585</v>
      </c>
      <c r="H557" s="731">
        <v>900518</v>
      </c>
      <c r="I557" s="731">
        <v>0</v>
      </c>
      <c r="J557" s="731" t="s">
        <v>1409</v>
      </c>
      <c r="K557" s="731" t="s">
        <v>329</v>
      </c>
      <c r="L557" s="734">
        <v>280.84119367246279</v>
      </c>
      <c r="M557" s="734">
        <v>3</v>
      </c>
      <c r="N557" s="735">
        <v>842.52358101738832</v>
      </c>
    </row>
    <row r="558" spans="1:14" ht="14.45" customHeight="1" x14ac:dyDescent="0.2">
      <c r="A558" s="729" t="s">
        <v>557</v>
      </c>
      <c r="B558" s="730" t="s">
        <v>558</v>
      </c>
      <c r="C558" s="731" t="s">
        <v>581</v>
      </c>
      <c r="D558" s="732" t="s">
        <v>582</v>
      </c>
      <c r="E558" s="733">
        <v>50113001</v>
      </c>
      <c r="F558" s="732" t="s">
        <v>584</v>
      </c>
      <c r="G558" s="731" t="s">
        <v>585</v>
      </c>
      <c r="H558" s="731">
        <v>119571</v>
      </c>
      <c r="I558" s="731">
        <v>19571</v>
      </c>
      <c r="J558" s="731" t="s">
        <v>889</v>
      </c>
      <c r="K558" s="731" t="s">
        <v>890</v>
      </c>
      <c r="L558" s="734">
        <v>260.07249999999999</v>
      </c>
      <c r="M558" s="734">
        <v>4</v>
      </c>
      <c r="N558" s="735">
        <v>1040.29</v>
      </c>
    </row>
    <row r="559" spans="1:14" ht="14.45" customHeight="1" x14ac:dyDescent="0.2">
      <c r="A559" s="729" t="s">
        <v>557</v>
      </c>
      <c r="B559" s="730" t="s">
        <v>558</v>
      </c>
      <c r="C559" s="731" t="s">
        <v>581</v>
      </c>
      <c r="D559" s="732" t="s">
        <v>582</v>
      </c>
      <c r="E559" s="733">
        <v>50113001</v>
      </c>
      <c r="F559" s="732" t="s">
        <v>584</v>
      </c>
      <c r="G559" s="731" t="s">
        <v>605</v>
      </c>
      <c r="H559" s="731">
        <v>237787</v>
      </c>
      <c r="I559" s="731">
        <v>237787</v>
      </c>
      <c r="J559" s="731" t="s">
        <v>891</v>
      </c>
      <c r="K559" s="731" t="s">
        <v>892</v>
      </c>
      <c r="L559" s="734">
        <v>240.38000000000008</v>
      </c>
      <c r="M559" s="734">
        <v>12</v>
      </c>
      <c r="N559" s="735">
        <v>2884.5600000000009</v>
      </c>
    </row>
    <row r="560" spans="1:14" ht="14.45" customHeight="1" x14ac:dyDescent="0.2">
      <c r="A560" s="729" t="s">
        <v>557</v>
      </c>
      <c r="B560" s="730" t="s">
        <v>558</v>
      </c>
      <c r="C560" s="731" t="s">
        <v>581</v>
      </c>
      <c r="D560" s="732" t="s">
        <v>582</v>
      </c>
      <c r="E560" s="733">
        <v>50113001</v>
      </c>
      <c r="F560" s="732" t="s">
        <v>584</v>
      </c>
      <c r="G560" s="731" t="s">
        <v>605</v>
      </c>
      <c r="H560" s="731">
        <v>147133</v>
      </c>
      <c r="I560" s="731">
        <v>172044</v>
      </c>
      <c r="J560" s="731" t="s">
        <v>1410</v>
      </c>
      <c r="K560" s="731" t="s">
        <v>1411</v>
      </c>
      <c r="L560" s="734">
        <v>98.01</v>
      </c>
      <c r="M560" s="734">
        <v>1</v>
      </c>
      <c r="N560" s="735">
        <v>98.01</v>
      </c>
    </row>
    <row r="561" spans="1:14" ht="14.45" customHeight="1" x14ac:dyDescent="0.2">
      <c r="A561" s="729" t="s">
        <v>557</v>
      </c>
      <c r="B561" s="730" t="s">
        <v>558</v>
      </c>
      <c r="C561" s="731" t="s">
        <v>581</v>
      </c>
      <c r="D561" s="732" t="s">
        <v>582</v>
      </c>
      <c r="E561" s="733">
        <v>50113001</v>
      </c>
      <c r="F561" s="732" t="s">
        <v>584</v>
      </c>
      <c r="G561" s="731" t="s">
        <v>605</v>
      </c>
      <c r="H561" s="731">
        <v>187425</v>
      </c>
      <c r="I561" s="731">
        <v>187425</v>
      </c>
      <c r="J561" s="731" t="s">
        <v>1412</v>
      </c>
      <c r="K561" s="731" t="s">
        <v>1413</v>
      </c>
      <c r="L561" s="734">
        <v>49.310000000000016</v>
      </c>
      <c r="M561" s="734">
        <v>2</v>
      </c>
      <c r="N561" s="735">
        <v>98.620000000000033</v>
      </c>
    </row>
    <row r="562" spans="1:14" ht="14.45" customHeight="1" x14ac:dyDescent="0.2">
      <c r="A562" s="729" t="s">
        <v>557</v>
      </c>
      <c r="B562" s="730" t="s">
        <v>558</v>
      </c>
      <c r="C562" s="731" t="s">
        <v>581</v>
      </c>
      <c r="D562" s="732" t="s">
        <v>582</v>
      </c>
      <c r="E562" s="733">
        <v>50113001</v>
      </c>
      <c r="F562" s="732" t="s">
        <v>584</v>
      </c>
      <c r="G562" s="731" t="s">
        <v>605</v>
      </c>
      <c r="H562" s="731">
        <v>28151</v>
      </c>
      <c r="I562" s="731">
        <v>28151</v>
      </c>
      <c r="J562" s="731" t="s">
        <v>901</v>
      </c>
      <c r="K562" s="731" t="s">
        <v>902</v>
      </c>
      <c r="L562" s="734">
        <v>1039.8899999999999</v>
      </c>
      <c r="M562" s="734">
        <v>1</v>
      </c>
      <c r="N562" s="735">
        <v>1039.8899999999999</v>
      </c>
    </row>
    <row r="563" spans="1:14" ht="14.45" customHeight="1" x14ac:dyDescent="0.2">
      <c r="A563" s="729" t="s">
        <v>557</v>
      </c>
      <c r="B563" s="730" t="s">
        <v>558</v>
      </c>
      <c r="C563" s="731" t="s">
        <v>581</v>
      </c>
      <c r="D563" s="732" t="s">
        <v>582</v>
      </c>
      <c r="E563" s="733">
        <v>50113001</v>
      </c>
      <c r="F563" s="732" t="s">
        <v>584</v>
      </c>
      <c r="G563" s="731" t="s">
        <v>585</v>
      </c>
      <c r="H563" s="731">
        <v>188217</v>
      </c>
      <c r="I563" s="731">
        <v>88217</v>
      </c>
      <c r="J563" s="731" t="s">
        <v>903</v>
      </c>
      <c r="K563" s="731" t="s">
        <v>904</v>
      </c>
      <c r="L563" s="734">
        <v>127.07000000000001</v>
      </c>
      <c r="M563" s="734">
        <v>18</v>
      </c>
      <c r="N563" s="735">
        <v>2287.2600000000002</v>
      </c>
    </row>
    <row r="564" spans="1:14" ht="14.45" customHeight="1" x14ac:dyDescent="0.2">
      <c r="A564" s="729" t="s">
        <v>557</v>
      </c>
      <c r="B564" s="730" t="s">
        <v>558</v>
      </c>
      <c r="C564" s="731" t="s">
        <v>581</v>
      </c>
      <c r="D564" s="732" t="s">
        <v>582</v>
      </c>
      <c r="E564" s="733">
        <v>50113001</v>
      </c>
      <c r="F564" s="732" t="s">
        <v>584</v>
      </c>
      <c r="G564" s="731" t="s">
        <v>585</v>
      </c>
      <c r="H564" s="731">
        <v>188219</v>
      </c>
      <c r="I564" s="731">
        <v>88219</v>
      </c>
      <c r="J564" s="731" t="s">
        <v>905</v>
      </c>
      <c r="K564" s="731" t="s">
        <v>906</v>
      </c>
      <c r="L564" s="734">
        <v>141.28000000000003</v>
      </c>
      <c r="M564" s="734">
        <v>1</v>
      </c>
      <c r="N564" s="735">
        <v>141.28000000000003</v>
      </c>
    </row>
    <row r="565" spans="1:14" ht="14.45" customHeight="1" x14ac:dyDescent="0.2">
      <c r="A565" s="729" t="s">
        <v>557</v>
      </c>
      <c r="B565" s="730" t="s">
        <v>558</v>
      </c>
      <c r="C565" s="731" t="s">
        <v>581</v>
      </c>
      <c r="D565" s="732" t="s">
        <v>582</v>
      </c>
      <c r="E565" s="733">
        <v>50113001</v>
      </c>
      <c r="F565" s="732" t="s">
        <v>584</v>
      </c>
      <c r="G565" s="731" t="s">
        <v>585</v>
      </c>
      <c r="H565" s="731">
        <v>183106</v>
      </c>
      <c r="I565" s="731">
        <v>83106</v>
      </c>
      <c r="J565" s="731" t="s">
        <v>1414</v>
      </c>
      <c r="K565" s="731" t="s">
        <v>1415</v>
      </c>
      <c r="L565" s="734">
        <v>172.16</v>
      </c>
      <c r="M565" s="734">
        <v>2</v>
      </c>
      <c r="N565" s="735">
        <v>344.32</v>
      </c>
    </row>
    <row r="566" spans="1:14" ht="14.45" customHeight="1" x14ac:dyDescent="0.2">
      <c r="A566" s="729" t="s">
        <v>557</v>
      </c>
      <c r="B566" s="730" t="s">
        <v>558</v>
      </c>
      <c r="C566" s="731" t="s">
        <v>581</v>
      </c>
      <c r="D566" s="732" t="s">
        <v>582</v>
      </c>
      <c r="E566" s="733">
        <v>50113001</v>
      </c>
      <c r="F566" s="732" t="s">
        <v>584</v>
      </c>
      <c r="G566" s="731" t="s">
        <v>585</v>
      </c>
      <c r="H566" s="731">
        <v>225973</v>
      </c>
      <c r="I566" s="731">
        <v>225973</v>
      </c>
      <c r="J566" s="731" t="s">
        <v>907</v>
      </c>
      <c r="K566" s="731" t="s">
        <v>1416</v>
      </c>
      <c r="L566" s="734">
        <v>445.18999999999994</v>
      </c>
      <c r="M566" s="734">
        <v>1</v>
      </c>
      <c r="N566" s="735">
        <v>445.18999999999994</v>
      </c>
    </row>
    <row r="567" spans="1:14" ht="14.45" customHeight="1" x14ac:dyDescent="0.2">
      <c r="A567" s="729" t="s">
        <v>557</v>
      </c>
      <c r="B567" s="730" t="s">
        <v>558</v>
      </c>
      <c r="C567" s="731" t="s">
        <v>581</v>
      </c>
      <c r="D567" s="732" t="s">
        <v>582</v>
      </c>
      <c r="E567" s="733">
        <v>50113001</v>
      </c>
      <c r="F567" s="732" t="s">
        <v>584</v>
      </c>
      <c r="G567" s="731" t="s">
        <v>585</v>
      </c>
      <c r="H567" s="731">
        <v>225971</v>
      </c>
      <c r="I567" s="731">
        <v>225971</v>
      </c>
      <c r="J567" s="731" t="s">
        <v>907</v>
      </c>
      <c r="K567" s="731" t="s">
        <v>908</v>
      </c>
      <c r="L567" s="734">
        <v>103.91000000000001</v>
      </c>
      <c r="M567" s="734">
        <v>5</v>
      </c>
      <c r="N567" s="735">
        <v>519.55000000000007</v>
      </c>
    </row>
    <row r="568" spans="1:14" ht="14.45" customHeight="1" x14ac:dyDescent="0.2">
      <c r="A568" s="729" t="s">
        <v>557</v>
      </c>
      <c r="B568" s="730" t="s">
        <v>558</v>
      </c>
      <c r="C568" s="731" t="s">
        <v>581</v>
      </c>
      <c r="D568" s="732" t="s">
        <v>582</v>
      </c>
      <c r="E568" s="733">
        <v>50113001</v>
      </c>
      <c r="F568" s="732" t="s">
        <v>584</v>
      </c>
      <c r="G568" s="731" t="s">
        <v>585</v>
      </c>
      <c r="H568" s="731">
        <v>225965</v>
      </c>
      <c r="I568" s="731">
        <v>225965</v>
      </c>
      <c r="J568" s="731" t="s">
        <v>911</v>
      </c>
      <c r="K568" s="731" t="s">
        <v>912</v>
      </c>
      <c r="L568" s="734">
        <v>134.32</v>
      </c>
      <c r="M568" s="734">
        <v>1</v>
      </c>
      <c r="N568" s="735">
        <v>134.32</v>
      </c>
    </row>
    <row r="569" spans="1:14" ht="14.45" customHeight="1" x14ac:dyDescent="0.2">
      <c r="A569" s="729" t="s">
        <v>557</v>
      </c>
      <c r="B569" s="730" t="s">
        <v>558</v>
      </c>
      <c r="C569" s="731" t="s">
        <v>581</v>
      </c>
      <c r="D569" s="732" t="s">
        <v>582</v>
      </c>
      <c r="E569" s="733">
        <v>50113001</v>
      </c>
      <c r="F569" s="732" t="s">
        <v>584</v>
      </c>
      <c r="G569" s="731" t="s">
        <v>585</v>
      </c>
      <c r="H569" s="731">
        <v>205996</v>
      </c>
      <c r="I569" s="731">
        <v>205996</v>
      </c>
      <c r="J569" s="731" t="s">
        <v>1417</v>
      </c>
      <c r="K569" s="731" t="s">
        <v>1418</v>
      </c>
      <c r="L569" s="734">
        <v>654.86000000000013</v>
      </c>
      <c r="M569" s="734">
        <v>1</v>
      </c>
      <c r="N569" s="735">
        <v>654.86000000000013</v>
      </c>
    </row>
    <row r="570" spans="1:14" ht="14.45" customHeight="1" x14ac:dyDescent="0.2">
      <c r="A570" s="729" t="s">
        <v>557</v>
      </c>
      <c r="B570" s="730" t="s">
        <v>558</v>
      </c>
      <c r="C570" s="731" t="s">
        <v>581</v>
      </c>
      <c r="D570" s="732" t="s">
        <v>582</v>
      </c>
      <c r="E570" s="733">
        <v>50113001</v>
      </c>
      <c r="F570" s="732" t="s">
        <v>584</v>
      </c>
      <c r="G570" s="731" t="s">
        <v>585</v>
      </c>
      <c r="H570" s="731">
        <v>218239</v>
      </c>
      <c r="I570" s="731">
        <v>218239</v>
      </c>
      <c r="J570" s="731" t="s">
        <v>1419</v>
      </c>
      <c r="K570" s="731" t="s">
        <v>1420</v>
      </c>
      <c r="L570" s="734">
        <v>59.83</v>
      </c>
      <c r="M570" s="734">
        <v>2</v>
      </c>
      <c r="N570" s="735">
        <v>119.66</v>
      </c>
    </row>
    <row r="571" spans="1:14" ht="14.45" customHeight="1" x14ac:dyDescent="0.2">
      <c r="A571" s="729" t="s">
        <v>557</v>
      </c>
      <c r="B571" s="730" t="s">
        <v>558</v>
      </c>
      <c r="C571" s="731" t="s">
        <v>581</v>
      </c>
      <c r="D571" s="732" t="s">
        <v>582</v>
      </c>
      <c r="E571" s="733">
        <v>50113001</v>
      </c>
      <c r="F571" s="732" t="s">
        <v>584</v>
      </c>
      <c r="G571" s="731" t="s">
        <v>329</v>
      </c>
      <c r="H571" s="731">
        <v>149909</v>
      </c>
      <c r="I571" s="731">
        <v>49909</v>
      </c>
      <c r="J571" s="731" t="s">
        <v>1421</v>
      </c>
      <c r="K571" s="731" t="s">
        <v>1096</v>
      </c>
      <c r="L571" s="734">
        <v>27.9</v>
      </c>
      <c r="M571" s="734">
        <v>1</v>
      </c>
      <c r="N571" s="735">
        <v>27.9</v>
      </c>
    </row>
    <row r="572" spans="1:14" ht="14.45" customHeight="1" x14ac:dyDescent="0.2">
      <c r="A572" s="729" t="s">
        <v>557</v>
      </c>
      <c r="B572" s="730" t="s">
        <v>558</v>
      </c>
      <c r="C572" s="731" t="s">
        <v>581</v>
      </c>
      <c r="D572" s="732" t="s">
        <v>582</v>
      </c>
      <c r="E572" s="733">
        <v>50113001</v>
      </c>
      <c r="F572" s="732" t="s">
        <v>584</v>
      </c>
      <c r="G572" s="731" t="s">
        <v>585</v>
      </c>
      <c r="H572" s="731">
        <v>147476</v>
      </c>
      <c r="I572" s="731">
        <v>47476</v>
      </c>
      <c r="J572" s="731" t="s">
        <v>1422</v>
      </c>
      <c r="K572" s="731" t="s">
        <v>1423</v>
      </c>
      <c r="L572" s="734">
        <v>85.860000000000014</v>
      </c>
      <c r="M572" s="734">
        <v>2</v>
      </c>
      <c r="N572" s="735">
        <v>171.72000000000003</v>
      </c>
    </row>
    <row r="573" spans="1:14" ht="14.45" customHeight="1" x14ac:dyDescent="0.2">
      <c r="A573" s="729" t="s">
        <v>557</v>
      </c>
      <c r="B573" s="730" t="s">
        <v>558</v>
      </c>
      <c r="C573" s="731" t="s">
        <v>581</v>
      </c>
      <c r="D573" s="732" t="s">
        <v>582</v>
      </c>
      <c r="E573" s="733">
        <v>50113001</v>
      </c>
      <c r="F573" s="732" t="s">
        <v>584</v>
      </c>
      <c r="G573" s="731" t="s">
        <v>605</v>
      </c>
      <c r="H573" s="731">
        <v>844554</v>
      </c>
      <c r="I573" s="731">
        <v>114065</v>
      </c>
      <c r="J573" s="731" t="s">
        <v>919</v>
      </c>
      <c r="K573" s="731" t="s">
        <v>920</v>
      </c>
      <c r="L573" s="734">
        <v>18.21</v>
      </c>
      <c r="M573" s="734">
        <v>2</v>
      </c>
      <c r="N573" s="735">
        <v>36.42</v>
      </c>
    </row>
    <row r="574" spans="1:14" ht="14.45" customHeight="1" x14ac:dyDescent="0.2">
      <c r="A574" s="729" t="s">
        <v>557</v>
      </c>
      <c r="B574" s="730" t="s">
        <v>558</v>
      </c>
      <c r="C574" s="731" t="s">
        <v>581</v>
      </c>
      <c r="D574" s="732" t="s">
        <v>582</v>
      </c>
      <c r="E574" s="733">
        <v>50113001</v>
      </c>
      <c r="F574" s="732" t="s">
        <v>584</v>
      </c>
      <c r="G574" s="731" t="s">
        <v>585</v>
      </c>
      <c r="H574" s="731">
        <v>196635</v>
      </c>
      <c r="I574" s="731">
        <v>96635</v>
      </c>
      <c r="J574" s="731" t="s">
        <v>922</v>
      </c>
      <c r="K574" s="731" t="s">
        <v>923</v>
      </c>
      <c r="L574" s="734">
        <v>111.46</v>
      </c>
      <c r="M574" s="734">
        <v>3</v>
      </c>
      <c r="N574" s="735">
        <v>334.38</v>
      </c>
    </row>
    <row r="575" spans="1:14" ht="14.45" customHeight="1" x14ac:dyDescent="0.2">
      <c r="A575" s="729" t="s">
        <v>557</v>
      </c>
      <c r="B575" s="730" t="s">
        <v>558</v>
      </c>
      <c r="C575" s="731" t="s">
        <v>581</v>
      </c>
      <c r="D575" s="732" t="s">
        <v>582</v>
      </c>
      <c r="E575" s="733">
        <v>50113001</v>
      </c>
      <c r="F575" s="732" t="s">
        <v>584</v>
      </c>
      <c r="G575" s="731" t="s">
        <v>585</v>
      </c>
      <c r="H575" s="731">
        <v>186393</v>
      </c>
      <c r="I575" s="731">
        <v>86393</v>
      </c>
      <c r="J575" s="731" t="s">
        <v>924</v>
      </c>
      <c r="K575" s="731" t="s">
        <v>1424</v>
      </c>
      <c r="L575" s="734">
        <v>53.790000000000013</v>
      </c>
      <c r="M575" s="734">
        <v>3</v>
      </c>
      <c r="N575" s="735">
        <v>161.37000000000003</v>
      </c>
    </row>
    <row r="576" spans="1:14" ht="14.45" customHeight="1" x14ac:dyDescent="0.2">
      <c r="A576" s="729" t="s">
        <v>557</v>
      </c>
      <c r="B576" s="730" t="s">
        <v>558</v>
      </c>
      <c r="C576" s="731" t="s">
        <v>581</v>
      </c>
      <c r="D576" s="732" t="s">
        <v>582</v>
      </c>
      <c r="E576" s="733">
        <v>50113001</v>
      </c>
      <c r="F576" s="732" t="s">
        <v>584</v>
      </c>
      <c r="G576" s="731" t="s">
        <v>585</v>
      </c>
      <c r="H576" s="731">
        <v>117992</v>
      </c>
      <c r="I576" s="731">
        <v>17992</v>
      </c>
      <c r="J576" s="731" t="s">
        <v>924</v>
      </c>
      <c r="K576" s="731" t="s">
        <v>925</v>
      </c>
      <c r="L576" s="734">
        <v>96.37</v>
      </c>
      <c r="M576" s="734">
        <v>6</v>
      </c>
      <c r="N576" s="735">
        <v>578.22</v>
      </c>
    </row>
    <row r="577" spans="1:14" ht="14.45" customHeight="1" x14ac:dyDescent="0.2">
      <c r="A577" s="729" t="s">
        <v>557</v>
      </c>
      <c r="B577" s="730" t="s">
        <v>558</v>
      </c>
      <c r="C577" s="731" t="s">
        <v>581</v>
      </c>
      <c r="D577" s="732" t="s">
        <v>582</v>
      </c>
      <c r="E577" s="733">
        <v>50113001</v>
      </c>
      <c r="F577" s="732" t="s">
        <v>584</v>
      </c>
      <c r="G577" s="731" t="s">
        <v>585</v>
      </c>
      <c r="H577" s="731">
        <v>231541</v>
      </c>
      <c r="I577" s="731">
        <v>231541</v>
      </c>
      <c r="J577" s="731" t="s">
        <v>926</v>
      </c>
      <c r="K577" s="731" t="s">
        <v>927</v>
      </c>
      <c r="L577" s="734">
        <v>80.69</v>
      </c>
      <c r="M577" s="734">
        <v>3</v>
      </c>
      <c r="N577" s="735">
        <v>242.07</v>
      </c>
    </row>
    <row r="578" spans="1:14" ht="14.45" customHeight="1" x14ac:dyDescent="0.2">
      <c r="A578" s="729" t="s">
        <v>557</v>
      </c>
      <c r="B578" s="730" t="s">
        <v>558</v>
      </c>
      <c r="C578" s="731" t="s">
        <v>581</v>
      </c>
      <c r="D578" s="732" t="s">
        <v>582</v>
      </c>
      <c r="E578" s="733">
        <v>50113001</v>
      </c>
      <c r="F578" s="732" t="s">
        <v>584</v>
      </c>
      <c r="G578" s="731" t="s">
        <v>585</v>
      </c>
      <c r="H578" s="731">
        <v>231544</v>
      </c>
      <c r="I578" s="731">
        <v>231544</v>
      </c>
      <c r="J578" s="731" t="s">
        <v>926</v>
      </c>
      <c r="K578" s="731" t="s">
        <v>928</v>
      </c>
      <c r="L578" s="734">
        <v>80.69</v>
      </c>
      <c r="M578" s="734">
        <v>2</v>
      </c>
      <c r="N578" s="735">
        <v>161.38</v>
      </c>
    </row>
    <row r="579" spans="1:14" ht="14.45" customHeight="1" x14ac:dyDescent="0.2">
      <c r="A579" s="729" t="s">
        <v>557</v>
      </c>
      <c r="B579" s="730" t="s">
        <v>558</v>
      </c>
      <c r="C579" s="731" t="s">
        <v>581</v>
      </c>
      <c r="D579" s="732" t="s">
        <v>582</v>
      </c>
      <c r="E579" s="733">
        <v>50113001</v>
      </c>
      <c r="F579" s="732" t="s">
        <v>584</v>
      </c>
      <c r="G579" s="731" t="s">
        <v>585</v>
      </c>
      <c r="H579" s="731">
        <v>234736</v>
      </c>
      <c r="I579" s="731">
        <v>234736</v>
      </c>
      <c r="J579" s="731" t="s">
        <v>929</v>
      </c>
      <c r="K579" s="731" t="s">
        <v>930</v>
      </c>
      <c r="L579" s="734">
        <v>120.54000266390433</v>
      </c>
      <c r="M579" s="734">
        <v>13</v>
      </c>
      <c r="N579" s="735">
        <v>1567.0200346307563</v>
      </c>
    </row>
    <row r="580" spans="1:14" ht="14.45" customHeight="1" x14ac:dyDescent="0.2">
      <c r="A580" s="729" t="s">
        <v>557</v>
      </c>
      <c r="B580" s="730" t="s">
        <v>558</v>
      </c>
      <c r="C580" s="731" t="s">
        <v>581</v>
      </c>
      <c r="D580" s="732" t="s">
        <v>582</v>
      </c>
      <c r="E580" s="733">
        <v>50113001</v>
      </c>
      <c r="F580" s="732" t="s">
        <v>584</v>
      </c>
      <c r="G580" s="731" t="s">
        <v>585</v>
      </c>
      <c r="H580" s="731">
        <v>116593</v>
      </c>
      <c r="I580" s="731">
        <v>16593</v>
      </c>
      <c r="J580" s="731" t="s">
        <v>1425</v>
      </c>
      <c r="K580" s="731" t="s">
        <v>1426</v>
      </c>
      <c r="L580" s="734">
        <v>140.06999999999996</v>
      </c>
      <c r="M580" s="734">
        <v>1</v>
      </c>
      <c r="N580" s="735">
        <v>140.06999999999996</v>
      </c>
    </row>
    <row r="581" spans="1:14" ht="14.45" customHeight="1" x14ac:dyDescent="0.2">
      <c r="A581" s="729" t="s">
        <v>557</v>
      </c>
      <c r="B581" s="730" t="s">
        <v>558</v>
      </c>
      <c r="C581" s="731" t="s">
        <v>581</v>
      </c>
      <c r="D581" s="732" t="s">
        <v>582</v>
      </c>
      <c r="E581" s="733">
        <v>50113001</v>
      </c>
      <c r="F581" s="732" t="s">
        <v>584</v>
      </c>
      <c r="G581" s="731" t="s">
        <v>585</v>
      </c>
      <c r="H581" s="731">
        <v>116594</v>
      </c>
      <c r="I581" s="731">
        <v>16594</v>
      </c>
      <c r="J581" s="731" t="s">
        <v>1427</v>
      </c>
      <c r="K581" s="731" t="s">
        <v>1428</v>
      </c>
      <c r="L581" s="734">
        <v>105.54125000000001</v>
      </c>
      <c r="M581" s="734">
        <v>8</v>
      </c>
      <c r="N581" s="735">
        <v>844.33</v>
      </c>
    </row>
    <row r="582" spans="1:14" ht="14.45" customHeight="1" x14ac:dyDescent="0.2">
      <c r="A582" s="729" t="s">
        <v>557</v>
      </c>
      <c r="B582" s="730" t="s">
        <v>558</v>
      </c>
      <c r="C582" s="731" t="s">
        <v>581</v>
      </c>
      <c r="D582" s="732" t="s">
        <v>582</v>
      </c>
      <c r="E582" s="733">
        <v>50113001</v>
      </c>
      <c r="F582" s="732" t="s">
        <v>584</v>
      </c>
      <c r="G582" s="731" t="s">
        <v>585</v>
      </c>
      <c r="H582" s="731">
        <v>225168</v>
      </c>
      <c r="I582" s="731">
        <v>225168</v>
      </c>
      <c r="J582" s="731" t="s">
        <v>1429</v>
      </c>
      <c r="K582" s="731" t="s">
        <v>638</v>
      </c>
      <c r="L582" s="734">
        <v>63.540000000000013</v>
      </c>
      <c r="M582" s="734">
        <v>4</v>
      </c>
      <c r="N582" s="735">
        <v>254.16000000000005</v>
      </c>
    </row>
    <row r="583" spans="1:14" ht="14.45" customHeight="1" x14ac:dyDescent="0.2">
      <c r="A583" s="729" t="s">
        <v>557</v>
      </c>
      <c r="B583" s="730" t="s">
        <v>558</v>
      </c>
      <c r="C583" s="731" t="s">
        <v>581</v>
      </c>
      <c r="D583" s="732" t="s">
        <v>582</v>
      </c>
      <c r="E583" s="733">
        <v>50113001</v>
      </c>
      <c r="F583" s="732" t="s">
        <v>584</v>
      </c>
      <c r="G583" s="731" t="s">
        <v>585</v>
      </c>
      <c r="H583" s="731">
        <v>102684</v>
      </c>
      <c r="I583" s="731">
        <v>2684</v>
      </c>
      <c r="J583" s="731" t="s">
        <v>931</v>
      </c>
      <c r="K583" s="731" t="s">
        <v>932</v>
      </c>
      <c r="L583" s="734">
        <v>133.61000000000001</v>
      </c>
      <c r="M583" s="734">
        <v>4</v>
      </c>
      <c r="N583" s="735">
        <v>534.44000000000005</v>
      </c>
    </row>
    <row r="584" spans="1:14" ht="14.45" customHeight="1" x14ac:dyDescent="0.2">
      <c r="A584" s="729" t="s">
        <v>557</v>
      </c>
      <c r="B584" s="730" t="s">
        <v>558</v>
      </c>
      <c r="C584" s="731" t="s">
        <v>581</v>
      </c>
      <c r="D584" s="732" t="s">
        <v>582</v>
      </c>
      <c r="E584" s="733">
        <v>50113001</v>
      </c>
      <c r="F584" s="732" t="s">
        <v>584</v>
      </c>
      <c r="G584" s="731" t="s">
        <v>585</v>
      </c>
      <c r="H584" s="731">
        <v>231597</v>
      </c>
      <c r="I584" s="731">
        <v>231597</v>
      </c>
      <c r="J584" s="731" t="s">
        <v>1430</v>
      </c>
      <c r="K584" s="731" t="s">
        <v>1431</v>
      </c>
      <c r="L584" s="734">
        <v>84.04</v>
      </c>
      <c r="M584" s="734">
        <v>3</v>
      </c>
      <c r="N584" s="735">
        <v>252.12</v>
      </c>
    </row>
    <row r="585" spans="1:14" ht="14.45" customHeight="1" x14ac:dyDescent="0.2">
      <c r="A585" s="729" t="s">
        <v>557</v>
      </c>
      <c r="B585" s="730" t="s">
        <v>558</v>
      </c>
      <c r="C585" s="731" t="s">
        <v>581</v>
      </c>
      <c r="D585" s="732" t="s">
        <v>582</v>
      </c>
      <c r="E585" s="733">
        <v>50113001</v>
      </c>
      <c r="F585" s="732" t="s">
        <v>584</v>
      </c>
      <c r="G585" s="731" t="s">
        <v>585</v>
      </c>
      <c r="H585" s="731">
        <v>13818</v>
      </c>
      <c r="I585" s="731">
        <v>13818</v>
      </c>
      <c r="J585" s="731" t="s">
        <v>1432</v>
      </c>
      <c r="K585" s="731" t="s">
        <v>1433</v>
      </c>
      <c r="L585" s="734">
        <v>499.57</v>
      </c>
      <c r="M585" s="734">
        <v>2</v>
      </c>
      <c r="N585" s="735">
        <v>999.14</v>
      </c>
    </row>
    <row r="586" spans="1:14" ht="14.45" customHeight="1" x14ac:dyDescent="0.2">
      <c r="A586" s="729" t="s">
        <v>557</v>
      </c>
      <c r="B586" s="730" t="s">
        <v>558</v>
      </c>
      <c r="C586" s="731" t="s">
        <v>581</v>
      </c>
      <c r="D586" s="732" t="s">
        <v>582</v>
      </c>
      <c r="E586" s="733">
        <v>50113001</v>
      </c>
      <c r="F586" s="732" t="s">
        <v>584</v>
      </c>
      <c r="G586" s="731" t="s">
        <v>585</v>
      </c>
      <c r="H586" s="731">
        <v>113814</v>
      </c>
      <c r="I586" s="731">
        <v>13814</v>
      </c>
      <c r="J586" s="731" t="s">
        <v>1432</v>
      </c>
      <c r="K586" s="731" t="s">
        <v>1434</v>
      </c>
      <c r="L586" s="734">
        <v>171.0499999999999</v>
      </c>
      <c r="M586" s="734">
        <v>1</v>
      </c>
      <c r="N586" s="735">
        <v>171.0499999999999</v>
      </c>
    </row>
    <row r="587" spans="1:14" ht="14.45" customHeight="1" x14ac:dyDescent="0.2">
      <c r="A587" s="729" t="s">
        <v>557</v>
      </c>
      <c r="B587" s="730" t="s">
        <v>558</v>
      </c>
      <c r="C587" s="731" t="s">
        <v>581</v>
      </c>
      <c r="D587" s="732" t="s">
        <v>582</v>
      </c>
      <c r="E587" s="733">
        <v>50113001</v>
      </c>
      <c r="F587" s="732" t="s">
        <v>584</v>
      </c>
      <c r="G587" s="731" t="s">
        <v>585</v>
      </c>
      <c r="H587" s="731">
        <v>113816</v>
      </c>
      <c r="I587" s="731">
        <v>13816</v>
      </c>
      <c r="J587" s="731" t="s">
        <v>1432</v>
      </c>
      <c r="K587" s="731" t="s">
        <v>1435</v>
      </c>
      <c r="L587" s="734">
        <v>288.25666666666666</v>
      </c>
      <c r="M587" s="734">
        <v>3</v>
      </c>
      <c r="N587" s="735">
        <v>864.77</v>
      </c>
    </row>
    <row r="588" spans="1:14" ht="14.45" customHeight="1" x14ac:dyDescent="0.2">
      <c r="A588" s="729" t="s">
        <v>557</v>
      </c>
      <c r="B588" s="730" t="s">
        <v>558</v>
      </c>
      <c r="C588" s="731" t="s">
        <v>581</v>
      </c>
      <c r="D588" s="732" t="s">
        <v>582</v>
      </c>
      <c r="E588" s="733">
        <v>50113001</v>
      </c>
      <c r="F588" s="732" t="s">
        <v>584</v>
      </c>
      <c r="G588" s="731" t="s">
        <v>605</v>
      </c>
      <c r="H588" s="731">
        <v>187335</v>
      </c>
      <c r="I588" s="731">
        <v>187335</v>
      </c>
      <c r="J588" s="731" t="s">
        <v>1436</v>
      </c>
      <c r="K588" s="731" t="s">
        <v>1437</v>
      </c>
      <c r="L588" s="734">
        <v>325.20000000000005</v>
      </c>
      <c r="M588" s="734">
        <v>1</v>
      </c>
      <c r="N588" s="735">
        <v>325.20000000000005</v>
      </c>
    </row>
    <row r="589" spans="1:14" ht="14.45" customHeight="1" x14ac:dyDescent="0.2">
      <c r="A589" s="729" t="s">
        <v>557</v>
      </c>
      <c r="B589" s="730" t="s">
        <v>558</v>
      </c>
      <c r="C589" s="731" t="s">
        <v>581</v>
      </c>
      <c r="D589" s="732" t="s">
        <v>582</v>
      </c>
      <c r="E589" s="733">
        <v>50113001</v>
      </c>
      <c r="F589" s="732" t="s">
        <v>584</v>
      </c>
      <c r="G589" s="731" t="s">
        <v>329</v>
      </c>
      <c r="H589" s="731">
        <v>845630</v>
      </c>
      <c r="I589" s="731">
        <v>105846</v>
      </c>
      <c r="J589" s="731" t="s">
        <v>1438</v>
      </c>
      <c r="K589" s="731" t="s">
        <v>1439</v>
      </c>
      <c r="L589" s="734">
        <v>102.37</v>
      </c>
      <c r="M589" s="734">
        <v>1</v>
      </c>
      <c r="N589" s="735">
        <v>102.37</v>
      </c>
    </row>
    <row r="590" spans="1:14" ht="14.45" customHeight="1" x14ac:dyDescent="0.2">
      <c r="A590" s="729" t="s">
        <v>557</v>
      </c>
      <c r="B590" s="730" t="s">
        <v>558</v>
      </c>
      <c r="C590" s="731" t="s">
        <v>581</v>
      </c>
      <c r="D590" s="732" t="s">
        <v>582</v>
      </c>
      <c r="E590" s="733">
        <v>50113001</v>
      </c>
      <c r="F590" s="732" t="s">
        <v>584</v>
      </c>
      <c r="G590" s="731" t="s">
        <v>585</v>
      </c>
      <c r="H590" s="731">
        <v>845432</v>
      </c>
      <c r="I590" s="731">
        <v>107639</v>
      </c>
      <c r="J590" s="731" t="s">
        <v>1440</v>
      </c>
      <c r="K590" s="731" t="s">
        <v>1431</v>
      </c>
      <c r="L590" s="734">
        <v>59.729999999999983</v>
      </c>
      <c r="M590" s="734">
        <v>3</v>
      </c>
      <c r="N590" s="735">
        <v>179.18999999999994</v>
      </c>
    </row>
    <row r="591" spans="1:14" ht="14.45" customHeight="1" x14ac:dyDescent="0.2">
      <c r="A591" s="729" t="s">
        <v>557</v>
      </c>
      <c r="B591" s="730" t="s">
        <v>558</v>
      </c>
      <c r="C591" s="731" t="s">
        <v>581</v>
      </c>
      <c r="D591" s="732" t="s">
        <v>582</v>
      </c>
      <c r="E591" s="733">
        <v>50113001</v>
      </c>
      <c r="F591" s="732" t="s">
        <v>584</v>
      </c>
      <c r="G591" s="731" t="s">
        <v>585</v>
      </c>
      <c r="H591" s="731">
        <v>850459</v>
      </c>
      <c r="I591" s="731">
        <v>127760</v>
      </c>
      <c r="J591" s="731" t="s">
        <v>935</v>
      </c>
      <c r="K591" s="731" t="s">
        <v>936</v>
      </c>
      <c r="L591" s="734">
        <v>59.688749999999999</v>
      </c>
      <c r="M591" s="734">
        <v>8</v>
      </c>
      <c r="N591" s="735">
        <v>477.51</v>
      </c>
    </row>
    <row r="592" spans="1:14" ht="14.45" customHeight="1" x14ac:dyDescent="0.2">
      <c r="A592" s="729" t="s">
        <v>557</v>
      </c>
      <c r="B592" s="730" t="s">
        <v>558</v>
      </c>
      <c r="C592" s="731" t="s">
        <v>581</v>
      </c>
      <c r="D592" s="732" t="s">
        <v>582</v>
      </c>
      <c r="E592" s="733">
        <v>50113001</v>
      </c>
      <c r="F592" s="732" t="s">
        <v>584</v>
      </c>
      <c r="G592" s="731" t="s">
        <v>605</v>
      </c>
      <c r="H592" s="731">
        <v>184530</v>
      </c>
      <c r="I592" s="731">
        <v>200207</v>
      </c>
      <c r="J592" s="731" t="s">
        <v>1441</v>
      </c>
      <c r="K592" s="731" t="s">
        <v>1442</v>
      </c>
      <c r="L592" s="734">
        <v>84.04</v>
      </c>
      <c r="M592" s="734">
        <v>1</v>
      </c>
      <c r="N592" s="735">
        <v>84.04</v>
      </c>
    </row>
    <row r="593" spans="1:14" ht="14.45" customHeight="1" x14ac:dyDescent="0.2">
      <c r="A593" s="729" t="s">
        <v>557</v>
      </c>
      <c r="B593" s="730" t="s">
        <v>558</v>
      </c>
      <c r="C593" s="731" t="s">
        <v>581</v>
      </c>
      <c r="D593" s="732" t="s">
        <v>582</v>
      </c>
      <c r="E593" s="733">
        <v>50113001</v>
      </c>
      <c r="F593" s="732" t="s">
        <v>584</v>
      </c>
      <c r="G593" s="731" t="s">
        <v>585</v>
      </c>
      <c r="H593" s="731">
        <v>207960</v>
      </c>
      <c r="I593" s="731">
        <v>207960</v>
      </c>
      <c r="J593" s="731" t="s">
        <v>937</v>
      </c>
      <c r="K593" s="731" t="s">
        <v>938</v>
      </c>
      <c r="L593" s="734">
        <v>280.81999999999988</v>
      </c>
      <c r="M593" s="734">
        <v>1</v>
      </c>
      <c r="N593" s="735">
        <v>280.81999999999988</v>
      </c>
    </row>
    <row r="594" spans="1:14" ht="14.45" customHeight="1" x14ac:dyDescent="0.2">
      <c r="A594" s="729" t="s">
        <v>557</v>
      </c>
      <c r="B594" s="730" t="s">
        <v>558</v>
      </c>
      <c r="C594" s="731" t="s">
        <v>581</v>
      </c>
      <c r="D594" s="732" t="s">
        <v>582</v>
      </c>
      <c r="E594" s="733">
        <v>50113001</v>
      </c>
      <c r="F594" s="732" t="s">
        <v>584</v>
      </c>
      <c r="G594" s="731" t="s">
        <v>585</v>
      </c>
      <c r="H594" s="731">
        <v>101125</v>
      </c>
      <c r="I594" s="731">
        <v>1125</v>
      </c>
      <c r="J594" s="731" t="s">
        <v>939</v>
      </c>
      <c r="K594" s="731" t="s">
        <v>940</v>
      </c>
      <c r="L594" s="734">
        <v>77.28</v>
      </c>
      <c r="M594" s="734">
        <v>1</v>
      </c>
      <c r="N594" s="735">
        <v>77.28</v>
      </c>
    </row>
    <row r="595" spans="1:14" ht="14.45" customHeight="1" x14ac:dyDescent="0.2">
      <c r="A595" s="729" t="s">
        <v>557</v>
      </c>
      <c r="B595" s="730" t="s">
        <v>558</v>
      </c>
      <c r="C595" s="731" t="s">
        <v>581</v>
      </c>
      <c r="D595" s="732" t="s">
        <v>582</v>
      </c>
      <c r="E595" s="733">
        <v>50113001</v>
      </c>
      <c r="F595" s="732" t="s">
        <v>584</v>
      </c>
      <c r="G595" s="731" t="s">
        <v>585</v>
      </c>
      <c r="H595" s="731">
        <v>223159</v>
      </c>
      <c r="I595" s="731">
        <v>223159</v>
      </c>
      <c r="J595" s="731" t="s">
        <v>1443</v>
      </c>
      <c r="K595" s="731" t="s">
        <v>1444</v>
      </c>
      <c r="L595" s="734">
        <v>74.28</v>
      </c>
      <c r="M595" s="734">
        <v>8</v>
      </c>
      <c r="N595" s="735">
        <v>594.24</v>
      </c>
    </row>
    <row r="596" spans="1:14" ht="14.45" customHeight="1" x14ac:dyDescent="0.2">
      <c r="A596" s="729" t="s">
        <v>557</v>
      </c>
      <c r="B596" s="730" t="s">
        <v>558</v>
      </c>
      <c r="C596" s="731" t="s">
        <v>581</v>
      </c>
      <c r="D596" s="732" t="s">
        <v>582</v>
      </c>
      <c r="E596" s="733">
        <v>50113001</v>
      </c>
      <c r="F596" s="732" t="s">
        <v>584</v>
      </c>
      <c r="G596" s="731" t="s">
        <v>585</v>
      </c>
      <c r="H596" s="731">
        <v>848626</v>
      </c>
      <c r="I596" s="731">
        <v>107944</v>
      </c>
      <c r="J596" s="731" t="s">
        <v>1445</v>
      </c>
      <c r="K596" s="731" t="s">
        <v>1446</v>
      </c>
      <c r="L596" s="734">
        <v>125.74000000000001</v>
      </c>
      <c r="M596" s="734">
        <v>2</v>
      </c>
      <c r="N596" s="735">
        <v>251.48000000000002</v>
      </c>
    </row>
    <row r="597" spans="1:14" ht="14.45" customHeight="1" x14ac:dyDescent="0.2">
      <c r="A597" s="729" t="s">
        <v>557</v>
      </c>
      <c r="B597" s="730" t="s">
        <v>558</v>
      </c>
      <c r="C597" s="731" t="s">
        <v>581</v>
      </c>
      <c r="D597" s="732" t="s">
        <v>582</v>
      </c>
      <c r="E597" s="733">
        <v>50113001</v>
      </c>
      <c r="F597" s="732" t="s">
        <v>584</v>
      </c>
      <c r="G597" s="731" t="s">
        <v>605</v>
      </c>
      <c r="H597" s="731">
        <v>103591</v>
      </c>
      <c r="I597" s="731">
        <v>3591</v>
      </c>
      <c r="J597" s="731" t="s">
        <v>1447</v>
      </c>
      <c r="K597" s="731" t="s">
        <v>1448</v>
      </c>
      <c r="L597" s="734">
        <v>431.64000000000004</v>
      </c>
      <c r="M597" s="734">
        <v>2</v>
      </c>
      <c r="N597" s="735">
        <v>863.28000000000009</v>
      </c>
    </row>
    <row r="598" spans="1:14" ht="14.45" customHeight="1" x14ac:dyDescent="0.2">
      <c r="A598" s="729" t="s">
        <v>557</v>
      </c>
      <c r="B598" s="730" t="s">
        <v>558</v>
      </c>
      <c r="C598" s="731" t="s">
        <v>581</v>
      </c>
      <c r="D598" s="732" t="s">
        <v>582</v>
      </c>
      <c r="E598" s="733">
        <v>50113001</v>
      </c>
      <c r="F598" s="732" t="s">
        <v>584</v>
      </c>
      <c r="G598" s="731" t="s">
        <v>585</v>
      </c>
      <c r="H598" s="731">
        <v>194763</v>
      </c>
      <c r="I598" s="731">
        <v>94763</v>
      </c>
      <c r="J598" s="731" t="s">
        <v>1449</v>
      </c>
      <c r="K598" s="731" t="s">
        <v>1450</v>
      </c>
      <c r="L598" s="734">
        <v>212.52</v>
      </c>
      <c r="M598" s="734">
        <v>1</v>
      </c>
      <c r="N598" s="735">
        <v>212.52</v>
      </c>
    </row>
    <row r="599" spans="1:14" ht="14.45" customHeight="1" x14ac:dyDescent="0.2">
      <c r="A599" s="729" t="s">
        <v>557</v>
      </c>
      <c r="B599" s="730" t="s">
        <v>558</v>
      </c>
      <c r="C599" s="731" t="s">
        <v>581</v>
      </c>
      <c r="D599" s="732" t="s">
        <v>582</v>
      </c>
      <c r="E599" s="733">
        <v>50113001</v>
      </c>
      <c r="F599" s="732" t="s">
        <v>584</v>
      </c>
      <c r="G599" s="731" t="s">
        <v>585</v>
      </c>
      <c r="H599" s="731">
        <v>33873</v>
      </c>
      <c r="I599" s="731">
        <v>33873</v>
      </c>
      <c r="J599" s="731" t="s">
        <v>945</v>
      </c>
      <c r="K599" s="731" t="s">
        <v>946</v>
      </c>
      <c r="L599" s="734">
        <v>63.460000000000008</v>
      </c>
      <c r="M599" s="734">
        <v>29</v>
      </c>
      <c r="N599" s="735">
        <v>1840.3400000000001</v>
      </c>
    </row>
    <row r="600" spans="1:14" ht="14.45" customHeight="1" x14ac:dyDescent="0.2">
      <c r="A600" s="729" t="s">
        <v>557</v>
      </c>
      <c r="B600" s="730" t="s">
        <v>558</v>
      </c>
      <c r="C600" s="731" t="s">
        <v>581</v>
      </c>
      <c r="D600" s="732" t="s">
        <v>582</v>
      </c>
      <c r="E600" s="733">
        <v>50113001</v>
      </c>
      <c r="F600" s="732" t="s">
        <v>584</v>
      </c>
      <c r="G600" s="731" t="s">
        <v>585</v>
      </c>
      <c r="H600" s="731">
        <v>33872</v>
      </c>
      <c r="I600" s="731">
        <v>33872</v>
      </c>
      <c r="J600" s="731" t="s">
        <v>947</v>
      </c>
      <c r="K600" s="731" t="s">
        <v>946</v>
      </c>
      <c r="L600" s="734">
        <v>63.460000000000015</v>
      </c>
      <c r="M600" s="734">
        <v>5</v>
      </c>
      <c r="N600" s="735">
        <v>317.30000000000007</v>
      </c>
    </row>
    <row r="601" spans="1:14" ht="14.45" customHeight="1" x14ac:dyDescent="0.2">
      <c r="A601" s="729" t="s">
        <v>557</v>
      </c>
      <c r="B601" s="730" t="s">
        <v>558</v>
      </c>
      <c r="C601" s="731" t="s">
        <v>581</v>
      </c>
      <c r="D601" s="732" t="s">
        <v>582</v>
      </c>
      <c r="E601" s="733">
        <v>50113001</v>
      </c>
      <c r="F601" s="732" t="s">
        <v>584</v>
      </c>
      <c r="G601" s="731" t="s">
        <v>605</v>
      </c>
      <c r="H601" s="731">
        <v>191788</v>
      </c>
      <c r="I601" s="731">
        <v>91788</v>
      </c>
      <c r="J601" s="731" t="s">
        <v>948</v>
      </c>
      <c r="K601" s="731" t="s">
        <v>949</v>
      </c>
      <c r="L601" s="734">
        <v>9.1333333333333293</v>
      </c>
      <c r="M601" s="734">
        <v>27</v>
      </c>
      <c r="N601" s="735">
        <v>246.59999999999991</v>
      </c>
    </row>
    <row r="602" spans="1:14" ht="14.45" customHeight="1" x14ac:dyDescent="0.2">
      <c r="A602" s="729" t="s">
        <v>557</v>
      </c>
      <c r="B602" s="730" t="s">
        <v>558</v>
      </c>
      <c r="C602" s="731" t="s">
        <v>581</v>
      </c>
      <c r="D602" s="732" t="s">
        <v>582</v>
      </c>
      <c r="E602" s="733">
        <v>50113001</v>
      </c>
      <c r="F602" s="732" t="s">
        <v>584</v>
      </c>
      <c r="G602" s="731" t="s">
        <v>605</v>
      </c>
      <c r="H602" s="731">
        <v>106618</v>
      </c>
      <c r="I602" s="731">
        <v>6618</v>
      </c>
      <c r="J602" s="731" t="s">
        <v>950</v>
      </c>
      <c r="K602" s="731" t="s">
        <v>951</v>
      </c>
      <c r="L602" s="734">
        <v>19.670000000000002</v>
      </c>
      <c r="M602" s="734">
        <v>2</v>
      </c>
      <c r="N602" s="735">
        <v>39.340000000000003</v>
      </c>
    </row>
    <row r="603" spans="1:14" ht="14.45" customHeight="1" x14ac:dyDescent="0.2">
      <c r="A603" s="729" t="s">
        <v>557</v>
      </c>
      <c r="B603" s="730" t="s">
        <v>558</v>
      </c>
      <c r="C603" s="731" t="s">
        <v>581</v>
      </c>
      <c r="D603" s="732" t="s">
        <v>582</v>
      </c>
      <c r="E603" s="733">
        <v>50113001</v>
      </c>
      <c r="F603" s="732" t="s">
        <v>584</v>
      </c>
      <c r="G603" s="731" t="s">
        <v>605</v>
      </c>
      <c r="H603" s="731">
        <v>186656</v>
      </c>
      <c r="I603" s="731">
        <v>86656</v>
      </c>
      <c r="J603" s="731" t="s">
        <v>1451</v>
      </c>
      <c r="K603" s="731" t="s">
        <v>1452</v>
      </c>
      <c r="L603" s="734">
        <v>29.190000000000012</v>
      </c>
      <c r="M603" s="734">
        <v>1</v>
      </c>
      <c r="N603" s="735">
        <v>29.190000000000012</v>
      </c>
    </row>
    <row r="604" spans="1:14" ht="14.45" customHeight="1" x14ac:dyDescent="0.2">
      <c r="A604" s="729" t="s">
        <v>557</v>
      </c>
      <c r="B604" s="730" t="s">
        <v>558</v>
      </c>
      <c r="C604" s="731" t="s">
        <v>581</v>
      </c>
      <c r="D604" s="732" t="s">
        <v>582</v>
      </c>
      <c r="E604" s="733">
        <v>50113001</v>
      </c>
      <c r="F604" s="732" t="s">
        <v>584</v>
      </c>
      <c r="G604" s="731" t="s">
        <v>605</v>
      </c>
      <c r="H604" s="731">
        <v>184399</v>
      </c>
      <c r="I604" s="731">
        <v>84399</v>
      </c>
      <c r="J604" s="731" t="s">
        <v>952</v>
      </c>
      <c r="K604" s="731" t="s">
        <v>953</v>
      </c>
      <c r="L604" s="734">
        <v>126.2</v>
      </c>
      <c r="M604" s="734">
        <v>2</v>
      </c>
      <c r="N604" s="735">
        <v>252.4</v>
      </c>
    </row>
    <row r="605" spans="1:14" ht="14.45" customHeight="1" x14ac:dyDescent="0.2">
      <c r="A605" s="729" t="s">
        <v>557</v>
      </c>
      <c r="B605" s="730" t="s">
        <v>558</v>
      </c>
      <c r="C605" s="731" t="s">
        <v>581</v>
      </c>
      <c r="D605" s="732" t="s">
        <v>582</v>
      </c>
      <c r="E605" s="733">
        <v>50113001</v>
      </c>
      <c r="F605" s="732" t="s">
        <v>584</v>
      </c>
      <c r="G605" s="731" t="s">
        <v>605</v>
      </c>
      <c r="H605" s="731">
        <v>850106</v>
      </c>
      <c r="I605" s="731">
        <v>111898</v>
      </c>
      <c r="J605" s="731" t="s">
        <v>1453</v>
      </c>
      <c r="K605" s="731" t="s">
        <v>1270</v>
      </c>
      <c r="L605" s="734">
        <v>28.799999999999997</v>
      </c>
      <c r="M605" s="734">
        <v>1</v>
      </c>
      <c r="N605" s="735">
        <v>28.799999999999997</v>
      </c>
    </row>
    <row r="606" spans="1:14" ht="14.45" customHeight="1" x14ac:dyDescent="0.2">
      <c r="A606" s="729" t="s">
        <v>557</v>
      </c>
      <c r="B606" s="730" t="s">
        <v>558</v>
      </c>
      <c r="C606" s="731" t="s">
        <v>581</v>
      </c>
      <c r="D606" s="732" t="s">
        <v>582</v>
      </c>
      <c r="E606" s="733">
        <v>50113001</v>
      </c>
      <c r="F606" s="732" t="s">
        <v>584</v>
      </c>
      <c r="G606" s="731" t="s">
        <v>605</v>
      </c>
      <c r="H606" s="731">
        <v>111900</v>
      </c>
      <c r="I606" s="731">
        <v>111900</v>
      </c>
      <c r="J606" s="731" t="s">
        <v>1453</v>
      </c>
      <c r="K606" s="731" t="s">
        <v>1454</v>
      </c>
      <c r="L606" s="734">
        <v>70.680000000000007</v>
      </c>
      <c r="M606" s="734">
        <v>1</v>
      </c>
      <c r="N606" s="735">
        <v>70.680000000000007</v>
      </c>
    </row>
    <row r="607" spans="1:14" ht="14.45" customHeight="1" x14ac:dyDescent="0.2">
      <c r="A607" s="729" t="s">
        <v>557</v>
      </c>
      <c r="B607" s="730" t="s">
        <v>558</v>
      </c>
      <c r="C607" s="731" t="s">
        <v>581</v>
      </c>
      <c r="D607" s="732" t="s">
        <v>582</v>
      </c>
      <c r="E607" s="733">
        <v>50113001</v>
      </c>
      <c r="F607" s="732" t="s">
        <v>584</v>
      </c>
      <c r="G607" s="731" t="s">
        <v>605</v>
      </c>
      <c r="H607" s="731">
        <v>849660</v>
      </c>
      <c r="I607" s="731">
        <v>111904</v>
      </c>
      <c r="J607" s="731" t="s">
        <v>1455</v>
      </c>
      <c r="K607" s="731" t="s">
        <v>1456</v>
      </c>
      <c r="L607" s="734">
        <v>97.099999999999966</v>
      </c>
      <c r="M607" s="734">
        <v>1</v>
      </c>
      <c r="N607" s="735">
        <v>97.099999999999966</v>
      </c>
    </row>
    <row r="608" spans="1:14" ht="14.45" customHeight="1" x14ac:dyDescent="0.2">
      <c r="A608" s="729" t="s">
        <v>557</v>
      </c>
      <c r="B608" s="730" t="s">
        <v>558</v>
      </c>
      <c r="C608" s="731" t="s">
        <v>581</v>
      </c>
      <c r="D608" s="732" t="s">
        <v>582</v>
      </c>
      <c r="E608" s="733">
        <v>50113001</v>
      </c>
      <c r="F608" s="732" t="s">
        <v>584</v>
      </c>
      <c r="G608" s="731" t="s">
        <v>605</v>
      </c>
      <c r="H608" s="731">
        <v>849187</v>
      </c>
      <c r="I608" s="731">
        <v>111902</v>
      </c>
      <c r="J608" s="731" t="s">
        <v>1455</v>
      </c>
      <c r="K608" s="731" t="s">
        <v>1235</v>
      </c>
      <c r="L608" s="734">
        <v>32.299999999999997</v>
      </c>
      <c r="M608" s="734">
        <v>1</v>
      </c>
      <c r="N608" s="735">
        <v>32.299999999999997</v>
      </c>
    </row>
    <row r="609" spans="1:14" ht="14.45" customHeight="1" x14ac:dyDescent="0.2">
      <c r="A609" s="729" t="s">
        <v>557</v>
      </c>
      <c r="B609" s="730" t="s">
        <v>558</v>
      </c>
      <c r="C609" s="731" t="s">
        <v>581</v>
      </c>
      <c r="D609" s="732" t="s">
        <v>582</v>
      </c>
      <c r="E609" s="733">
        <v>50113001</v>
      </c>
      <c r="F609" s="732" t="s">
        <v>584</v>
      </c>
      <c r="G609" s="731" t="s">
        <v>605</v>
      </c>
      <c r="H609" s="731">
        <v>100536</v>
      </c>
      <c r="I609" s="731">
        <v>536</v>
      </c>
      <c r="J609" s="731" t="s">
        <v>1457</v>
      </c>
      <c r="K609" s="731" t="s">
        <v>604</v>
      </c>
      <c r="L609" s="734">
        <v>140.11999999999998</v>
      </c>
      <c r="M609" s="734">
        <v>1</v>
      </c>
      <c r="N609" s="735">
        <v>140.11999999999998</v>
      </c>
    </row>
    <row r="610" spans="1:14" ht="14.45" customHeight="1" x14ac:dyDescent="0.2">
      <c r="A610" s="729" t="s">
        <v>557</v>
      </c>
      <c r="B610" s="730" t="s">
        <v>558</v>
      </c>
      <c r="C610" s="731" t="s">
        <v>581</v>
      </c>
      <c r="D610" s="732" t="s">
        <v>582</v>
      </c>
      <c r="E610" s="733">
        <v>50113001</v>
      </c>
      <c r="F610" s="732" t="s">
        <v>584</v>
      </c>
      <c r="G610" s="731" t="s">
        <v>329</v>
      </c>
      <c r="H610" s="731">
        <v>243453</v>
      </c>
      <c r="I610" s="731">
        <v>243453</v>
      </c>
      <c r="J610" s="731" t="s">
        <v>956</v>
      </c>
      <c r="K610" s="731" t="s">
        <v>957</v>
      </c>
      <c r="L610" s="734">
        <v>82.533000000000001</v>
      </c>
      <c r="M610" s="734">
        <v>4</v>
      </c>
      <c r="N610" s="735">
        <v>330.13200000000001</v>
      </c>
    </row>
    <row r="611" spans="1:14" ht="14.45" customHeight="1" x14ac:dyDescent="0.2">
      <c r="A611" s="729" t="s">
        <v>557</v>
      </c>
      <c r="B611" s="730" t="s">
        <v>558</v>
      </c>
      <c r="C611" s="731" t="s">
        <v>581</v>
      </c>
      <c r="D611" s="732" t="s">
        <v>582</v>
      </c>
      <c r="E611" s="733">
        <v>50113001</v>
      </c>
      <c r="F611" s="732" t="s">
        <v>584</v>
      </c>
      <c r="G611" s="731" t="s">
        <v>605</v>
      </c>
      <c r="H611" s="731">
        <v>155823</v>
      </c>
      <c r="I611" s="731">
        <v>55823</v>
      </c>
      <c r="J611" s="731" t="s">
        <v>956</v>
      </c>
      <c r="K611" s="731" t="s">
        <v>959</v>
      </c>
      <c r="L611" s="734">
        <v>33.011000000000003</v>
      </c>
      <c r="M611" s="734">
        <v>109</v>
      </c>
      <c r="N611" s="735">
        <v>3598.1990000000005</v>
      </c>
    </row>
    <row r="612" spans="1:14" ht="14.45" customHeight="1" x14ac:dyDescent="0.2">
      <c r="A612" s="729" t="s">
        <v>557</v>
      </c>
      <c r="B612" s="730" t="s">
        <v>558</v>
      </c>
      <c r="C612" s="731" t="s">
        <v>581</v>
      </c>
      <c r="D612" s="732" t="s">
        <v>582</v>
      </c>
      <c r="E612" s="733">
        <v>50113001</v>
      </c>
      <c r="F612" s="732" t="s">
        <v>584</v>
      </c>
      <c r="G612" s="731" t="s">
        <v>605</v>
      </c>
      <c r="H612" s="731">
        <v>155824</v>
      </c>
      <c r="I612" s="731">
        <v>55824</v>
      </c>
      <c r="J612" s="731" t="s">
        <v>956</v>
      </c>
      <c r="K612" s="731" t="s">
        <v>1458</v>
      </c>
      <c r="L612" s="734">
        <v>41.47</v>
      </c>
      <c r="M612" s="734">
        <v>2</v>
      </c>
      <c r="N612" s="735">
        <v>82.94</v>
      </c>
    </row>
    <row r="613" spans="1:14" ht="14.45" customHeight="1" x14ac:dyDescent="0.2">
      <c r="A613" s="729" t="s">
        <v>557</v>
      </c>
      <c r="B613" s="730" t="s">
        <v>558</v>
      </c>
      <c r="C613" s="731" t="s">
        <v>581</v>
      </c>
      <c r="D613" s="732" t="s">
        <v>582</v>
      </c>
      <c r="E613" s="733">
        <v>50113001</v>
      </c>
      <c r="F613" s="732" t="s">
        <v>584</v>
      </c>
      <c r="G613" s="731" t="s">
        <v>605</v>
      </c>
      <c r="H613" s="731">
        <v>187607</v>
      </c>
      <c r="I613" s="731">
        <v>187607</v>
      </c>
      <c r="J613" s="731" t="s">
        <v>1459</v>
      </c>
      <c r="K613" s="731" t="s">
        <v>1460</v>
      </c>
      <c r="L613" s="734">
        <v>273.89999999999998</v>
      </c>
      <c r="M613" s="734">
        <v>1</v>
      </c>
      <c r="N613" s="735">
        <v>273.89999999999998</v>
      </c>
    </row>
    <row r="614" spans="1:14" ht="14.45" customHeight="1" x14ac:dyDescent="0.2">
      <c r="A614" s="729" t="s">
        <v>557</v>
      </c>
      <c r="B614" s="730" t="s">
        <v>558</v>
      </c>
      <c r="C614" s="731" t="s">
        <v>581</v>
      </c>
      <c r="D614" s="732" t="s">
        <v>582</v>
      </c>
      <c r="E614" s="733">
        <v>50113001</v>
      </c>
      <c r="F614" s="732" t="s">
        <v>584</v>
      </c>
      <c r="G614" s="731" t="s">
        <v>585</v>
      </c>
      <c r="H614" s="731">
        <v>200863</v>
      </c>
      <c r="I614" s="731">
        <v>200863</v>
      </c>
      <c r="J614" s="731" t="s">
        <v>968</v>
      </c>
      <c r="K614" s="731" t="s">
        <v>1461</v>
      </c>
      <c r="L614" s="734">
        <v>85.203333333333319</v>
      </c>
      <c r="M614" s="734">
        <v>6</v>
      </c>
      <c r="N614" s="735">
        <v>511.21999999999991</v>
      </c>
    </row>
    <row r="615" spans="1:14" ht="14.45" customHeight="1" x14ac:dyDescent="0.2">
      <c r="A615" s="729" t="s">
        <v>557</v>
      </c>
      <c r="B615" s="730" t="s">
        <v>558</v>
      </c>
      <c r="C615" s="731" t="s">
        <v>581</v>
      </c>
      <c r="D615" s="732" t="s">
        <v>582</v>
      </c>
      <c r="E615" s="733">
        <v>50113001</v>
      </c>
      <c r="F615" s="732" t="s">
        <v>584</v>
      </c>
      <c r="G615" s="731" t="s">
        <v>585</v>
      </c>
      <c r="H615" s="731">
        <v>100876</v>
      </c>
      <c r="I615" s="731">
        <v>876</v>
      </c>
      <c r="J615" s="731" t="s">
        <v>968</v>
      </c>
      <c r="K615" s="731" t="s">
        <v>969</v>
      </c>
      <c r="L615" s="734">
        <v>81.05</v>
      </c>
      <c r="M615" s="734">
        <v>1</v>
      </c>
      <c r="N615" s="735">
        <v>81.05</v>
      </c>
    </row>
    <row r="616" spans="1:14" ht="14.45" customHeight="1" x14ac:dyDescent="0.2">
      <c r="A616" s="729" t="s">
        <v>557</v>
      </c>
      <c r="B616" s="730" t="s">
        <v>558</v>
      </c>
      <c r="C616" s="731" t="s">
        <v>581</v>
      </c>
      <c r="D616" s="732" t="s">
        <v>582</v>
      </c>
      <c r="E616" s="733">
        <v>50113001</v>
      </c>
      <c r="F616" s="732" t="s">
        <v>584</v>
      </c>
      <c r="G616" s="731" t="s">
        <v>585</v>
      </c>
      <c r="H616" s="731">
        <v>991025</v>
      </c>
      <c r="I616" s="731">
        <v>0</v>
      </c>
      <c r="J616" s="731" t="s">
        <v>1462</v>
      </c>
      <c r="K616" s="731" t="s">
        <v>329</v>
      </c>
      <c r="L616" s="734">
        <v>338.79000000000008</v>
      </c>
      <c r="M616" s="734">
        <v>2</v>
      </c>
      <c r="N616" s="735">
        <v>677.58000000000015</v>
      </c>
    </row>
    <row r="617" spans="1:14" ht="14.45" customHeight="1" x14ac:dyDescent="0.2">
      <c r="A617" s="729" t="s">
        <v>557</v>
      </c>
      <c r="B617" s="730" t="s">
        <v>558</v>
      </c>
      <c r="C617" s="731" t="s">
        <v>581</v>
      </c>
      <c r="D617" s="732" t="s">
        <v>582</v>
      </c>
      <c r="E617" s="733">
        <v>50113001</v>
      </c>
      <c r="F617" s="732" t="s">
        <v>584</v>
      </c>
      <c r="G617" s="731" t="s">
        <v>585</v>
      </c>
      <c r="H617" s="731">
        <v>101940</v>
      </c>
      <c r="I617" s="731">
        <v>1940</v>
      </c>
      <c r="J617" s="731" t="s">
        <v>1463</v>
      </c>
      <c r="K617" s="731" t="s">
        <v>1464</v>
      </c>
      <c r="L617" s="734">
        <v>34.655000000000001</v>
      </c>
      <c r="M617" s="734">
        <v>4</v>
      </c>
      <c r="N617" s="735">
        <v>138.62</v>
      </c>
    </row>
    <row r="618" spans="1:14" ht="14.45" customHeight="1" x14ac:dyDescent="0.2">
      <c r="A618" s="729" t="s">
        <v>557</v>
      </c>
      <c r="B618" s="730" t="s">
        <v>558</v>
      </c>
      <c r="C618" s="731" t="s">
        <v>581</v>
      </c>
      <c r="D618" s="732" t="s">
        <v>582</v>
      </c>
      <c r="E618" s="733">
        <v>50113001</v>
      </c>
      <c r="F618" s="732" t="s">
        <v>584</v>
      </c>
      <c r="G618" s="731" t="s">
        <v>605</v>
      </c>
      <c r="H618" s="731">
        <v>157871</v>
      </c>
      <c r="I618" s="731">
        <v>157871</v>
      </c>
      <c r="J618" s="731" t="s">
        <v>975</v>
      </c>
      <c r="K618" s="731" t="s">
        <v>976</v>
      </c>
      <c r="L618" s="734">
        <v>503.88000000000011</v>
      </c>
      <c r="M618" s="734">
        <v>10</v>
      </c>
      <c r="N618" s="735">
        <v>5038.8000000000011</v>
      </c>
    </row>
    <row r="619" spans="1:14" ht="14.45" customHeight="1" x14ac:dyDescent="0.2">
      <c r="A619" s="729" t="s">
        <v>557</v>
      </c>
      <c r="B619" s="730" t="s">
        <v>558</v>
      </c>
      <c r="C619" s="731" t="s">
        <v>581</v>
      </c>
      <c r="D619" s="732" t="s">
        <v>582</v>
      </c>
      <c r="E619" s="733">
        <v>50113001</v>
      </c>
      <c r="F619" s="732" t="s">
        <v>584</v>
      </c>
      <c r="G619" s="731" t="s">
        <v>585</v>
      </c>
      <c r="H619" s="731">
        <v>207820</v>
      </c>
      <c r="I619" s="731">
        <v>207820</v>
      </c>
      <c r="J619" s="731" t="s">
        <v>977</v>
      </c>
      <c r="K619" s="731" t="s">
        <v>978</v>
      </c>
      <c r="L619" s="734">
        <v>33.669999999999995</v>
      </c>
      <c r="M619" s="734">
        <v>2</v>
      </c>
      <c r="N619" s="735">
        <v>67.339999999999989</v>
      </c>
    </row>
    <row r="620" spans="1:14" ht="14.45" customHeight="1" x14ac:dyDescent="0.2">
      <c r="A620" s="729" t="s">
        <v>557</v>
      </c>
      <c r="B620" s="730" t="s">
        <v>558</v>
      </c>
      <c r="C620" s="731" t="s">
        <v>581</v>
      </c>
      <c r="D620" s="732" t="s">
        <v>582</v>
      </c>
      <c r="E620" s="733">
        <v>50113001</v>
      </c>
      <c r="F620" s="732" t="s">
        <v>584</v>
      </c>
      <c r="G620" s="731" t="s">
        <v>585</v>
      </c>
      <c r="H620" s="731">
        <v>207819</v>
      </c>
      <c r="I620" s="731">
        <v>207819</v>
      </c>
      <c r="J620" s="731" t="s">
        <v>1465</v>
      </c>
      <c r="K620" s="731" t="s">
        <v>1466</v>
      </c>
      <c r="L620" s="734">
        <v>22.297000000000001</v>
      </c>
      <c r="M620" s="734">
        <v>4</v>
      </c>
      <c r="N620" s="735">
        <v>89.188000000000002</v>
      </c>
    </row>
    <row r="621" spans="1:14" ht="14.45" customHeight="1" x14ac:dyDescent="0.2">
      <c r="A621" s="729" t="s">
        <v>557</v>
      </c>
      <c r="B621" s="730" t="s">
        <v>558</v>
      </c>
      <c r="C621" s="731" t="s">
        <v>581</v>
      </c>
      <c r="D621" s="732" t="s">
        <v>582</v>
      </c>
      <c r="E621" s="733">
        <v>50113001</v>
      </c>
      <c r="F621" s="732" t="s">
        <v>584</v>
      </c>
      <c r="G621" s="731" t="s">
        <v>585</v>
      </c>
      <c r="H621" s="731">
        <v>173196</v>
      </c>
      <c r="I621" s="731">
        <v>173196</v>
      </c>
      <c r="J621" s="731" t="s">
        <v>983</v>
      </c>
      <c r="K621" s="731" t="s">
        <v>984</v>
      </c>
      <c r="L621" s="734">
        <v>142.52000000000001</v>
      </c>
      <c r="M621" s="734">
        <v>1</v>
      </c>
      <c r="N621" s="735">
        <v>142.52000000000001</v>
      </c>
    </row>
    <row r="622" spans="1:14" ht="14.45" customHeight="1" x14ac:dyDescent="0.2">
      <c r="A622" s="729" t="s">
        <v>557</v>
      </c>
      <c r="B622" s="730" t="s">
        <v>558</v>
      </c>
      <c r="C622" s="731" t="s">
        <v>581</v>
      </c>
      <c r="D622" s="732" t="s">
        <v>582</v>
      </c>
      <c r="E622" s="733">
        <v>50113001</v>
      </c>
      <c r="F622" s="732" t="s">
        <v>584</v>
      </c>
      <c r="G622" s="731" t="s">
        <v>585</v>
      </c>
      <c r="H622" s="731">
        <v>111671</v>
      </c>
      <c r="I622" s="731">
        <v>11671</v>
      </c>
      <c r="J622" s="731" t="s">
        <v>985</v>
      </c>
      <c r="K622" s="731" t="s">
        <v>1467</v>
      </c>
      <c r="L622" s="734">
        <v>209</v>
      </c>
      <c r="M622" s="734">
        <v>4</v>
      </c>
      <c r="N622" s="735">
        <v>836</v>
      </c>
    </row>
    <row r="623" spans="1:14" ht="14.45" customHeight="1" x14ac:dyDescent="0.2">
      <c r="A623" s="729" t="s">
        <v>557</v>
      </c>
      <c r="B623" s="730" t="s">
        <v>558</v>
      </c>
      <c r="C623" s="731" t="s">
        <v>581</v>
      </c>
      <c r="D623" s="732" t="s">
        <v>582</v>
      </c>
      <c r="E623" s="733">
        <v>50113001</v>
      </c>
      <c r="F623" s="732" t="s">
        <v>584</v>
      </c>
      <c r="G623" s="731" t="s">
        <v>585</v>
      </c>
      <c r="H623" s="731">
        <v>11670</v>
      </c>
      <c r="I623" s="731">
        <v>11670</v>
      </c>
      <c r="J623" s="731" t="s">
        <v>985</v>
      </c>
      <c r="K623" s="731" t="s">
        <v>986</v>
      </c>
      <c r="L623" s="734">
        <v>352</v>
      </c>
      <c r="M623" s="734">
        <v>5</v>
      </c>
      <c r="N623" s="735">
        <v>1760</v>
      </c>
    </row>
    <row r="624" spans="1:14" ht="14.45" customHeight="1" x14ac:dyDescent="0.2">
      <c r="A624" s="729" t="s">
        <v>557</v>
      </c>
      <c r="B624" s="730" t="s">
        <v>558</v>
      </c>
      <c r="C624" s="731" t="s">
        <v>581</v>
      </c>
      <c r="D624" s="732" t="s">
        <v>582</v>
      </c>
      <c r="E624" s="733">
        <v>50113001</v>
      </c>
      <c r="F624" s="732" t="s">
        <v>584</v>
      </c>
      <c r="G624" s="731" t="s">
        <v>585</v>
      </c>
      <c r="H624" s="731">
        <v>111696</v>
      </c>
      <c r="I624" s="731">
        <v>11696</v>
      </c>
      <c r="J624" s="731" t="s">
        <v>1468</v>
      </c>
      <c r="K624" s="731" t="s">
        <v>1467</v>
      </c>
      <c r="L624" s="734">
        <v>324.83</v>
      </c>
      <c r="M624" s="734">
        <v>6</v>
      </c>
      <c r="N624" s="735">
        <v>1948.98</v>
      </c>
    </row>
    <row r="625" spans="1:14" ht="14.45" customHeight="1" x14ac:dyDescent="0.2">
      <c r="A625" s="729" t="s">
        <v>557</v>
      </c>
      <c r="B625" s="730" t="s">
        <v>558</v>
      </c>
      <c r="C625" s="731" t="s">
        <v>581</v>
      </c>
      <c r="D625" s="732" t="s">
        <v>582</v>
      </c>
      <c r="E625" s="733">
        <v>50113001</v>
      </c>
      <c r="F625" s="732" t="s">
        <v>584</v>
      </c>
      <c r="G625" s="731" t="s">
        <v>585</v>
      </c>
      <c r="H625" s="731">
        <v>501383</v>
      </c>
      <c r="I625" s="731">
        <v>11693</v>
      </c>
      <c r="J625" s="731" t="s">
        <v>1468</v>
      </c>
      <c r="K625" s="731" t="s">
        <v>1469</v>
      </c>
      <c r="L625" s="734">
        <v>447.70000000000016</v>
      </c>
      <c r="M625" s="734">
        <v>7</v>
      </c>
      <c r="N625" s="735">
        <v>3133.900000000001</v>
      </c>
    </row>
    <row r="626" spans="1:14" ht="14.45" customHeight="1" x14ac:dyDescent="0.2">
      <c r="A626" s="729" t="s">
        <v>557</v>
      </c>
      <c r="B626" s="730" t="s">
        <v>558</v>
      </c>
      <c r="C626" s="731" t="s">
        <v>581</v>
      </c>
      <c r="D626" s="732" t="s">
        <v>582</v>
      </c>
      <c r="E626" s="733">
        <v>50113001</v>
      </c>
      <c r="F626" s="732" t="s">
        <v>584</v>
      </c>
      <c r="G626" s="731" t="s">
        <v>605</v>
      </c>
      <c r="H626" s="731">
        <v>398010</v>
      </c>
      <c r="I626" s="731">
        <v>210546</v>
      </c>
      <c r="J626" s="731" t="s">
        <v>989</v>
      </c>
      <c r="K626" s="731" t="s">
        <v>1470</v>
      </c>
      <c r="L626" s="734">
        <v>1042.7499999999998</v>
      </c>
      <c r="M626" s="734">
        <v>1</v>
      </c>
      <c r="N626" s="735">
        <v>1042.7499999999998</v>
      </c>
    </row>
    <row r="627" spans="1:14" ht="14.45" customHeight="1" x14ac:dyDescent="0.2">
      <c r="A627" s="729" t="s">
        <v>557</v>
      </c>
      <c r="B627" s="730" t="s">
        <v>558</v>
      </c>
      <c r="C627" s="731" t="s">
        <v>581</v>
      </c>
      <c r="D627" s="732" t="s">
        <v>582</v>
      </c>
      <c r="E627" s="733">
        <v>50113001</v>
      </c>
      <c r="F627" s="732" t="s">
        <v>584</v>
      </c>
      <c r="G627" s="731" t="s">
        <v>605</v>
      </c>
      <c r="H627" s="731">
        <v>847149</v>
      </c>
      <c r="I627" s="731">
        <v>124115</v>
      </c>
      <c r="J627" s="731" t="s">
        <v>1471</v>
      </c>
      <c r="K627" s="731" t="s">
        <v>1048</v>
      </c>
      <c r="L627" s="734">
        <v>213.24</v>
      </c>
      <c r="M627" s="734">
        <v>3</v>
      </c>
      <c r="N627" s="735">
        <v>639.72</v>
      </c>
    </row>
    <row r="628" spans="1:14" ht="14.45" customHeight="1" x14ac:dyDescent="0.2">
      <c r="A628" s="729" t="s">
        <v>557</v>
      </c>
      <c r="B628" s="730" t="s">
        <v>558</v>
      </c>
      <c r="C628" s="731" t="s">
        <v>581</v>
      </c>
      <c r="D628" s="732" t="s">
        <v>582</v>
      </c>
      <c r="E628" s="733">
        <v>50113001</v>
      </c>
      <c r="F628" s="732" t="s">
        <v>584</v>
      </c>
      <c r="G628" s="731" t="s">
        <v>605</v>
      </c>
      <c r="H628" s="731">
        <v>846823</v>
      </c>
      <c r="I628" s="731">
        <v>124101</v>
      </c>
      <c r="J628" s="731" t="s">
        <v>1472</v>
      </c>
      <c r="K628" s="731" t="s">
        <v>1048</v>
      </c>
      <c r="L628" s="734">
        <v>185.26</v>
      </c>
      <c r="M628" s="734">
        <v>1</v>
      </c>
      <c r="N628" s="735">
        <v>185.26</v>
      </c>
    </row>
    <row r="629" spans="1:14" ht="14.45" customHeight="1" x14ac:dyDescent="0.2">
      <c r="A629" s="729" t="s">
        <v>557</v>
      </c>
      <c r="B629" s="730" t="s">
        <v>558</v>
      </c>
      <c r="C629" s="731" t="s">
        <v>581</v>
      </c>
      <c r="D629" s="732" t="s">
        <v>582</v>
      </c>
      <c r="E629" s="733">
        <v>50113001</v>
      </c>
      <c r="F629" s="732" t="s">
        <v>584</v>
      </c>
      <c r="G629" s="731" t="s">
        <v>605</v>
      </c>
      <c r="H629" s="731">
        <v>124093</v>
      </c>
      <c r="I629" s="731">
        <v>124093</v>
      </c>
      <c r="J629" s="731" t="s">
        <v>1473</v>
      </c>
      <c r="K629" s="731" t="s">
        <v>1474</v>
      </c>
      <c r="L629" s="734">
        <v>580.3900000000001</v>
      </c>
      <c r="M629" s="734">
        <v>1</v>
      </c>
      <c r="N629" s="735">
        <v>580.3900000000001</v>
      </c>
    </row>
    <row r="630" spans="1:14" ht="14.45" customHeight="1" x14ac:dyDescent="0.2">
      <c r="A630" s="729" t="s">
        <v>557</v>
      </c>
      <c r="B630" s="730" t="s">
        <v>558</v>
      </c>
      <c r="C630" s="731" t="s">
        <v>581</v>
      </c>
      <c r="D630" s="732" t="s">
        <v>582</v>
      </c>
      <c r="E630" s="733">
        <v>50113001</v>
      </c>
      <c r="F630" s="732" t="s">
        <v>584</v>
      </c>
      <c r="G630" s="731" t="s">
        <v>605</v>
      </c>
      <c r="H630" s="731">
        <v>846824</v>
      </c>
      <c r="I630" s="731">
        <v>124087</v>
      </c>
      <c r="J630" s="731" t="s">
        <v>1473</v>
      </c>
      <c r="K630" s="731" t="s">
        <v>1048</v>
      </c>
      <c r="L630" s="734">
        <v>158.97999999999999</v>
      </c>
      <c r="M630" s="734">
        <v>1</v>
      </c>
      <c r="N630" s="735">
        <v>158.97999999999999</v>
      </c>
    </row>
    <row r="631" spans="1:14" ht="14.45" customHeight="1" x14ac:dyDescent="0.2">
      <c r="A631" s="729" t="s">
        <v>557</v>
      </c>
      <c r="B631" s="730" t="s">
        <v>558</v>
      </c>
      <c r="C631" s="731" t="s">
        <v>581</v>
      </c>
      <c r="D631" s="732" t="s">
        <v>582</v>
      </c>
      <c r="E631" s="733">
        <v>50113001</v>
      </c>
      <c r="F631" s="732" t="s">
        <v>584</v>
      </c>
      <c r="G631" s="731" t="s">
        <v>605</v>
      </c>
      <c r="H631" s="731">
        <v>844651</v>
      </c>
      <c r="I631" s="731">
        <v>101205</v>
      </c>
      <c r="J631" s="731" t="s">
        <v>993</v>
      </c>
      <c r="K631" s="731" t="s">
        <v>995</v>
      </c>
      <c r="L631" s="734">
        <v>76.450000000000017</v>
      </c>
      <c r="M631" s="734">
        <v>1</v>
      </c>
      <c r="N631" s="735">
        <v>76.450000000000017</v>
      </c>
    </row>
    <row r="632" spans="1:14" ht="14.45" customHeight="1" x14ac:dyDescent="0.2">
      <c r="A632" s="729" t="s">
        <v>557</v>
      </c>
      <c r="B632" s="730" t="s">
        <v>558</v>
      </c>
      <c r="C632" s="731" t="s">
        <v>581</v>
      </c>
      <c r="D632" s="732" t="s">
        <v>582</v>
      </c>
      <c r="E632" s="733">
        <v>50113001</v>
      </c>
      <c r="F632" s="732" t="s">
        <v>584</v>
      </c>
      <c r="G632" s="731" t="s">
        <v>585</v>
      </c>
      <c r="H632" s="731">
        <v>849767</v>
      </c>
      <c r="I632" s="731">
        <v>162012</v>
      </c>
      <c r="J632" s="731" t="s">
        <v>1475</v>
      </c>
      <c r="K632" s="731" t="s">
        <v>1260</v>
      </c>
      <c r="L632" s="734">
        <v>453.17500000000001</v>
      </c>
      <c r="M632" s="734">
        <v>2</v>
      </c>
      <c r="N632" s="735">
        <v>906.35</v>
      </c>
    </row>
    <row r="633" spans="1:14" ht="14.45" customHeight="1" x14ac:dyDescent="0.2">
      <c r="A633" s="729" t="s">
        <v>557</v>
      </c>
      <c r="B633" s="730" t="s">
        <v>558</v>
      </c>
      <c r="C633" s="731" t="s">
        <v>581</v>
      </c>
      <c r="D633" s="732" t="s">
        <v>582</v>
      </c>
      <c r="E633" s="733">
        <v>50113001</v>
      </c>
      <c r="F633" s="732" t="s">
        <v>584</v>
      </c>
      <c r="G633" s="731" t="s">
        <v>585</v>
      </c>
      <c r="H633" s="731">
        <v>846340</v>
      </c>
      <c r="I633" s="731">
        <v>122690</v>
      </c>
      <c r="J633" s="731" t="s">
        <v>1476</v>
      </c>
      <c r="K633" s="731" t="s">
        <v>1260</v>
      </c>
      <c r="L633" s="734">
        <v>277.33</v>
      </c>
      <c r="M633" s="734">
        <v>1</v>
      </c>
      <c r="N633" s="735">
        <v>277.33</v>
      </c>
    </row>
    <row r="634" spans="1:14" ht="14.45" customHeight="1" x14ac:dyDescent="0.2">
      <c r="A634" s="729" t="s">
        <v>557</v>
      </c>
      <c r="B634" s="730" t="s">
        <v>558</v>
      </c>
      <c r="C634" s="731" t="s">
        <v>581</v>
      </c>
      <c r="D634" s="732" t="s">
        <v>582</v>
      </c>
      <c r="E634" s="733">
        <v>50113001</v>
      </c>
      <c r="F634" s="732" t="s">
        <v>584</v>
      </c>
      <c r="G634" s="731" t="s">
        <v>605</v>
      </c>
      <c r="H634" s="731">
        <v>844738</v>
      </c>
      <c r="I634" s="731">
        <v>101227</v>
      </c>
      <c r="J634" s="731" t="s">
        <v>1477</v>
      </c>
      <c r="K634" s="731" t="s">
        <v>867</v>
      </c>
      <c r="L634" s="734">
        <v>141.27999999999997</v>
      </c>
      <c r="M634" s="734">
        <v>1</v>
      </c>
      <c r="N634" s="735">
        <v>141.27999999999997</v>
      </c>
    </row>
    <row r="635" spans="1:14" ht="14.45" customHeight="1" x14ac:dyDescent="0.2">
      <c r="A635" s="729" t="s">
        <v>557</v>
      </c>
      <c r="B635" s="730" t="s">
        <v>558</v>
      </c>
      <c r="C635" s="731" t="s">
        <v>581</v>
      </c>
      <c r="D635" s="732" t="s">
        <v>582</v>
      </c>
      <c r="E635" s="733">
        <v>50113001</v>
      </c>
      <c r="F635" s="732" t="s">
        <v>584</v>
      </c>
      <c r="G635" s="731" t="s">
        <v>605</v>
      </c>
      <c r="H635" s="731">
        <v>111468</v>
      </c>
      <c r="I635" s="731">
        <v>11468</v>
      </c>
      <c r="J635" s="731" t="s">
        <v>1478</v>
      </c>
      <c r="K635" s="731" t="s">
        <v>1479</v>
      </c>
      <c r="L635" s="734">
        <v>97.689999999999984</v>
      </c>
      <c r="M635" s="734">
        <v>1</v>
      </c>
      <c r="N635" s="735">
        <v>97.689999999999984</v>
      </c>
    </row>
    <row r="636" spans="1:14" ht="14.45" customHeight="1" x14ac:dyDescent="0.2">
      <c r="A636" s="729" t="s">
        <v>557</v>
      </c>
      <c r="B636" s="730" t="s">
        <v>558</v>
      </c>
      <c r="C636" s="731" t="s">
        <v>581</v>
      </c>
      <c r="D636" s="732" t="s">
        <v>582</v>
      </c>
      <c r="E636" s="733">
        <v>50113001</v>
      </c>
      <c r="F636" s="732" t="s">
        <v>584</v>
      </c>
      <c r="G636" s="731" t="s">
        <v>585</v>
      </c>
      <c r="H636" s="731">
        <v>230759</v>
      </c>
      <c r="I636" s="731">
        <v>230759</v>
      </c>
      <c r="J636" s="731" t="s">
        <v>1480</v>
      </c>
      <c r="K636" s="731" t="s">
        <v>1481</v>
      </c>
      <c r="L636" s="734">
        <v>42.759999999999991</v>
      </c>
      <c r="M636" s="734">
        <v>2</v>
      </c>
      <c r="N636" s="735">
        <v>85.519999999999982</v>
      </c>
    </row>
    <row r="637" spans="1:14" ht="14.45" customHeight="1" x14ac:dyDescent="0.2">
      <c r="A637" s="729" t="s">
        <v>557</v>
      </c>
      <c r="B637" s="730" t="s">
        <v>558</v>
      </c>
      <c r="C637" s="731" t="s">
        <v>581</v>
      </c>
      <c r="D637" s="732" t="s">
        <v>582</v>
      </c>
      <c r="E637" s="733">
        <v>50113001</v>
      </c>
      <c r="F637" s="732" t="s">
        <v>584</v>
      </c>
      <c r="G637" s="731" t="s">
        <v>605</v>
      </c>
      <c r="H637" s="731">
        <v>844374</v>
      </c>
      <c r="I637" s="731">
        <v>112562</v>
      </c>
      <c r="J637" s="731" t="s">
        <v>1482</v>
      </c>
      <c r="K637" s="731" t="s">
        <v>1483</v>
      </c>
      <c r="L637" s="734">
        <v>103.93000000000004</v>
      </c>
      <c r="M637" s="734">
        <v>1</v>
      </c>
      <c r="N637" s="735">
        <v>103.93000000000004</v>
      </c>
    </row>
    <row r="638" spans="1:14" ht="14.45" customHeight="1" x14ac:dyDescent="0.2">
      <c r="A638" s="729" t="s">
        <v>557</v>
      </c>
      <c r="B638" s="730" t="s">
        <v>558</v>
      </c>
      <c r="C638" s="731" t="s">
        <v>581</v>
      </c>
      <c r="D638" s="732" t="s">
        <v>582</v>
      </c>
      <c r="E638" s="733">
        <v>50113001</v>
      </c>
      <c r="F638" s="732" t="s">
        <v>584</v>
      </c>
      <c r="G638" s="731" t="s">
        <v>329</v>
      </c>
      <c r="H638" s="731">
        <v>130805</v>
      </c>
      <c r="I638" s="731">
        <v>30805</v>
      </c>
      <c r="J638" s="731" t="s">
        <v>1484</v>
      </c>
      <c r="K638" s="731" t="s">
        <v>1008</v>
      </c>
      <c r="L638" s="734">
        <v>118.81000000000003</v>
      </c>
      <c r="M638" s="734">
        <v>1</v>
      </c>
      <c r="N638" s="735">
        <v>118.81000000000003</v>
      </c>
    </row>
    <row r="639" spans="1:14" ht="14.45" customHeight="1" x14ac:dyDescent="0.2">
      <c r="A639" s="729" t="s">
        <v>557</v>
      </c>
      <c r="B639" s="730" t="s">
        <v>558</v>
      </c>
      <c r="C639" s="731" t="s">
        <v>581</v>
      </c>
      <c r="D639" s="732" t="s">
        <v>582</v>
      </c>
      <c r="E639" s="733">
        <v>50113001</v>
      </c>
      <c r="F639" s="732" t="s">
        <v>584</v>
      </c>
      <c r="G639" s="731" t="s">
        <v>585</v>
      </c>
      <c r="H639" s="731">
        <v>114937</v>
      </c>
      <c r="I639" s="731">
        <v>14937</v>
      </c>
      <c r="J639" s="731" t="s">
        <v>1485</v>
      </c>
      <c r="K639" s="731" t="s">
        <v>1486</v>
      </c>
      <c r="L639" s="734">
        <v>79.589999999999961</v>
      </c>
      <c r="M639" s="734">
        <v>4</v>
      </c>
      <c r="N639" s="735">
        <v>318.35999999999984</v>
      </c>
    </row>
    <row r="640" spans="1:14" ht="14.45" customHeight="1" x14ac:dyDescent="0.2">
      <c r="A640" s="729" t="s">
        <v>557</v>
      </c>
      <c r="B640" s="730" t="s">
        <v>558</v>
      </c>
      <c r="C640" s="731" t="s">
        <v>581</v>
      </c>
      <c r="D640" s="732" t="s">
        <v>582</v>
      </c>
      <c r="E640" s="733">
        <v>50113001</v>
      </c>
      <c r="F640" s="732" t="s">
        <v>584</v>
      </c>
      <c r="G640" s="731" t="s">
        <v>585</v>
      </c>
      <c r="H640" s="731">
        <v>145551</v>
      </c>
      <c r="I640" s="731">
        <v>145551</v>
      </c>
      <c r="J640" s="731" t="s">
        <v>1487</v>
      </c>
      <c r="K640" s="731" t="s">
        <v>867</v>
      </c>
      <c r="L640" s="734">
        <v>40.999999999999993</v>
      </c>
      <c r="M640" s="734">
        <v>2</v>
      </c>
      <c r="N640" s="735">
        <v>81.999999999999986</v>
      </c>
    </row>
    <row r="641" spans="1:14" ht="14.45" customHeight="1" x14ac:dyDescent="0.2">
      <c r="A641" s="729" t="s">
        <v>557</v>
      </c>
      <c r="B641" s="730" t="s">
        <v>558</v>
      </c>
      <c r="C641" s="731" t="s">
        <v>581</v>
      </c>
      <c r="D641" s="732" t="s">
        <v>582</v>
      </c>
      <c r="E641" s="733">
        <v>50113001</v>
      </c>
      <c r="F641" s="732" t="s">
        <v>584</v>
      </c>
      <c r="G641" s="731" t="s">
        <v>585</v>
      </c>
      <c r="H641" s="731">
        <v>145567</v>
      </c>
      <c r="I641" s="731">
        <v>145567</v>
      </c>
      <c r="J641" s="731" t="s">
        <v>1007</v>
      </c>
      <c r="K641" s="731" t="s">
        <v>1008</v>
      </c>
      <c r="L641" s="734">
        <v>63.070000000000007</v>
      </c>
      <c r="M641" s="734">
        <v>4</v>
      </c>
      <c r="N641" s="735">
        <v>252.28000000000003</v>
      </c>
    </row>
    <row r="642" spans="1:14" ht="14.45" customHeight="1" x14ac:dyDescent="0.2">
      <c r="A642" s="729" t="s">
        <v>557</v>
      </c>
      <c r="B642" s="730" t="s">
        <v>558</v>
      </c>
      <c r="C642" s="731" t="s">
        <v>581</v>
      </c>
      <c r="D642" s="732" t="s">
        <v>582</v>
      </c>
      <c r="E642" s="733">
        <v>50113001</v>
      </c>
      <c r="F642" s="732" t="s">
        <v>584</v>
      </c>
      <c r="G642" s="731" t="s">
        <v>585</v>
      </c>
      <c r="H642" s="731">
        <v>850155</v>
      </c>
      <c r="I642" s="731">
        <v>145574</v>
      </c>
      <c r="J642" s="731" t="s">
        <v>1007</v>
      </c>
      <c r="K642" s="731" t="s">
        <v>1488</v>
      </c>
      <c r="L642" s="734">
        <v>211.52000000000007</v>
      </c>
      <c r="M642" s="734">
        <v>1</v>
      </c>
      <c r="N642" s="735">
        <v>211.52000000000007</v>
      </c>
    </row>
    <row r="643" spans="1:14" ht="14.45" customHeight="1" x14ac:dyDescent="0.2">
      <c r="A643" s="729" t="s">
        <v>557</v>
      </c>
      <c r="B643" s="730" t="s">
        <v>558</v>
      </c>
      <c r="C643" s="731" t="s">
        <v>581</v>
      </c>
      <c r="D643" s="732" t="s">
        <v>582</v>
      </c>
      <c r="E643" s="733">
        <v>50113001</v>
      </c>
      <c r="F643" s="732" t="s">
        <v>584</v>
      </c>
      <c r="G643" s="731" t="s">
        <v>585</v>
      </c>
      <c r="H643" s="731">
        <v>192414</v>
      </c>
      <c r="I643" s="731">
        <v>92414</v>
      </c>
      <c r="J643" s="731" t="s">
        <v>1489</v>
      </c>
      <c r="K643" s="731" t="s">
        <v>1490</v>
      </c>
      <c r="L643" s="734">
        <v>73.95</v>
      </c>
      <c r="M643" s="734">
        <v>1</v>
      </c>
      <c r="N643" s="735">
        <v>73.95</v>
      </c>
    </row>
    <row r="644" spans="1:14" ht="14.45" customHeight="1" x14ac:dyDescent="0.2">
      <c r="A644" s="729" t="s">
        <v>557</v>
      </c>
      <c r="B644" s="730" t="s">
        <v>558</v>
      </c>
      <c r="C644" s="731" t="s">
        <v>581</v>
      </c>
      <c r="D644" s="732" t="s">
        <v>582</v>
      </c>
      <c r="E644" s="733">
        <v>50113001</v>
      </c>
      <c r="F644" s="732" t="s">
        <v>584</v>
      </c>
      <c r="G644" s="731" t="s">
        <v>605</v>
      </c>
      <c r="H644" s="731">
        <v>191922</v>
      </c>
      <c r="I644" s="731">
        <v>191922</v>
      </c>
      <c r="J644" s="731" t="s">
        <v>1491</v>
      </c>
      <c r="K644" s="731" t="s">
        <v>1492</v>
      </c>
      <c r="L644" s="734">
        <v>70.389999999999986</v>
      </c>
      <c r="M644" s="734">
        <v>1</v>
      </c>
      <c r="N644" s="735">
        <v>70.389999999999986</v>
      </c>
    </row>
    <row r="645" spans="1:14" ht="14.45" customHeight="1" x14ac:dyDescent="0.2">
      <c r="A645" s="729" t="s">
        <v>557</v>
      </c>
      <c r="B645" s="730" t="s">
        <v>558</v>
      </c>
      <c r="C645" s="731" t="s">
        <v>581</v>
      </c>
      <c r="D645" s="732" t="s">
        <v>582</v>
      </c>
      <c r="E645" s="733">
        <v>50113001</v>
      </c>
      <c r="F645" s="732" t="s">
        <v>584</v>
      </c>
      <c r="G645" s="731" t="s">
        <v>605</v>
      </c>
      <c r="H645" s="731">
        <v>208204</v>
      </c>
      <c r="I645" s="731">
        <v>208204</v>
      </c>
      <c r="J645" s="731" t="s">
        <v>1493</v>
      </c>
      <c r="K645" s="731" t="s">
        <v>1494</v>
      </c>
      <c r="L645" s="734">
        <v>48.929999999999986</v>
      </c>
      <c r="M645" s="734">
        <v>2</v>
      </c>
      <c r="N645" s="735">
        <v>97.859999999999971</v>
      </c>
    </row>
    <row r="646" spans="1:14" ht="14.45" customHeight="1" x14ac:dyDescent="0.2">
      <c r="A646" s="729" t="s">
        <v>557</v>
      </c>
      <c r="B646" s="730" t="s">
        <v>558</v>
      </c>
      <c r="C646" s="731" t="s">
        <v>581</v>
      </c>
      <c r="D646" s="732" t="s">
        <v>582</v>
      </c>
      <c r="E646" s="733">
        <v>50113001</v>
      </c>
      <c r="F646" s="732" t="s">
        <v>584</v>
      </c>
      <c r="G646" s="731" t="s">
        <v>605</v>
      </c>
      <c r="H646" s="731">
        <v>208207</v>
      </c>
      <c r="I646" s="731">
        <v>208207</v>
      </c>
      <c r="J646" s="731" t="s">
        <v>1495</v>
      </c>
      <c r="K646" s="731" t="s">
        <v>1496</v>
      </c>
      <c r="L646" s="734">
        <v>80.989999999999995</v>
      </c>
      <c r="M646" s="734">
        <v>2</v>
      </c>
      <c r="N646" s="735">
        <v>161.97999999999999</v>
      </c>
    </row>
    <row r="647" spans="1:14" ht="14.45" customHeight="1" x14ac:dyDescent="0.2">
      <c r="A647" s="729" t="s">
        <v>557</v>
      </c>
      <c r="B647" s="730" t="s">
        <v>558</v>
      </c>
      <c r="C647" s="731" t="s">
        <v>581</v>
      </c>
      <c r="D647" s="732" t="s">
        <v>582</v>
      </c>
      <c r="E647" s="733">
        <v>50113001</v>
      </c>
      <c r="F647" s="732" t="s">
        <v>584</v>
      </c>
      <c r="G647" s="731" t="s">
        <v>585</v>
      </c>
      <c r="H647" s="731">
        <v>119653</v>
      </c>
      <c r="I647" s="731">
        <v>119653</v>
      </c>
      <c r="J647" s="731" t="s">
        <v>1497</v>
      </c>
      <c r="K647" s="731" t="s">
        <v>1498</v>
      </c>
      <c r="L647" s="734">
        <v>157.18999999999997</v>
      </c>
      <c r="M647" s="734">
        <v>2</v>
      </c>
      <c r="N647" s="735">
        <v>314.37999999999994</v>
      </c>
    </row>
    <row r="648" spans="1:14" ht="14.45" customHeight="1" x14ac:dyDescent="0.2">
      <c r="A648" s="729" t="s">
        <v>557</v>
      </c>
      <c r="B648" s="730" t="s">
        <v>558</v>
      </c>
      <c r="C648" s="731" t="s">
        <v>581</v>
      </c>
      <c r="D648" s="732" t="s">
        <v>582</v>
      </c>
      <c r="E648" s="733">
        <v>50113001</v>
      </c>
      <c r="F648" s="732" t="s">
        <v>584</v>
      </c>
      <c r="G648" s="731" t="s">
        <v>605</v>
      </c>
      <c r="H648" s="731">
        <v>848251</v>
      </c>
      <c r="I648" s="731">
        <v>122632</v>
      </c>
      <c r="J648" s="731" t="s">
        <v>1499</v>
      </c>
      <c r="K648" s="731" t="s">
        <v>1500</v>
      </c>
      <c r="L648" s="734">
        <v>97.08</v>
      </c>
      <c r="M648" s="734">
        <v>2</v>
      </c>
      <c r="N648" s="735">
        <v>194.16</v>
      </c>
    </row>
    <row r="649" spans="1:14" ht="14.45" customHeight="1" x14ac:dyDescent="0.2">
      <c r="A649" s="729" t="s">
        <v>557</v>
      </c>
      <c r="B649" s="730" t="s">
        <v>558</v>
      </c>
      <c r="C649" s="731" t="s">
        <v>581</v>
      </c>
      <c r="D649" s="732" t="s">
        <v>582</v>
      </c>
      <c r="E649" s="733">
        <v>50113001</v>
      </c>
      <c r="F649" s="732" t="s">
        <v>584</v>
      </c>
      <c r="G649" s="731" t="s">
        <v>585</v>
      </c>
      <c r="H649" s="731">
        <v>117162</v>
      </c>
      <c r="I649" s="731">
        <v>17162</v>
      </c>
      <c r="J649" s="731" t="s">
        <v>1501</v>
      </c>
      <c r="K649" s="731" t="s">
        <v>1502</v>
      </c>
      <c r="L649" s="734">
        <v>126.25999999999999</v>
      </c>
      <c r="M649" s="734">
        <v>1</v>
      </c>
      <c r="N649" s="735">
        <v>126.25999999999999</v>
      </c>
    </row>
    <row r="650" spans="1:14" ht="14.45" customHeight="1" x14ac:dyDescent="0.2">
      <c r="A650" s="729" t="s">
        <v>557</v>
      </c>
      <c r="B650" s="730" t="s">
        <v>558</v>
      </c>
      <c r="C650" s="731" t="s">
        <v>581</v>
      </c>
      <c r="D650" s="732" t="s">
        <v>582</v>
      </c>
      <c r="E650" s="733">
        <v>50113001</v>
      </c>
      <c r="F650" s="732" t="s">
        <v>584</v>
      </c>
      <c r="G650" s="731" t="s">
        <v>585</v>
      </c>
      <c r="H650" s="731">
        <v>844145</v>
      </c>
      <c r="I650" s="731">
        <v>56350</v>
      </c>
      <c r="J650" s="731" t="s">
        <v>1503</v>
      </c>
      <c r="K650" s="731" t="s">
        <v>1369</v>
      </c>
      <c r="L650" s="734">
        <v>40.229999999999997</v>
      </c>
      <c r="M650" s="734">
        <v>1</v>
      </c>
      <c r="N650" s="735">
        <v>40.229999999999997</v>
      </c>
    </row>
    <row r="651" spans="1:14" ht="14.45" customHeight="1" x14ac:dyDescent="0.2">
      <c r="A651" s="729" t="s">
        <v>557</v>
      </c>
      <c r="B651" s="730" t="s">
        <v>558</v>
      </c>
      <c r="C651" s="731" t="s">
        <v>581</v>
      </c>
      <c r="D651" s="732" t="s">
        <v>582</v>
      </c>
      <c r="E651" s="733">
        <v>50113001</v>
      </c>
      <c r="F651" s="732" t="s">
        <v>584</v>
      </c>
      <c r="G651" s="731" t="s">
        <v>585</v>
      </c>
      <c r="H651" s="731">
        <v>850445</v>
      </c>
      <c r="I651" s="731">
        <v>109810</v>
      </c>
      <c r="J651" s="731" t="s">
        <v>1504</v>
      </c>
      <c r="K651" s="731" t="s">
        <v>1505</v>
      </c>
      <c r="L651" s="734">
        <v>746.37</v>
      </c>
      <c r="M651" s="734">
        <v>1</v>
      </c>
      <c r="N651" s="735">
        <v>746.37</v>
      </c>
    </row>
    <row r="652" spans="1:14" ht="14.45" customHeight="1" x14ac:dyDescent="0.2">
      <c r="A652" s="729" t="s">
        <v>557</v>
      </c>
      <c r="B652" s="730" t="s">
        <v>558</v>
      </c>
      <c r="C652" s="731" t="s">
        <v>581</v>
      </c>
      <c r="D652" s="732" t="s">
        <v>582</v>
      </c>
      <c r="E652" s="733">
        <v>50113001</v>
      </c>
      <c r="F652" s="732" t="s">
        <v>584</v>
      </c>
      <c r="G652" s="731" t="s">
        <v>585</v>
      </c>
      <c r="H652" s="731">
        <v>188850</v>
      </c>
      <c r="I652" s="731">
        <v>188850</v>
      </c>
      <c r="J652" s="731" t="s">
        <v>1506</v>
      </c>
      <c r="K652" s="731" t="s">
        <v>1507</v>
      </c>
      <c r="L652" s="734">
        <v>39.22</v>
      </c>
      <c r="M652" s="734">
        <v>1</v>
      </c>
      <c r="N652" s="735">
        <v>39.22</v>
      </c>
    </row>
    <row r="653" spans="1:14" ht="14.45" customHeight="1" x14ac:dyDescent="0.2">
      <c r="A653" s="729" t="s">
        <v>557</v>
      </c>
      <c r="B653" s="730" t="s">
        <v>558</v>
      </c>
      <c r="C653" s="731" t="s">
        <v>581</v>
      </c>
      <c r="D653" s="732" t="s">
        <v>582</v>
      </c>
      <c r="E653" s="733">
        <v>50113001</v>
      </c>
      <c r="F653" s="732" t="s">
        <v>584</v>
      </c>
      <c r="G653" s="731" t="s">
        <v>605</v>
      </c>
      <c r="H653" s="731">
        <v>180083</v>
      </c>
      <c r="I653" s="731">
        <v>180083</v>
      </c>
      <c r="J653" s="731" t="s">
        <v>1508</v>
      </c>
      <c r="K653" s="731" t="s">
        <v>1509</v>
      </c>
      <c r="L653" s="734">
        <v>1487.0100000000002</v>
      </c>
      <c r="M653" s="734">
        <v>1</v>
      </c>
      <c r="N653" s="735">
        <v>1487.0100000000002</v>
      </c>
    </row>
    <row r="654" spans="1:14" ht="14.45" customHeight="1" x14ac:dyDescent="0.2">
      <c r="A654" s="729" t="s">
        <v>557</v>
      </c>
      <c r="B654" s="730" t="s">
        <v>558</v>
      </c>
      <c r="C654" s="731" t="s">
        <v>581</v>
      </c>
      <c r="D654" s="732" t="s">
        <v>582</v>
      </c>
      <c r="E654" s="733">
        <v>50113001</v>
      </c>
      <c r="F654" s="732" t="s">
        <v>584</v>
      </c>
      <c r="G654" s="731" t="s">
        <v>605</v>
      </c>
      <c r="H654" s="731">
        <v>180081</v>
      </c>
      <c r="I654" s="731">
        <v>180081</v>
      </c>
      <c r="J654" s="731" t="s">
        <v>1508</v>
      </c>
      <c r="K654" s="731" t="s">
        <v>1510</v>
      </c>
      <c r="L654" s="734">
        <v>493.79000000000008</v>
      </c>
      <c r="M654" s="734">
        <v>5</v>
      </c>
      <c r="N654" s="735">
        <v>2468.9500000000003</v>
      </c>
    </row>
    <row r="655" spans="1:14" ht="14.45" customHeight="1" x14ac:dyDescent="0.2">
      <c r="A655" s="729" t="s">
        <v>557</v>
      </c>
      <c r="B655" s="730" t="s">
        <v>558</v>
      </c>
      <c r="C655" s="731" t="s">
        <v>581</v>
      </c>
      <c r="D655" s="732" t="s">
        <v>582</v>
      </c>
      <c r="E655" s="733">
        <v>50113001</v>
      </c>
      <c r="F655" s="732" t="s">
        <v>584</v>
      </c>
      <c r="G655" s="731" t="s">
        <v>585</v>
      </c>
      <c r="H655" s="731">
        <v>210446</v>
      </c>
      <c r="I655" s="731">
        <v>210446</v>
      </c>
      <c r="J655" s="731" t="s">
        <v>1511</v>
      </c>
      <c r="K655" s="731" t="s">
        <v>1512</v>
      </c>
      <c r="L655" s="734">
        <v>989.9899999999999</v>
      </c>
      <c r="M655" s="734">
        <v>1</v>
      </c>
      <c r="N655" s="735">
        <v>989.9899999999999</v>
      </c>
    </row>
    <row r="656" spans="1:14" ht="14.45" customHeight="1" x14ac:dyDescent="0.2">
      <c r="A656" s="729" t="s">
        <v>557</v>
      </c>
      <c r="B656" s="730" t="s">
        <v>558</v>
      </c>
      <c r="C656" s="731" t="s">
        <v>581</v>
      </c>
      <c r="D656" s="732" t="s">
        <v>582</v>
      </c>
      <c r="E656" s="733">
        <v>50113001</v>
      </c>
      <c r="F656" s="732" t="s">
        <v>584</v>
      </c>
      <c r="G656" s="731" t="s">
        <v>585</v>
      </c>
      <c r="H656" s="731">
        <v>100610</v>
      </c>
      <c r="I656" s="731">
        <v>610</v>
      </c>
      <c r="J656" s="731" t="s">
        <v>1025</v>
      </c>
      <c r="K656" s="731" t="s">
        <v>1026</v>
      </c>
      <c r="L656" s="734">
        <v>72.42000000000003</v>
      </c>
      <c r="M656" s="734">
        <v>2</v>
      </c>
      <c r="N656" s="735">
        <v>144.84000000000006</v>
      </c>
    </row>
    <row r="657" spans="1:14" ht="14.45" customHeight="1" x14ac:dyDescent="0.2">
      <c r="A657" s="729" t="s">
        <v>557</v>
      </c>
      <c r="B657" s="730" t="s">
        <v>558</v>
      </c>
      <c r="C657" s="731" t="s">
        <v>581</v>
      </c>
      <c r="D657" s="732" t="s">
        <v>582</v>
      </c>
      <c r="E657" s="733">
        <v>50113001</v>
      </c>
      <c r="F657" s="732" t="s">
        <v>584</v>
      </c>
      <c r="G657" s="731" t="s">
        <v>585</v>
      </c>
      <c r="H657" s="731">
        <v>234220</v>
      </c>
      <c r="I657" s="731">
        <v>234220</v>
      </c>
      <c r="J657" s="731" t="s">
        <v>1513</v>
      </c>
      <c r="K657" s="731" t="s">
        <v>1514</v>
      </c>
      <c r="L657" s="734">
        <v>563.79</v>
      </c>
      <c r="M657" s="734">
        <v>2</v>
      </c>
      <c r="N657" s="735">
        <v>1127.58</v>
      </c>
    </row>
    <row r="658" spans="1:14" ht="14.45" customHeight="1" x14ac:dyDescent="0.2">
      <c r="A658" s="729" t="s">
        <v>557</v>
      </c>
      <c r="B658" s="730" t="s">
        <v>558</v>
      </c>
      <c r="C658" s="731" t="s">
        <v>581</v>
      </c>
      <c r="D658" s="732" t="s">
        <v>582</v>
      </c>
      <c r="E658" s="733">
        <v>50113001</v>
      </c>
      <c r="F658" s="732" t="s">
        <v>584</v>
      </c>
      <c r="G658" s="731" t="s">
        <v>585</v>
      </c>
      <c r="H658" s="731">
        <v>185636</v>
      </c>
      <c r="I658" s="731">
        <v>185636</v>
      </c>
      <c r="J658" s="731" t="s">
        <v>1513</v>
      </c>
      <c r="K658" s="731" t="s">
        <v>1515</v>
      </c>
      <c r="L658" s="734">
        <v>156.75999999999993</v>
      </c>
      <c r="M658" s="734">
        <v>1</v>
      </c>
      <c r="N658" s="735">
        <v>156.75999999999993</v>
      </c>
    </row>
    <row r="659" spans="1:14" ht="14.45" customHeight="1" x14ac:dyDescent="0.2">
      <c r="A659" s="729" t="s">
        <v>557</v>
      </c>
      <c r="B659" s="730" t="s">
        <v>558</v>
      </c>
      <c r="C659" s="731" t="s">
        <v>581</v>
      </c>
      <c r="D659" s="732" t="s">
        <v>582</v>
      </c>
      <c r="E659" s="733">
        <v>50113001</v>
      </c>
      <c r="F659" s="732" t="s">
        <v>584</v>
      </c>
      <c r="G659" s="731" t="s">
        <v>585</v>
      </c>
      <c r="H659" s="731">
        <v>234223</v>
      </c>
      <c r="I659" s="731">
        <v>234223</v>
      </c>
      <c r="J659" s="731" t="s">
        <v>1031</v>
      </c>
      <c r="K659" s="731" t="s">
        <v>1032</v>
      </c>
      <c r="L659" s="734">
        <v>232.54999999999998</v>
      </c>
      <c r="M659" s="734">
        <v>1</v>
      </c>
      <c r="N659" s="735">
        <v>232.54999999999998</v>
      </c>
    </row>
    <row r="660" spans="1:14" ht="14.45" customHeight="1" x14ac:dyDescent="0.2">
      <c r="A660" s="729" t="s">
        <v>557</v>
      </c>
      <c r="B660" s="730" t="s">
        <v>558</v>
      </c>
      <c r="C660" s="731" t="s">
        <v>581</v>
      </c>
      <c r="D660" s="732" t="s">
        <v>582</v>
      </c>
      <c r="E660" s="733">
        <v>50113001</v>
      </c>
      <c r="F660" s="732" t="s">
        <v>584</v>
      </c>
      <c r="G660" s="731" t="s">
        <v>585</v>
      </c>
      <c r="H660" s="731">
        <v>116444</v>
      </c>
      <c r="I660" s="731">
        <v>16444</v>
      </c>
      <c r="J660" s="731" t="s">
        <v>1516</v>
      </c>
      <c r="K660" s="731" t="s">
        <v>1517</v>
      </c>
      <c r="L660" s="734">
        <v>121.97</v>
      </c>
      <c r="M660" s="734">
        <v>1</v>
      </c>
      <c r="N660" s="735">
        <v>121.97</v>
      </c>
    </row>
    <row r="661" spans="1:14" ht="14.45" customHeight="1" x14ac:dyDescent="0.2">
      <c r="A661" s="729" t="s">
        <v>557</v>
      </c>
      <c r="B661" s="730" t="s">
        <v>558</v>
      </c>
      <c r="C661" s="731" t="s">
        <v>581</v>
      </c>
      <c r="D661" s="732" t="s">
        <v>582</v>
      </c>
      <c r="E661" s="733">
        <v>50113001</v>
      </c>
      <c r="F661" s="732" t="s">
        <v>584</v>
      </c>
      <c r="G661" s="731" t="s">
        <v>329</v>
      </c>
      <c r="H661" s="731">
        <v>219638</v>
      </c>
      <c r="I661" s="731">
        <v>219638</v>
      </c>
      <c r="J661" s="731" t="s">
        <v>1518</v>
      </c>
      <c r="K661" s="731" t="s">
        <v>1519</v>
      </c>
      <c r="L661" s="734">
        <v>252.73999999999998</v>
      </c>
      <c r="M661" s="734">
        <v>2</v>
      </c>
      <c r="N661" s="735">
        <v>505.47999999999996</v>
      </c>
    </row>
    <row r="662" spans="1:14" ht="14.45" customHeight="1" x14ac:dyDescent="0.2">
      <c r="A662" s="729" t="s">
        <v>557</v>
      </c>
      <c r="B662" s="730" t="s">
        <v>558</v>
      </c>
      <c r="C662" s="731" t="s">
        <v>581</v>
      </c>
      <c r="D662" s="732" t="s">
        <v>582</v>
      </c>
      <c r="E662" s="733">
        <v>50113001</v>
      </c>
      <c r="F662" s="732" t="s">
        <v>584</v>
      </c>
      <c r="G662" s="731" t="s">
        <v>585</v>
      </c>
      <c r="H662" s="731">
        <v>845075</v>
      </c>
      <c r="I662" s="731">
        <v>125641</v>
      </c>
      <c r="J662" s="731" t="s">
        <v>1520</v>
      </c>
      <c r="K662" s="731" t="s">
        <v>1521</v>
      </c>
      <c r="L662" s="734">
        <v>353.53</v>
      </c>
      <c r="M662" s="734">
        <v>4</v>
      </c>
      <c r="N662" s="735">
        <v>1414.12</v>
      </c>
    </row>
    <row r="663" spans="1:14" ht="14.45" customHeight="1" x14ac:dyDescent="0.2">
      <c r="A663" s="729" t="s">
        <v>557</v>
      </c>
      <c r="B663" s="730" t="s">
        <v>558</v>
      </c>
      <c r="C663" s="731" t="s">
        <v>581</v>
      </c>
      <c r="D663" s="732" t="s">
        <v>582</v>
      </c>
      <c r="E663" s="733">
        <v>50113001</v>
      </c>
      <c r="F663" s="732" t="s">
        <v>584</v>
      </c>
      <c r="G663" s="731" t="s">
        <v>585</v>
      </c>
      <c r="H663" s="731">
        <v>184360</v>
      </c>
      <c r="I663" s="731">
        <v>84360</v>
      </c>
      <c r="J663" s="731" t="s">
        <v>1520</v>
      </c>
      <c r="K663" s="731" t="s">
        <v>1452</v>
      </c>
      <c r="L663" s="734">
        <v>149.49999999999997</v>
      </c>
      <c r="M663" s="734">
        <v>7</v>
      </c>
      <c r="N663" s="735">
        <v>1046.4999999999998</v>
      </c>
    </row>
    <row r="664" spans="1:14" ht="14.45" customHeight="1" x14ac:dyDescent="0.2">
      <c r="A664" s="729" t="s">
        <v>557</v>
      </c>
      <c r="B664" s="730" t="s">
        <v>558</v>
      </c>
      <c r="C664" s="731" t="s">
        <v>581</v>
      </c>
      <c r="D664" s="732" t="s">
        <v>582</v>
      </c>
      <c r="E664" s="733">
        <v>50113001</v>
      </c>
      <c r="F664" s="732" t="s">
        <v>584</v>
      </c>
      <c r="G664" s="731" t="s">
        <v>585</v>
      </c>
      <c r="H664" s="731">
        <v>152957</v>
      </c>
      <c r="I664" s="731">
        <v>152957</v>
      </c>
      <c r="J664" s="731" t="s">
        <v>1522</v>
      </c>
      <c r="K664" s="731" t="s">
        <v>1523</v>
      </c>
      <c r="L664" s="734">
        <v>74.989999999999995</v>
      </c>
      <c r="M664" s="734">
        <v>1</v>
      </c>
      <c r="N664" s="735">
        <v>74.989999999999995</v>
      </c>
    </row>
    <row r="665" spans="1:14" ht="14.45" customHeight="1" x14ac:dyDescent="0.2">
      <c r="A665" s="729" t="s">
        <v>557</v>
      </c>
      <c r="B665" s="730" t="s">
        <v>558</v>
      </c>
      <c r="C665" s="731" t="s">
        <v>581</v>
      </c>
      <c r="D665" s="732" t="s">
        <v>582</v>
      </c>
      <c r="E665" s="733">
        <v>50113001</v>
      </c>
      <c r="F665" s="732" t="s">
        <v>584</v>
      </c>
      <c r="G665" s="731" t="s">
        <v>585</v>
      </c>
      <c r="H665" s="731">
        <v>172034</v>
      </c>
      <c r="I665" s="731">
        <v>172034</v>
      </c>
      <c r="J665" s="731" t="s">
        <v>1524</v>
      </c>
      <c r="K665" s="731" t="s">
        <v>1525</v>
      </c>
      <c r="L665" s="734">
        <v>23.33</v>
      </c>
      <c r="M665" s="734">
        <v>2</v>
      </c>
      <c r="N665" s="735">
        <v>46.66</v>
      </c>
    </row>
    <row r="666" spans="1:14" ht="14.45" customHeight="1" x14ac:dyDescent="0.2">
      <c r="A666" s="729" t="s">
        <v>557</v>
      </c>
      <c r="B666" s="730" t="s">
        <v>558</v>
      </c>
      <c r="C666" s="731" t="s">
        <v>581</v>
      </c>
      <c r="D666" s="732" t="s">
        <v>582</v>
      </c>
      <c r="E666" s="733">
        <v>50113001</v>
      </c>
      <c r="F666" s="732" t="s">
        <v>584</v>
      </c>
      <c r="G666" s="731" t="s">
        <v>585</v>
      </c>
      <c r="H666" s="731">
        <v>188415</v>
      </c>
      <c r="I666" s="731">
        <v>188415</v>
      </c>
      <c r="J666" s="731" t="s">
        <v>1526</v>
      </c>
      <c r="K666" s="731" t="s">
        <v>1527</v>
      </c>
      <c r="L666" s="734">
        <v>92.043333333333308</v>
      </c>
      <c r="M666" s="734">
        <v>3</v>
      </c>
      <c r="N666" s="735">
        <v>276.12999999999994</v>
      </c>
    </row>
    <row r="667" spans="1:14" ht="14.45" customHeight="1" x14ac:dyDescent="0.2">
      <c r="A667" s="729" t="s">
        <v>557</v>
      </c>
      <c r="B667" s="730" t="s">
        <v>558</v>
      </c>
      <c r="C667" s="731" t="s">
        <v>581</v>
      </c>
      <c r="D667" s="732" t="s">
        <v>582</v>
      </c>
      <c r="E667" s="733">
        <v>50113001</v>
      </c>
      <c r="F667" s="732" t="s">
        <v>584</v>
      </c>
      <c r="G667" s="731" t="s">
        <v>585</v>
      </c>
      <c r="H667" s="731">
        <v>846846</v>
      </c>
      <c r="I667" s="731">
        <v>0</v>
      </c>
      <c r="J667" s="731" t="s">
        <v>1040</v>
      </c>
      <c r="K667" s="731" t="s">
        <v>329</v>
      </c>
      <c r="L667" s="734">
        <v>43.1</v>
      </c>
      <c r="M667" s="734">
        <v>1</v>
      </c>
      <c r="N667" s="735">
        <v>43.1</v>
      </c>
    </row>
    <row r="668" spans="1:14" ht="14.45" customHeight="1" x14ac:dyDescent="0.2">
      <c r="A668" s="729" t="s">
        <v>557</v>
      </c>
      <c r="B668" s="730" t="s">
        <v>558</v>
      </c>
      <c r="C668" s="731" t="s">
        <v>581</v>
      </c>
      <c r="D668" s="732" t="s">
        <v>582</v>
      </c>
      <c r="E668" s="733">
        <v>50113001</v>
      </c>
      <c r="F668" s="732" t="s">
        <v>584</v>
      </c>
      <c r="G668" s="731" t="s">
        <v>585</v>
      </c>
      <c r="H668" s="731">
        <v>990345</v>
      </c>
      <c r="I668" s="731">
        <v>0</v>
      </c>
      <c r="J668" s="731" t="s">
        <v>1041</v>
      </c>
      <c r="K668" s="731" t="s">
        <v>329</v>
      </c>
      <c r="L668" s="734">
        <v>79.02</v>
      </c>
      <c r="M668" s="734">
        <v>1</v>
      </c>
      <c r="N668" s="735">
        <v>79.02</v>
      </c>
    </row>
    <row r="669" spans="1:14" ht="14.45" customHeight="1" x14ac:dyDescent="0.2">
      <c r="A669" s="729" t="s">
        <v>557</v>
      </c>
      <c r="B669" s="730" t="s">
        <v>558</v>
      </c>
      <c r="C669" s="731" t="s">
        <v>581</v>
      </c>
      <c r="D669" s="732" t="s">
        <v>582</v>
      </c>
      <c r="E669" s="733">
        <v>50113001</v>
      </c>
      <c r="F669" s="732" t="s">
        <v>584</v>
      </c>
      <c r="G669" s="731" t="s">
        <v>585</v>
      </c>
      <c r="H669" s="731">
        <v>175025</v>
      </c>
      <c r="I669" s="731">
        <v>75025</v>
      </c>
      <c r="J669" s="731" t="s">
        <v>1042</v>
      </c>
      <c r="K669" s="731" t="s">
        <v>1043</v>
      </c>
      <c r="L669" s="734">
        <v>81.66</v>
      </c>
      <c r="M669" s="734">
        <v>5</v>
      </c>
      <c r="N669" s="735">
        <v>408.29999999999995</v>
      </c>
    </row>
    <row r="670" spans="1:14" ht="14.45" customHeight="1" x14ac:dyDescent="0.2">
      <c r="A670" s="729" t="s">
        <v>557</v>
      </c>
      <c r="B670" s="730" t="s">
        <v>558</v>
      </c>
      <c r="C670" s="731" t="s">
        <v>581</v>
      </c>
      <c r="D670" s="732" t="s">
        <v>582</v>
      </c>
      <c r="E670" s="733">
        <v>50113001</v>
      </c>
      <c r="F670" s="732" t="s">
        <v>584</v>
      </c>
      <c r="G670" s="731" t="s">
        <v>585</v>
      </c>
      <c r="H670" s="731">
        <v>149541</v>
      </c>
      <c r="I670" s="731">
        <v>52220</v>
      </c>
      <c r="J670" s="731" t="s">
        <v>1528</v>
      </c>
      <c r="K670" s="731" t="s">
        <v>1529</v>
      </c>
      <c r="L670" s="734">
        <v>764.08999999999992</v>
      </c>
      <c r="M670" s="734">
        <v>2</v>
      </c>
      <c r="N670" s="735">
        <v>1528.1799999999998</v>
      </c>
    </row>
    <row r="671" spans="1:14" ht="14.45" customHeight="1" x14ac:dyDescent="0.2">
      <c r="A671" s="729" t="s">
        <v>557</v>
      </c>
      <c r="B671" s="730" t="s">
        <v>558</v>
      </c>
      <c r="C671" s="731" t="s">
        <v>581</v>
      </c>
      <c r="D671" s="732" t="s">
        <v>582</v>
      </c>
      <c r="E671" s="733">
        <v>50113001</v>
      </c>
      <c r="F671" s="732" t="s">
        <v>584</v>
      </c>
      <c r="G671" s="731" t="s">
        <v>585</v>
      </c>
      <c r="H671" s="731">
        <v>148578</v>
      </c>
      <c r="I671" s="731">
        <v>48578</v>
      </c>
      <c r="J671" s="731" t="s">
        <v>1530</v>
      </c>
      <c r="K671" s="731" t="s">
        <v>1531</v>
      </c>
      <c r="L671" s="734">
        <v>54.92</v>
      </c>
      <c r="M671" s="734">
        <v>11</v>
      </c>
      <c r="N671" s="735">
        <v>604.12</v>
      </c>
    </row>
    <row r="672" spans="1:14" ht="14.45" customHeight="1" x14ac:dyDescent="0.2">
      <c r="A672" s="729" t="s">
        <v>557</v>
      </c>
      <c r="B672" s="730" t="s">
        <v>558</v>
      </c>
      <c r="C672" s="731" t="s">
        <v>581</v>
      </c>
      <c r="D672" s="732" t="s">
        <v>582</v>
      </c>
      <c r="E672" s="733">
        <v>50113001</v>
      </c>
      <c r="F672" s="732" t="s">
        <v>584</v>
      </c>
      <c r="G672" s="731" t="s">
        <v>585</v>
      </c>
      <c r="H672" s="731">
        <v>162305</v>
      </c>
      <c r="I672" s="731">
        <v>162305</v>
      </c>
      <c r="J672" s="731" t="s">
        <v>1532</v>
      </c>
      <c r="K672" s="731" t="s">
        <v>1533</v>
      </c>
      <c r="L672" s="734">
        <v>178.45</v>
      </c>
      <c r="M672" s="734">
        <v>2</v>
      </c>
      <c r="N672" s="735">
        <v>356.9</v>
      </c>
    </row>
    <row r="673" spans="1:14" ht="14.45" customHeight="1" x14ac:dyDescent="0.2">
      <c r="A673" s="729" t="s">
        <v>557</v>
      </c>
      <c r="B673" s="730" t="s">
        <v>558</v>
      </c>
      <c r="C673" s="731" t="s">
        <v>581</v>
      </c>
      <c r="D673" s="732" t="s">
        <v>582</v>
      </c>
      <c r="E673" s="733">
        <v>50113001</v>
      </c>
      <c r="F673" s="732" t="s">
        <v>584</v>
      </c>
      <c r="G673" s="731" t="s">
        <v>585</v>
      </c>
      <c r="H673" s="731">
        <v>191836</v>
      </c>
      <c r="I673" s="731">
        <v>91836</v>
      </c>
      <c r="J673" s="731" t="s">
        <v>1049</v>
      </c>
      <c r="K673" s="731" t="s">
        <v>1050</v>
      </c>
      <c r="L673" s="734">
        <v>44.61</v>
      </c>
      <c r="M673" s="734">
        <v>1</v>
      </c>
      <c r="N673" s="735">
        <v>44.61</v>
      </c>
    </row>
    <row r="674" spans="1:14" ht="14.45" customHeight="1" x14ac:dyDescent="0.2">
      <c r="A674" s="729" t="s">
        <v>557</v>
      </c>
      <c r="B674" s="730" t="s">
        <v>558</v>
      </c>
      <c r="C674" s="731" t="s">
        <v>581</v>
      </c>
      <c r="D674" s="732" t="s">
        <v>582</v>
      </c>
      <c r="E674" s="733">
        <v>50113001</v>
      </c>
      <c r="F674" s="732" t="s">
        <v>584</v>
      </c>
      <c r="G674" s="731" t="s">
        <v>585</v>
      </c>
      <c r="H674" s="731">
        <v>168451</v>
      </c>
      <c r="I674" s="731">
        <v>168451</v>
      </c>
      <c r="J674" s="731" t="s">
        <v>1053</v>
      </c>
      <c r="K674" s="731" t="s">
        <v>994</v>
      </c>
      <c r="L674" s="734">
        <v>1848.33</v>
      </c>
      <c r="M674" s="734">
        <v>1</v>
      </c>
      <c r="N674" s="735">
        <v>1848.33</v>
      </c>
    </row>
    <row r="675" spans="1:14" ht="14.45" customHeight="1" x14ac:dyDescent="0.2">
      <c r="A675" s="729" t="s">
        <v>557</v>
      </c>
      <c r="B675" s="730" t="s">
        <v>558</v>
      </c>
      <c r="C675" s="731" t="s">
        <v>581</v>
      </c>
      <c r="D675" s="732" t="s">
        <v>582</v>
      </c>
      <c r="E675" s="733">
        <v>50113001</v>
      </c>
      <c r="F675" s="732" t="s">
        <v>584</v>
      </c>
      <c r="G675" s="731" t="s">
        <v>585</v>
      </c>
      <c r="H675" s="731">
        <v>207966</v>
      </c>
      <c r="I675" s="731">
        <v>207966</v>
      </c>
      <c r="J675" s="731" t="s">
        <v>1534</v>
      </c>
      <c r="K675" s="731" t="s">
        <v>1535</v>
      </c>
      <c r="L675" s="734">
        <v>19.430000000000003</v>
      </c>
      <c r="M675" s="734">
        <v>6</v>
      </c>
      <c r="N675" s="735">
        <v>116.58000000000001</v>
      </c>
    </row>
    <row r="676" spans="1:14" ht="14.45" customHeight="1" x14ac:dyDescent="0.2">
      <c r="A676" s="729" t="s">
        <v>557</v>
      </c>
      <c r="B676" s="730" t="s">
        <v>558</v>
      </c>
      <c r="C676" s="731" t="s">
        <v>581</v>
      </c>
      <c r="D676" s="732" t="s">
        <v>582</v>
      </c>
      <c r="E676" s="733">
        <v>50113001</v>
      </c>
      <c r="F676" s="732" t="s">
        <v>584</v>
      </c>
      <c r="G676" s="731" t="s">
        <v>585</v>
      </c>
      <c r="H676" s="731">
        <v>132090</v>
      </c>
      <c r="I676" s="731">
        <v>32090</v>
      </c>
      <c r="J676" s="731" t="s">
        <v>1536</v>
      </c>
      <c r="K676" s="731" t="s">
        <v>1537</v>
      </c>
      <c r="L676" s="734">
        <v>27.470000000000002</v>
      </c>
      <c r="M676" s="734">
        <v>2</v>
      </c>
      <c r="N676" s="735">
        <v>54.940000000000005</v>
      </c>
    </row>
    <row r="677" spans="1:14" ht="14.45" customHeight="1" x14ac:dyDescent="0.2">
      <c r="A677" s="729" t="s">
        <v>557</v>
      </c>
      <c r="B677" s="730" t="s">
        <v>558</v>
      </c>
      <c r="C677" s="731" t="s">
        <v>581</v>
      </c>
      <c r="D677" s="732" t="s">
        <v>582</v>
      </c>
      <c r="E677" s="733">
        <v>50113001</v>
      </c>
      <c r="F677" s="732" t="s">
        <v>584</v>
      </c>
      <c r="G677" s="731" t="s">
        <v>585</v>
      </c>
      <c r="H677" s="731">
        <v>190975</v>
      </c>
      <c r="I677" s="731">
        <v>190975</v>
      </c>
      <c r="J677" s="731" t="s">
        <v>1058</v>
      </c>
      <c r="K677" s="731" t="s">
        <v>1260</v>
      </c>
      <c r="L677" s="734">
        <v>640.02</v>
      </c>
      <c r="M677" s="734">
        <v>2</v>
      </c>
      <c r="N677" s="735">
        <v>1280.04</v>
      </c>
    </row>
    <row r="678" spans="1:14" ht="14.45" customHeight="1" x14ac:dyDescent="0.2">
      <c r="A678" s="729" t="s">
        <v>557</v>
      </c>
      <c r="B678" s="730" t="s">
        <v>558</v>
      </c>
      <c r="C678" s="731" t="s">
        <v>581</v>
      </c>
      <c r="D678" s="732" t="s">
        <v>582</v>
      </c>
      <c r="E678" s="733">
        <v>50113001</v>
      </c>
      <c r="F678" s="732" t="s">
        <v>584</v>
      </c>
      <c r="G678" s="731" t="s">
        <v>585</v>
      </c>
      <c r="H678" s="731">
        <v>190968</v>
      </c>
      <c r="I678" s="731">
        <v>190968</v>
      </c>
      <c r="J678" s="731" t="s">
        <v>1059</v>
      </c>
      <c r="K678" s="731" t="s">
        <v>682</v>
      </c>
      <c r="L678" s="734">
        <v>195.81</v>
      </c>
      <c r="M678" s="734">
        <v>2</v>
      </c>
      <c r="N678" s="735">
        <v>391.62</v>
      </c>
    </row>
    <row r="679" spans="1:14" ht="14.45" customHeight="1" x14ac:dyDescent="0.2">
      <c r="A679" s="729" t="s">
        <v>557</v>
      </c>
      <c r="B679" s="730" t="s">
        <v>558</v>
      </c>
      <c r="C679" s="731" t="s">
        <v>581</v>
      </c>
      <c r="D679" s="732" t="s">
        <v>582</v>
      </c>
      <c r="E679" s="733">
        <v>50113001</v>
      </c>
      <c r="F679" s="732" t="s">
        <v>584</v>
      </c>
      <c r="G679" s="731" t="s">
        <v>605</v>
      </c>
      <c r="H679" s="731">
        <v>56972</v>
      </c>
      <c r="I679" s="731">
        <v>56972</v>
      </c>
      <c r="J679" s="731" t="s">
        <v>1060</v>
      </c>
      <c r="K679" s="731" t="s">
        <v>1061</v>
      </c>
      <c r="L679" s="734">
        <v>15.499999999999996</v>
      </c>
      <c r="M679" s="734">
        <v>5</v>
      </c>
      <c r="N679" s="735">
        <v>77.499999999999986</v>
      </c>
    </row>
    <row r="680" spans="1:14" ht="14.45" customHeight="1" x14ac:dyDescent="0.2">
      <c r="A680" s="729" t="s">
        <v>557</v>
      </c>
      <c r="B680" s="730" t="s">
        <v>558</v>
      </c>
      <c r="C680" s="731" t="s">
        <v>581</v>
      </c>
      <c r="D680" s="732" t="s">
        <v>582</v>
      </c>
      <c r="E680" s="733">
        <v>50113001</v>
      </c>
      <c r="F680" s="732" t="s">
        <v>584</v>
      </c>
      <c r="G680" s="731" t="s">
        <v>605</v>
      </c>
      <c r="H680" s="731">
        <v>56976</v>
      </c>
      <c r="I680" s="731">
        <v>56976</v>
      </c>
      <c r="J680" s="731" t="s">
        <v>1062</v>
      </c>
      <c r="K680" s="731" t="s">
        <v>1063</v>
      </c>
      <c r="L680" s="734">
        <v>12.42</v>
      </c>
      <c r="M680" s="734">
        <v>2</v>
      </c>
      <c r="N680" s="735">
        <v>24.84</v>
      </c>
    </row>
    <row r="681" spans="1:14" ht="14.45" customHeight="1" x14ac:dyDescent="0.2">
      <c r="A681" s="729" t="s">
        <v>557</v>
      </c>
      <c r="B681" s="730" t="s">
        <v>558</v>
      </c>
      <c r="C681" s="731" t="s">
        <v>581</v>
      </c>
      <c r="D681" s="732" t="s">
        <v>582</v>
      </c>
      <c r="E681" s="733">
        <v>50113001</v>
      </c>
      <c r="F681" s="732" t="s">
        <v>584</v>
      </c>
      <c r="G681" s="731" t="s">
        <v>605</v>
      </c>
      <c r="H681" s="731">
        <v>156981</v>
      </c>
      <c r="I681" s="731">
        <v>56981</v>
      </c>
      <c r="J681" s="731" t="s">
        <v>1538</v>
      </c>
      <c r="K681" s="731" t="s">
        <v>1539</v>
      </c>
      <c r="L681" s="734">
        <v>31.660000000000007</v>
      </c>
      <c r="M681" s="734">
        <v>2</v>
      </c>
      <c r="N681" s="735">
        <v>63.320000000000014</v>
      </c>
    </row>
    <row r="682" spans="1:14" ht="14.45" customHeight="1" x14ac:dyDescent="0.2">
      <c r="A682" s="729" t="s">
        <v>557</v>
      </c>
      <c r="B682" s="730" t="s">
        <v>558</v>
      </c>
      <c r="C682" s="731" t="s">
        <v>581</v>
      </c>
      <c r="D682" s="732" t="s">
        <v>582</v>
      </c>
      <c r="E682" s="733">
        <v>50113001</v>
      </c>
      <c r="F682" s="732" t="s">
        <v>584</v>
      </c>
      <c r="G682" s="731" t="s">
        <v>605</v>
      </c>
      <c r="H682" s="731">
        <v>56983</v>
      </c>
      <c r="I682" s="731">
        <v>56983</v>
      </c>
      <c r="J682" s="731" t="s">
        <v>1540</v>
      </c>
      <c r="K682" s="731" t="s">
        <v>1541</v>
      </c>
      <c r="L682" s="734">
        <v>105.49999999999997</v>
      </c>
      <c r="M682" s="734">
        <v>1</v>
      </c>
      <c r="N682" s="735">
        <v>105.49999999999997</v>
      </c>
    </row>
    <row r="683" spans="1:14" ht="14.45" customHeight="1" x14ac:dyDescent="0.2">
      <c r="A683" s="729" t="s">
        <v>557</v>
      </c>
      <c r="B683" s="730" t="s">
        <v>558</v>
      </c>
      <c r="C683" s="731" t="s">
        <v>581</v>
      </c>
      <c r="D683" s="732" t="s">
        <v>582</v>
      </c>
      <c r="E683" s="733">
        <v>50113001</v>
      </c>
      <c r="F683" s="732" t="s">
        <v>584</v>
      </c>
      <c r="G683" s="731" t="s">
        <v>585</v>
      </c>
      <c r="H683" s="731">
        <v>146444</v>
      </c>
      <c r="I683" s="731">
        <v>46444</v>
      </c>
      <c r="J683" s="731" t="s">
        <v>1542</v>
      </c>
      <c r="K683" s="731" t="s">
        <v>1543</v>
      </c>
      <c r="L683" s="734">
        <v>250.7</v>
      </c>
      <c r="M683" s="734">
        <v>1</v>
      </c>
      <c r="N683" s="735">
        <v>250.7</v>
      </c>
    </row>
    <row r="684" spans="1:14" ht="14.45" customHeight="1" x14ac:dyDescent="0.2">
      <c r="A684" s="729" t="s">
        <v>557</v>
      </c>
      <c r="B684" s="730" t="s">
        <v>558</v>
      </c>
      <c r="C684" s="731" t="s">
        <v>581</v>
      </c>
      <c r="D684" s="732" t="s">
        <v>582</v>
      </c>
      <c r="E684" s="733">
        <v>50113001</v>
      </c>
      <c r="F684" s="732" t="s">
        <v>584</v>
      </c>
      <c r="G684" s="731" t="s">
        <v>585</v>
      </c>
      <c r="H684" s="731">
        <v>173414</v>
      </c>
      <c r="I684" s="731">
        <v>173414</v>
      </c>
      <c r="J684" s="731" t="s">
        <v>1544</v>
      </c>
      <c r="K684" s="731" t="s">
        <v>1545</v>
      </c>
      <c r="L684" s="734">
        <v>111.58</v>
      </c>
      <c r="M684" s="734">
        <v>1</v>
      </c>
      <c r="N684" s="735">
        <v>111.58</v>
      </c>
    </row>
    <row r="685" spans="1:14" ht="14.45" customHeight="1" x14ac:dyDescent="0.2">
      <c r="A685" s="729" t="s">
        <v>557</v>
      </c>
      <c r="B685" s="730" t="s">
        <v>558</v>
      </c>
      <c r="C685" s="731" t="s">
        <v>581</v>
      </c>
      <c r="D685" s="732" t="s">
        <v>582</v>
      </c>
      <c r="E685" s="733">
        <v>50113001</v>
      </c>
      <c r="F685" s="732" t="s">
        <v>584</v>
      </c>
      <c r="G685" s="731" t="s">
        <v>605</v>
      </c>
      <c r="H685" s="731">
        <v>150309</v>
      </c>
      <c r="I685" s="731">
        <v>50309</v>
      </c>
      <c r="J685" s="731" t="s">
        <v>1546</v>
      </c>
      <c r="K685" s="731" t="s">
        <v>867</v>
      </c>
      <c r="L685" s="734">
        <v>20.489999999999995</v>
      </c>
      <c r="M685" s="734">
        <v>1</v>
      </c>
      <c r="N685" s="735">
        <v>20.489999999999995</v>
      </c>
    </row>
    <row r="686" spans="1:14" ht="14.45" customHeight="1" x14ac:dyDescent="0.2">
      <c r="A686" s="729" t="s">
        <v>557</v>
      </c>
      <c r="B686" s="730" t="s">
        <v>558</v>
      </c>
      <c r="C686" s="731" t="s">
        <v>581</v>
      </c>
      <c r="D686" s="732" t="s">
        <v>582</v>
      </c>
      <c r="E686" s="733">
        <v>50113001</v>
      </c>
      <c r="F686" s="732" t="s">
        <v>584</v>
      </c>
      <c r="G686" s="731" t="s">
        <v>605</v>
      </c>
      <c r="H686" s="731">
        <v>150316</v>
      </c>
      <c r="I686" s="731">
        <v>50316</v>
      </c>
      <c r="J686" s="731" t="s">
        <v>1547</v>
      </c>
      <c r="K686" s="731" t="s">
        <v>1008</v>
      </c>
      <c r="L686" s="734">
        <v>41</v>
      </c>
      <c r="M686" s="734">
        <v>3</v>
      </c>
      <c r="N686" s="735">
        <v>123</v>
      </c>
    </row>
    <row r="687" spans="1:14" ht="14.45" customHeight="1" x14ac:dyDescent="0.2">
      <c r="A687" s="729" t="s">
        <v>557</v>
      </c>
      <c r="B687" s="730" t="s">
        <v>558</v>
      </c>
      <c r="C687" s="731" t="s">
        <v>581</v>
      </c>
      <c r="D687" s="732" t="s">
        <v>582</v>
      </c>
      <c r="E687" s="733">
        <v>50113001</v>
      </c>
      <c r="F687" s="732" t="s">
        <v>584</v>
      </c>
      <c r="G687" s="731" t="s">
        <v>605</v>
      </c>
      <c r="H687" s="731">
        <v>150318</v>
      </c>
      <c r="I687" s="731">
        <v>50318</v>
      </c>
      <c r="J687" s="731" t="s">
        <v>1547</v>
      </c>
      <c r="K687" s="731" t="s">
        <v>1548</v>
      </c>
      <c r="L687" s="734">
        <v>122.46999932640227</v>
      </c>
      <c r="M687" s="734">
        <v>2</v>
      </c>
      <c r="N687" s="735">
        <v>244.93999865280455</v>
      </c>
    </row>
    <row r="688" spans="1:14" ht="14.45" customHeight="1" x14ac:dyDescent="0.2">
      <c r="A688" s="729" t="s">
        <v>557</v>
      </c>
      <c r="B688" s="730" t="s">
        <v>558</v>
      </c>
      <c r="C688" s="731" t="s">
        <v>581</v>
      </c>
      <c r="D688" s="732" t="s">
        <v>582</v>
      </c>
      <c r="E688" s="733">
        <v>50113001</v>
      </c>
      <c r="F688" s="732" t="s">
        <v>584</v>
      </c>
      <c r="G688" s="731" t="s">
        <v>585</v>
      </c>
      <c r="H688" s="731">
        <v>205392</v>
      </c>
      <c r="I688" s="731">
        <v>205392</v>
      </c>
      <c r="J688" s="731" t="s">
        <v>1549</v>
      </c>
      <c r="K688" s="731" t="s">
        <v>1550</v>
      </c>
      <c r="L688" s="734">
        <v>122.17999999999999</v>
      </c>
      <c r="M688" s="734">
        <v>1</v>
      </c>
      <c r="N688" s="735">
        <v>122.17999999999999</v>
      </c>
    </row>
    <row r="689" spans="1:14" ht="14.45" customHeight="1" x14ac:dyDescent="0.2">
      <c r="A689" s="729" t="s">
        <v>557</v>
      </c>
      <c r="B689" s="730" t="s">
        <v>558</v>
      </c>
      <c r="C689" s="731" t="s">
        <v>581</v>
      </c>
      <c r="D689" s="732" t="s">
        <v>582</v>
      </c>
      <c r="E689" s="733">
        <v>50113001</v>
      </c>
      <c r="F689" s="732" t="s">
        <v>584</v>
      </c>
      <c r="G689" s="731" t="s">
        <v>585</v>
      </c>
      <c r="H689" s="731">
        <v>991644</v>
      </c>
      <c r="I689" s="731">
        <v>125592</v>
      </c>
      <c r="J689" s="731" t="s">
        <v>1551</v>
      </c>
      <c r="K689" s="731" t="s">
        <v>1552</v>
      </c>
      <c r="L689" s="734">
        <v>149.29000000000002</v>
      </c>
      <c r="M689" s="734">
        <v>2</v>
      </c>
      <c r="N689" s="735">
        <v>298.58000000000004</v>
      </c>
    </row>
    <row r="690" spans="1:14" ht="14.45" customHeight="1" x14ac:dyDescent="0.2">
      <c r="A690" s="729" t="s">
        <v>557</v>
      </c>
      <c r="B690" s="730" t="s">
        <v>558</v>
      </c>
      <c r="C690" s="731" t="s">
        <v>581</v>
      </c>
      <c r="D690" s="732" t="s">
        <v>582</v>
      </c>
      <c r="E690" s="733">
        <v>50113001</v>
      </c>
      <c r="F690" s="732" t="s">
        <v>584</v>
      </c>
      <c r="G690" s="731" t="s">
        <v>605</v>
      </c>
      <c r="H690" s="731">
        <v>231956</v>
      </c>
      <c r="I690" s="731">
        <v>231956</v>
      </c>
      <c r="J690" s="731" t="s">
        <v>1075</v>
      </c>
      <c r="K690" s="731" t="s">
        <v>1076</v>
      </c>
      <c r="L690" s="734">
        <v>49.76</v>
      </c>
      <c r="M690" s="734">
        <v>1</v>
      </c>
      <c r="N690" s="735">
        <v>49.76</v>
      </c>
    </row>
    <row r="691" spans="1:14" ht="14.45" customHeight="1" x14ac:dyDescent="0.2">
      <c r="A691" s="729" t="s">
        <v>557</v>
      </c>
      <c r="B691" s="730" t="s">
        <v>558</v>
      </c>
      <c r="C691" s="731" t="s">
        <v>581</v>
      </c>
      <c r="D691" s="732" t="s">
        <v>582</v>
      </c>
      <c r="E691" s="733">
        <v>50113001</v>
      </c>
      <c r="F691" s="732" t="s">
        <v>584</v>
      </c>
      <c r="G691" s="731" t="s">
        <v>585</v>
      </c>
      <c r="H691" s="731">
        <v>202790</v>
      </c>
      <c r="I691" s="731">
        <v>202790</v>
      </c>
      <c r="J691" s="731" t="s">
        <v>1077</v>
      </c>
      <c r="K691" s="731" t="s">
        <v>1553</v>
      </c>
      <c r="L691" s="734">
        <v>118.8</v>
      </c>
      <c r="M691" s="734">
        <v>6</v>
      </c>
      <c r="N691" s="735">
        <v>712.8</v>
      </c>
    </row>
    <row r="692" spans="1:14" ht="14.45" customHeight="1" x14ac:dyDescent="0.2">
      <c r="A692" s="729" t="s">
        <v>557</v>
      </c>
      <c r="B692" s="730" t="s">
        <v>558</v>
      </c>
      <c r="C692" s="731" t="s">
        <v>581</v>
      </c>
      <c r="D692" s="732" t="s">
        <v>582</v>
      </c>
      <c r="E692" s="733">
        <v>50113001</v>
      </c>
      <c r="F692" s="732" t="s">
        <v>584</v>
      </c>
      <c r="G692" s="731" t="s">
        <v>585</v>
      </c>
      <c r="H692" s="731">
        <v>202789</v>
      </c>
      <c r="I692" s="731">
        <v>202789</v>
      </c>
      <c r="J692" s="731" t="s">
        <v>1077</v>
      </c>
      <c r="K692" s="731" t="s">
        <v>1078</v>
      </c>
      <c r="L692" s="734">
        <v>74.68999977944307</v>
      </c>
      <c r="M692" s="734">
        <v>38</v>
      </c>
      <c r="N692" s="735">
        <v>2838.2199916188365</v>
      </c>
    </row>
    <row r="693" spans="1:14" ht="14.45" customHeight="1" x14ac:dyDescent="0.2">
      <c r="A693" s="729" t="s">
        <v>557</v>
      </c>
      <c r="B693" s="730" t="s">
        <v>558</v>
      </c>
      <c r="C693" s="731" t="s">
        <v>581</v>
      </c>
      <c r="D693" s="732" t="s">
        <v>582</v>
      </c>
      <c r="E693" s="733">
        <v>50113001</v>
      </c>
      <c r="F693" s="732" t="s">
        <v>584</v>
      </c>
      <c r="G693" s="731" t="s">
        <v>585</v>
      </c>
      <c r="H693" s="731">
        <v>21726</v>
      </c>
      <c r="I693" s="731">
        <v>21726</v>
      </c>
      <c r="J693" s="731" t="s">
        <v>1554</v>
      </c>
      <c r="K693" s="731" t="s">
        <v>1555</v>
      </c>
      <c r="L693" s="734">
        <v>77.179999999999993</v>
      </c>
      <c r="M693" s="734">
        <v>1</v>
      </c>
      <c r="N693" s="735">
        <v>77.179999999999993</v>
      </c>
    </row>
    <row r="694" spans="1:14" ht="14.45" customHeight="1" x14ac:dyDescent="0.2">
      <c r="A694" s="729" t="s">
        <v>557</v>
      </c>
      <c r="B694" s="730" t="s">
        <v>558</v>
      </c>
      <c r="C694" s="731" t="s">
        <v>581</v>
      </c>
      <c r="D694" s="732" t="s">
        <v>582</v>
      </c>
      <c r="E694" s="733">
        <v>50113001</v>
      </c>
      <c r="F694" s="732" t="s">
        <v>584</v>
      </c>
      <c r="G694" s="731" t="s">
        <v>585</v>
      </c>
      <c r="H694" s="731">
        <v>121728</v>
      </c>
      <c r="I694" s="731">
        <v>21728</v>
      </c>
      <c r="J694" s="731" t="s">
        <v>1556</v>
      </c>
      <c r="K694" s="731" t="s">
        <v>1557</v>
      </c>
      <c r="L694" s="734">
        <v>38.259999999999991</v>
      </c>
      <c r="M694" s="734">
        <v>1</v>
      </c>
      <c r="N694" s="735">
        <v>38.259999999999991</v>
      </c>
    </row>
    <row r="695" spans="1:14" ht="14.45" customHeight="1" x14ac:dyDescent="0.2">
      <c r="A695" s="729" t="s">
        <v>557</v>
      </c>
      <c r="B695" s="730" t="s">
        <v>558</v>
      </c>
      <c r="C695" s="731" t="s">
        <v>581</v>
      </c>
      <c r="D695" s="732" t="s">
        <v>582</v>
      </c>
      <c r="E695" s="733">
        <v>50113001</v>
      </c>
      <c r="F695" s="732" t="s">
        <v>584</v>
      </c>
      <c r="G695" s="731" t="s">
        <v>585</v>
      </c>
      <c r="H695" s="731">
        <v>118279</v>
      </c>
      <c r="I695" s="731">
        <v>18279</v>
      </c>
      <c r="J695" s="731" t="s">
        <v>1558</v>
      </c>
      <c r="K695" s="731" t="s">
        <v>1253</v>
      </c>
      <c r="L695" s="734">
        <v>814.75</v>
      </c>
      <c r="M695" s="734">
        <v>2</v>
      </c>
      <c r="N695" s="735">
        <v>1629.5</v>
      </c>
    </row>
    <row r="696" spans="1:14" ht="14.45" customHeight="1" x14ac:dyDescent="0.2">
      <c r="A696" s="729" t="s">
        <v>557</v>
      </c>
      <c r="B696" s="730" t="s">
        <v>558</v>
      </c>
      <c r="C696" s="731" t="s">
        <v>581</v>
      </c>
      <c r="D696" s="732" t="s">
        <v>582</v>
      </c>
      <c r="E696" s="733">
        <v>50113001</v>
      </c>
      <c r="F696" s="732" t="s">
        <v>584</v>
      </c>
      <c r="G696" s="731" t="s">
        <v>585</v>
      </c>
      <c r="H696" s="731">
        <v>225452</v>
      </c>
      <c r="I696" s="731">
        <v>225452</v>
      </c>
      <c r="J696" s="731" t="s">
        <v>1081</v>
      </c>
      <c r="K696" s="731" t="s">
        <v>1082</v>
      </c>
      <c r="L696" s="734">
        <v>473.28</v>
      </c>
      <c r="M696" s="734">
        <v>4</v>
      </c>
      <c r="N696" s="735">
        <v>1893.12</v>
      </c>
    </row>
    <row r="697" spans="1:14" ht="14.45" customHeight="1" x14ac:dyDescent="0.2">
      <c r="A697" s="729" t="s">
        <v>557</v>
      </c>
      <c r="B697" s="730" t="s">
        <v>558</v>
      </c>
      <c r="C697" s="731" t="s">
        <v>581</v>
      </c>
      <c r="D697" s="732" t="s">
        <v>582</v>
      </c>
      <c r="E697" s="733">
        <v>50113001</v>
      </c>
      <c r="F697" s="732" t="s">
        <v>584</v>
      </c>
      <c r="G697" s="731" t="s">
        <v>585</v>
      </c>
      <c r="H697" s="731">
        <v>225453</v>
      </c>
      <c r="I697" s="731">
        <v>225453</v>
      </c>
      <c r="J697" s="731" t="s">
        <v>1081</v>
      </c>
      <c r="K697" s="731" t="s">
        <v>1559</v>
      </c>
      <c r="L697" s="734">
        <v>387.81</v>
      </c>
      <c r="M697" s="734">
        <v>1</v>
      </c>
      <c r="N697" s="735">
        <v>387.81</v>
      </c>
    </row>
    <row r="698" spans="1:14" ht="14.45" customHeight="1" x14ac:dyDescent="0.2">
      <c r="A698" s="729" t="s">
        <v>557</v>
      </c>
      <c r="B698" s="730" t="s">
        <v>558</v>
      </c>
      <c r="C698" s="731" t="s">
        <v>581</v>
      </c>
      <c r="D698" s="732" t="s">
        <v>582</v>
      </c>
      <c r="E698" s="733">
        <v>50113001</v>
      </c>
      <c r="F698" s="732" t="s">
        <v>584</v>
      </c>
      <c r="G698" s="731" t="s">
        <v>585</v>
      </c>
      <c r="H698" s="731">
        <v>184785</v>
      </c>
      <c r="I698" s="731">
        <v>84785</v>
      </c>
      <c r="J698" s="731" t="s">
        <v>1083</v>
      </c>
      <c r="K698" s="731" t="s">
        <v>1084</v>
      </c>
      <c r="L698" s="734">
        <v>192.73999999999998</v>
      </c>
      <c r="M698" s="734">
        <v>1</v>
      </c>
      <c r="N698" s="735">
        <v>192.73999999999998</v>
      </c>
    </row>
    <row r="699" spans="1:14" ht="14.45" customHeight="1" x14ac:dyDescent="0.2">
      <c r="A699" s="729" t="s">
        <v>557</v>
      </c>
      <c r="B699" s="730" t="s">
        <v>558</v>
      </c>
      <c r="C699" s="731" t="s">
        <v>581</v>
      </c>
      <c r="D699" s="732" t="s">
        <v>582</v>
      </c>
      <c r="E699" s="733">
        <v>50113001</v>
      </c>
      <c r="F699" s="732" t="s">
        <v>584</v>
      </c>
      <c r="G699" s="731" t="s">
        <v>585</v>
      </c>
      <c r="H699" s="731">
        <v>243240</v>
      </c>
      <c r="I699" s="731">
        <v>243240</v>
      </c>
      <c r="J699" s="731" t="s">
        <v>1560</v>
      </c>
      <c r="K699" s="731" t="s">
        <v>1561</v>
      </c>
      <c r="L699" s="734">
        <v>79.97999999999999</v>
      </c>
      <c r="M699" s="734">
        <v>1</v>
      </c>
      <c r="N699" s="735">
        <v>79.97999999999999</v>
      </c>
    </row>
    <row r="700" spans="1:14" ht="14.45" customHeight="1" x14ac:dyDescent="0.2">
      <c r="A700" s="729" t="s">
        <v>557</v>
      </c>
      <c r="B700" s="730" t="s">
        <v>558</v>
      </c>
      <c r="C700" s="731" t="s">
        <v>581</v>
      </c>
      <c r="D700" s="732" t="s">
        <v>582</v>
      </c>
      <c r="E700" s="733">
        <v>50113001</v>
      </c>
      <c r="F700" s="732" t="s">
        <v>584</v>
      </c>
      <c r="G700" s="731" t="s">
        <v>585</v>
      </c>
      <c r="H700" s="731">
        <v>840155</v>
      </c>
      <c r="I700" s="731">
        <v>0</v>
      </c>
      <c r="J700" s="731" t="s">
        <v>1085</v>
      </c>
      <c r="K700" s="731" t="s">
        <v>329</v>
      </c>
      <c r="L700" s="734">
        <v>66.259999999999991</v>
      </c>
      <c r="M700" s="734">
        <v>3</v>
      </c>
      <c r="N700" s="735">
        <v>198.77999999999997</v>
      </c>
    </row>
    <row r="701" spans="1:14" ht="14.45" customHeight="1" x14ac:dyDescent="0.2">
      <c r="A701" s="729" t="s">
        <v>557</v>
      </c>
      <c r="B701" s="730" t="s">
        <v>558</v>
      </c>
      <c r="C701" s="731" t="s">
        <v>581</v>
      </c>
      <c r="D701" s="732" t="s">
        <v>582</v>
      </c>
      <c r="E701" s="733">
        <v>50113001</v>
      </c>
      <c r="F701" s="732" t="s">
        <v>584</v>
      </c>
      <c r="G701" s="731" t="s">
        <v>585</v>
      </c>
      <c r="H701" s="731">
        <v>158893</v>
      </c>
      <c r="I701" s="731">
        <v>58893</v>
      </c>
      <c r="J701" s="731" t="s">
        <v>1562</v>
      </c>
      <c r="K701" s="731" t="s">
        <v>1563</v>
      </c>
      <c r="L701" s="734">
        <v>111.52999999999999</v>
      </c>
      <c r="M701" s="734">
        <v>2</v>
      </c>
      <c r="N701" s="735">
        <v>223.05999999999997</v>
      </c>
    </row>
    <row r="702" spans="1:14" ht="14.45" customHeight="1" x14ac:dyDescent="0.2">
      <c r="A702" s="729" t="s">
        <v>557</v>
      </c>
      <c r="B702" s="730" t="s">
        <v>558</v>
      </c>
      <c r="C702" s="731" t="s">
        <v>581</v>
      </c>
      <c r="D702" s="732" t="s">
        <v>582</v>
      </c>
      <c r="E702" s="733">
        <v>50113001</v>
      </c>
      <c r="F702" s="732" t="s">
        <v>584</v>
      </c>
      <c r="G702" s="731" t="s">
        <v>585</v>
      </c>
      <c r="H702" s="731">
        <v>168897</v>
      </c>
      <c r="I702" s="731">
        <v>168897</v>
      </c>
      <c r="J702" s="731" t="s">
        <v>1093</v>
      </c>
      <c r="K702" s="731" t="s">
        <v>1094</v>
      </c>
      <c r="L702" s="734">
        <v>1171.29</v>
      </c>
      <c r="M702" s="734">
        <v>1</v>
      </c>
      <c r="N702" s="735">
        <v>1171.29</v>
      </c>
    </row>
    <row r="703" spans="1:14" ht="14.45" customHeight="1" x14ac:dyDescent="0.2">
      <c r="A703" s="729" t="s">
        <v>557</v>
      </c>
      <c r="B703" s="730" t="s">
        <v>558</v>
      </c>
      <c r="C703" s="731" t="s">
        <v>581</v>
      </c>
      <c r="D703" s="732" t="s">
        <v>582</v>
      </c>
      <c r="E703" s="733">
        <v>50113001</v>
      </c>
      <c r="F703" s="732" t="s">
        <v>584</v>
      </c>
      <c r="G703" s="731" t="s">
        <v>585</v>
      </c>
      <c r="H703" s="731">
        <v>168903</v>
      </c>
      <c r="I703" s="731">
        <v>168903</v>
      </c>
      <c r="J703" s="731" t="s">
        <v>1095</v>
      </c>
      <c r="K703" s="731" t="s">
        <v>1096</v>
      </c>
      <c r="L703" s="734">
        <v>1035.72</v>
      </c>
      <c r="M703" s="734">
        <v>1</v>
      </c>
      <c r="N703" s="735">
        <v>1035.72</v>
      </c>
    </row>
    <row r="704" spans="1:14" ht="14.45" customHeight="1" x14ac:dyDescent="0.2">
      <c r="A704" s="729" t="s">
        <v>557</v>
      </c>
      <c r="B704" s="730" t="s">
        <v>558</v>
      </c>
      <c r="C704" s="731" t="s">
        <v>581</v>
      </c>
      <c r="D704" s="732" t="s">
        <v>582</v>
      </c>
      <c r="E704" s="733">
        <v>50113001</v>
      </c>
      <c r="F704" s="732" t="s">
        <v>584</v>
      </c>
      <c r="G704" s="731" t="s">
        <v>585</v>
      </c>
      <c r="H704" s="731">
        <v>200901</v>
      </c>
      <c r="I704" s="731">
        <v>200901</v>
      </c>
      <c r="J704" s="731" t="s">
        <v>1564</v>
      </c>
      <c r="K704" s="731" t="s">
        <v>1565</v>
      </c>
      <c r="L704" s="734">
        <v>193.91</v>
      </c>
      <c r="M704" s="734">
        <v>1</v>
      </c>
      <c r="N704" s="735">
        <v>193.91</v>
      </c>
    </row>
    <row r="705" spans="1:14" ht="14.45" customHeight="1" x14ac:dyDescent="0.2">
      <c r="A705" s="729" t="s">
        <v>557</v>
      </c>
      <c r="B705" s="730" t="s">
        <v>558</v>
      </c>
      <c r="C705" s="731" t="s">
        <v>581</v>
      </c>
      <c r="D705" s="732" t="s">
        <v>582</v>
      </c>
      <c r="E705" s="733">
        <v>50113001</v>
      </c>
      <c r="F705" s="732" t="s">
        <v>584</v>
      </c>
      <c r="G705" s="731" t="s">
        <v>585</v>
      </c>
      <c r="H705" s="731">
        <v>132720</v>
      </c>
      <c r="I705" s="731">
        <v>32720</v>
      </c>
      <c r="J705" s="731" t="s">
        <v>1097</v>
      </c>
      <c r="K705" s="731" t="s">
        <v>1566</v>
      </c>
      <c r="L705" s="734">
        <v>140.86000000000001</v>
      </c>
      <c r="M705" s="734">
        <v>1</v>
      </c>
      <c r="N705" s="735">
        <v>140.86000000000001</v>
      </c>
    </row>
    <row r="706" spans="1:14" ht="14.45" customHeight="1" x14ac:dyDescent="0.2">
      <c r="A706" s="729" t="s">
        <v>557</v>
      </c>
      <c r="B706" s="730" t="s">
        <v>558</v>
      </c>
      <c r="C706" s="731" t="s">
        <v>581</v>
      </c>
      <c r="D706" s="732" t="s">
        <v>582</v>
      </c>
      <c r="E706" s="733">
        <v>50113001</v>
      </c>
      <c r="F706" s="732" t="s">
        <v>584</v>
      </c>
      <c r="G706" s="731" t="s">
        <v>585</v>
      </c>
      <c r="H706" s="731">
        <v>142953</v>
      </c>
      <c r="I706" s="731">
        <v>42953</v>
      </c>
      <c r="J706" s="731" t="s">
        <v>1097</v>
      </c>
      <c r="K706" s="731" t="s">
        <v>1098</v>
      </c>
      <c r="L706" s="734">
        <v>78.879999999999981</v>
      </c>
      <c r="M706" s="734">
        <v>2</v>
      </c>
      <c r="N706" s="735">
        <v>157.75999999999996</v>
      </c>
    </row>
    <row r="707" spans="1:14" ht="14.45" customHeight="1" x14ac:dyDescent="0.2">
      <c r="A707" s="729" t="s">
        <v>557</v>
      </c>
      <c r="B707" s="730" t="s">
        <v>558</v>
      </c>
      <c r="C707" s="731" t="s">
        <v>581</v>
      </c>
      <c r="D707" s="732" t="s">
        <v>582</v>
      </c>
      <c r="E707" s="733">
        <v>50113001</v>
      </c>
      <c r="F707" s="732" t="s">
        <v>584</v>
      </c>
      <c r="G707" s="731" t="s">
        <v>585</v>
      </c>
      <c r="H707" s="731">
        <v>117926</v>
      </c>
      <c r="I707" s="731">
        <v>201609</v>
      </c>
      <c r="J707" s="731" t="s">
        <v>1099</v>
      </c>
      <c r="K707" s="731" t="s">
        <v>1100</v>
      </c>
      <c r="L707" s="734">
        <v>44.760625693550651</v>
      </c>
      <c r="M707" s="734">
        <v>48</v>
      </c>
      <c r="N707" s="735">
        <v>2148.5100332904312</v>
      </c>
    </row>
    <row r="708" spans="1:14" ht="14.45" customHeight="1" x14ac:dyDescent="0.2">
      <c r="A708" s="729" t="s">
        <v>557</v>
      </c>
      <c r="B708" s="730" t="s">
        <v>558</v>
      </c>
      <c r="C708" s="731" t="s">
        <v>581</v>
      </c>
      <c r="D708" s="732" t="s">
        <v>582</v>
      </c>
      <c r="E708" s="733">
        <v>50113001</v>
      </c>
      <c r="F708" s="732" t="s">
        <v>584</v>
      </c>
      <c r="G708" s="731" t="s">
        <v>605</v>
      </c>
      <c r="H708" s="731">
        <v>153950</v>
      </c>
      <c r="I708" s="731">
        <v>53950</v>
      </c>
      <c r="J708" s="731" t="s">
        <v>1107</v>
      </c>
      <c r="K708" s="731" t="s">
        <v>1108</v>
      </c>
      <c r="L708" s="734">
        <v>91.429999999999964</v>
      </c>
      <c r="M708" s="734">
        <v>7</v>
      </c>
      <c r="N708" s="735">
        <v>640.00999999999976</v>
      </c>
    </row>
    <row r="709" spans="1:14" ht="14.45" customHeight="1" x14ac:dyDescent="0.2">
      <c r="A709" s="729" t="s">
        <v>557</v>
      </c>
      <c r="B709" s="730" t="s">
        <v>558</v>
      </c>
      <c r="C709" s="731" t="s">
        <v>581</v>
      </c>
      <c r="D709" s="732" t="s">
        <v>582</v>
      </c>
      <c r="E709" s="733">
        <v>50113001</v>
      </c>
      <c r="F709" s="732" t="s">
        <v>584</v>
      </c>
      <c r="G709" s="731" t="s">
        <v>605</v>
      </c>
      <c r="H709" s="731">
        <v>233360</v>
      </c>
      <c r="I709" s="731">
        <v>233360</v>
      </c>
      <c r="J709" s="731" t="s">
        <v>1109</v>
      </c>
      <c r="K709" s="731" t="s">
        <v>1110</v>
      </c>
      <c r="L709" s="734">
        <v>21.96</v>
      </c>
      <c r="M709" s="734">
        <v>4</v>
      </c>
      <c r="N709" s="735">
        <v>87.84</v>
      </c>
    </row>
    <row r="710" spans="1:14" ht="14.45" customHeight="1" x14ac:dyDescent="0.2">
      <c r="A710" s="729" t="s">
        <v>557</v>
      </c>
      <c r="B710" s="730" t="s">
        <v>558</v>
      </c>
      <c r="C710" s="731" t="s">
        <v>581</v>
      </c>
      <c r="D710" s="732" t="s">
        <v>582</v>
      </c>
      <c r="E710" s="733">
        <v>50113001</v>
      </c>
      <c r="F710" s="732" t="s">
        <v>584</v>
      </c>
      <c r="G710" s="731" t="s">
        <v>605</v>
      </c>
      <c r="H710" s="731">
        <v>233366</v>
      </c>
      <c r="I710" s="731">
        <v>233366</v>
      </c>
      <c r="J710" s="731" t="s">
        <v>1109</v>
      </c>
      <c r="K710" s="731" t="s">
        <v>1111</v>
      </c>
      <c r="L710" s="734">
        <v>45.49</v>
      </c>
      <c r="M710" s="734">
        <v>6</v>
      </c>
      <c r="N710" s="735">
        <v>272.94</v>
      </c>
    </row>
    <row r="711" spans="1:14" ht="14.45" customHeight="1" x14ac:dyDescent="0.2">
      <c r="A711" s="729" t="s">
        <v>557</v>
      </c>
      <c r="B711" s="730" t="s">
        <v>558</v>
      </c>
      <c r="C711" s="731" t="s">
        <v>581</v>
      </c>
      <c r="D711" s="732" t="s">
        <v>582</v>
      </c>
      <c r="E711" s="733">
        <v>50113001</v>
      </c>
      <c r="F711" s="732" t="s">
        <v>584</v>
      </c>
      <c r="G711" s="731" t="s">
        <v>605</v>
      </c>
      <c r="H711" s="731">
        <v>849578</v>
      </c>
      <c r="I711" s="731">
        <v>149480</v>
      </c>
      <c r="J711" s="731" t="s">
        <v>1112</v>
      </c>
      <c r="K711" s="731" t="s">
        <v>1113</v>
      </c>
      <c r="L711" s="734">
        <v>58.696666666666658</v>
      </c>
      <c r="M711" s="734">
        <v>3</v>
      </c>
      <c r="N711" s="735">
        <v>176.08999999999997</v>
      </c>
    </row>
    <row r="712" spans="1:14" ht="14.45" customHeight="1" x14ac:dyDescent="0.2">
      <c r="A712" s="729" t="s">
        <v>557</v>
      </c>
      <c r="B712" s="730" t="s">
        <v>558</v>
      </c>
      <c r="C712" s="731" t="s">
        <v>581</v>
      </c>
      <c r="D712" s="732" t="s">
        <v>582</v>
      </c>
      <c r="E712" s="733">
        <v>50113001</v>
      </c>
      <c r="F712" s="732" t="s">
        <v>584</v>
      </c>
      <c r="G712" s="731" t="s">
        <v>605</v>
      </c>
      <c r="H712" s="731">
        <v>149483</v>
      </c>
      <c r="I712" s="731">
        <v>149483</v>
      </c>
      <c r="J712" s="731" t="s">
        <v>1112</v>
      </c>
      <c r="K712" s="731" t="s">
        <v>1567</v>
      </c>
      <c r="L712" s="734">
        <v>138.94999999999999</v>
      </c>
      <c r="M712" s="734">
        <v>2</v>
      </c>
      <c r="N712" s="735">
        <v>277.89999999999998</v>
      </c>
    </row>
    <row r="713" spans="1:14" ht="14.45" customHeight="1" x14ac:dyDescent="0.2">
      <c r="A713" s="729" t="s">
        <v>557</v>
      </c>
      <c r="B713" s="730" t="s">
        <v>558</v>
      </c>
      <c r="C713" s="731" t="s">
        <v>581</v>
      </c>
      <c r="D713" s="732" t="s">
        <v>582</v>
      </c>
      <c r="E713" s="733">
        <v>50113001</v>
      </c>
      <c r="F713" s="732" t="s">
        <v>584</v>
      </c>
      <c r="G713" s="731" t="s">
        <v>585</v>
      </c>
      <c r="H713" s="731">
        <v>848770</v>
      </c>
      <c r="I713" s="731">
        <v>155685</v>
      </c>
      <c r="J713" s="731" t="s">
        <v>1568</v>
      </c>
      <c r="K713" s="731" t="s">
        <v>1111</v>
      </c>
      <c r="L713" s="734">
        <v>141.33666666666667</v>
      </c>
      <c r="M713" s="734">
        <v>3</v>
      </c>
      <c r="N713" s="735">
        <v>424.01</v>
      </c>
    </row>
    <row r="714" spans="1:14" ht="14.45" customHeight="1" x14ac:dyDescent="0.2">
      <c r="A714" s="729" t="s">
        <v>557</v>
      </c>
      <c r="B714" s="730" t="s">
        <v>558</v>
      </c>
      <c r="C714" s="731" t="s">
        <v>581</v>
      </c>
      <c r="D714" s="732" t="s">
        <v>582</v>
      </c>
      <c r="E714" s="733">
        <v>50113002</v>
      </c>
      <c r="F714" s="732" t="s">
        <v>1114</v>
      </c>
      <c r="G714" s="731" t="s">
        <v>585</v>
      </c>
      <c r="H714" s="731">
        <v>397302</v>
      </c>
      <c r="I714" s="731">
        <v>3290</v>
      </c>
      <c r="J714" s="731" t="s">
        <v>1115</v>
      </c>
      <c r="K714" s="731" t="s">
        <v>1116</v>
      </c>
      <c r="L714" s="734">
        <v>1322.73</v>
      </c>
      <c r="M714" s="734">
        <v>1</v>
      </c>
      <c r="N714" s="735">
        <v>1322.73</v>
      </c>
    </row>
    <row r="715" spans="1:14" ht="14.45" customHeight="1" x14ac:dyDescent="0.2">
      <c r="A715" s="729" t="s">
        <v>557</v>
      </c>
      <c r="B715" s="730" t="s">
        <v>558</v>
      </c>
      <c r="C715" s="731" t="s">
        <v>581</v>
      </c>
      <c r="D715" s="732" t="s">
        <v>582</v>
      </c>
      <c r="E715" s="733">
        <v>50113006</v>
      </c>
      <c r="F715" s="732" t="s">
        <v>1121</v>
      </c>
      <c r="G715" s="731" t="s">
        <v>605</v>
      </c>
      <c r="H715" s="731">
        <v>217108</v>
      </c>
      <c r="I715" s="731">
        <v>217108</v>
      </c>
      <c r="J715" s="731" t="s">
        <v>1122</v>
      </c>
      <c r="K715" s="731" t="s">
        <v>1123</v>
      </c>
      <c r="L715" s="734">
        <v>128.47999999999999</v>
      </c>
      <c r="M715" s="734">
        <v>9</v>
      </c>
      <c r="N715" s="735">
        <v>1156.32</v>
      </c>
    </row>
    <row r="716" spans="1:14" ht="14.45" customHeight="1" x14ac:dyDescent="0.2">
      <c r="A716" s="729" t="s">
        <v>557</v>
      </c>
      <c r="B716" s="730" t="s">
        <v>558</v>
      </c>
      <c r="C716" s="731" t="s">
        <v>581</v>
      </c>
      <c r="D716" s="732" t="s">
        <v>582</v>
      </c>
      <c r="E716" s="733">
        <v>50113006</v>
      </c>
      <c r="F716" s="732" t="s">
        <v>1121</v>
      </c>
      <c r="G716" s="731" t="s">
        <v>605</v>
      </c>
      <c r="H716" s="731">
        <v>217109</v>
      </c>
      <c r="I716" s="731">
        <v>217109</v>
      </c>
      <c r="J716" s="731" t="s">
        <v>1569</v>
      </c>
      <c r="K716" s="731" t="s">
        <v>1123</v>
      </c>
      <c r="L716" s="734">
        <v>128.47999999999999</v>
      </c>
      <c r="M716" s="734">
        <v>9</v>
      </c>
      <c r="N716" s="735">
        <v>1156.32</v>
      </c>
    </row>
    <row r="717" spans="1:14" ht="14.45" customHeight="1" x14ac:dyDescent="0.2">
      <c r="A717" s="729" t="s">
        <v>557</v>
      </c>
      <c r="B717" s="730" t="s">
        <v>558</v>
      </c>
      <c r="C717" s="731" t="s">
        <v>581</v>
      </c>
      <c r="D717" s="732" t="s">
        <v>582</v>
      </c>
      <c r="E717" s="733">
        <v>50113006</v>
      </c>
      <c r="F717" s="732" t="s">
        <v>1121</v>
      </c>
      <c r="G717" s="731" t="s">
        <v>605</v>
      </c>
      <c r="H717" s="731">
        <v>217110</v>
      </c>
      <c r="I717" s="731">
        <v>217110</v>
      </c>
      <c r="J717" s="731" t="s">
        <v>1570</v>
      </c>
      <c r="K717" s="731" t="s">
        <v>1123</v>
      </c>
      <c r="L717" s="734">
        <v>128.68538461538461</v>
      </c>
      <c r="M717" s="734">
        <v>13</v>
      </c>
      <c r="N717" s="735">
        <v>1672.9099999999999</v>
      </c>
    </row>
    <row r="718" spans="1:14" ht="14.45" customHeight="1" x14ac:dyDescent="0.2">
      <c r="A718" s="729" t="s">
        <v>557</v>
      </c>
      <c r="B718" s="730" t="s">
        <v>558</v>
      </c>
      <c r="C718" s="731" t="s">
        <v>581</v>
      </c>
      <c r="D718" s="732" t="s">
        <v>582</v>
      </c>
      <c r="E718" s="733">
        <v>50113006</v>
      </c>
      <c r="F718" s="732" t="s">
        <v>1121</v>
      </c>
      <c r="G718" s="731" t="s">
        <v>605</v>
      </c>
      <c r="H718" s="731">
        <v>33833</v>
      </c>
      <c r="I718" s="731">
        <v>33833</v>
      </c>
      <c r="J718" s="731" t="s">
        <v>1124</v>
      </c>
      <c r="K718" s="731" t="s">
        <v>1123</v>
      </c>
      <c r="L718" s="734">
        <v>163.81</v>
      </c>
      <c r="M718" s="734">
        <v>28</v>
      </c>
      <c r="N718" s="735">
        <v>4586.68</v>
      </c>
    </row>
    <row r="719" spans="1:14" ht="14.45" customHeight="1" x14ac:dyDescent="0.2">
      <c r="A719" s="729" t="s">
        <v>557</v>
      </c>
      <c r="B719" s="730" t="s">
        <v>558</v>
      </c>
      <c r="C719" s="731" t="s">
        <v>581</v>
      </c>
      <c r="D719" s="732" t="s">
        <v>582</v>
      </c>
      <c r="E719" s="733">
        <v>50113006</v>
      </c>
      <c r="F719" s="732" t="s">
        <v>1121</v>
      </c>
      <c r="G719" s="731" t="s">
        <v>585</v>
      </c>
      <c r="H719" s="731">
        <v>217087</v>
      </c>
      <c r="I719" s="731">
        <v>217087</v>
      </c>
      <c r="J719" s="731" t="s">
        <v>1125</v>
      </c>
      <c r="K719" s="731" t="s">
        <v>1123</v>
      </c>
      <c r="L719" s="734">
        <v>163.81</v>
      </c>
      <c r="M719" s="734">
        <v>7</v>
      </c>
      <c r="N719" s="735">
        <v>1146.67</v>
      </c>
    </row>
    <row r="720" spans="1:14" ht="14.45" customHeight="1" x14ac:dyDescent="0.2">
      <c r="A720" s="729" t="s">
        <v>557</v>
      </c>
      <c r="B720" s="730" t="s">
        <v>558</v>
      </c>
      <c r="C720" s="731" t="s">
        <v>581</v>
      </c>
      <c r="D720" s="732" t="s">
        <v>582</v>
      </c>
      <c r="E720" s="733">
        <v>50113006</v>
      </c>
      <c r="F720" s="732" t="s">
        <v>1121</v>
      </c>
      <c r="G720" s="731" t="s">
        <v>585</v>
      </c>
      <c r="H720" s="731">
        <v>217088</v>
      </c>
      <c r="I720" s="731">
        <v>217088</v>
      </c>
      <c r="J720" s="731" t="s">
        <v>1571</v>
      </c>
      <c r="K720" s="731" t="s">
        <v>1123</v>
      </c>
      <c r="L720" s="734">
        <v>163.88090909090909</v>
      </c>
      <c r="M720" s="734">
        <v>11</v>
      </c>
      <c r="N720" s="735">
        <v>1802.6899999999998</v>
      </c>
    </row>
    <row r="721" spans="1:14" ht="14.45" customHeight="1" x14ac:dyDescent="0.2">
      <c r="A721" s="729" t="s">
        <v>557</v>
      </c>
      <c r="B721" s="730" t="s">
        <v>558</v>
      </c>
      <c r="C721" s="731" t="s">
        <v>581</v>
      </c>
      <c r="D721" s="732" t="s">
        <v>582</v>
      </c>
      <c r="E721" s="733">
        <v>50113006</v>
      </c>
      <c r="F721" s="732" t="s">
        <v>1121</v>
      </c>
      <c r="G721" s="731" t="s">
        <v>585</v>
      </c>
      <c r="H721" s="731">
        <v>217075</v>
      </c>
      <c r="I721" s="731">
        <v>217075</v>
      </c>
      <c r="J721" s="731" t="s">
        <v>1572</v>
      </c>
      <c r="K721" s="731" t="s">
        <v>1133</v>
      </c>
      <c r="L721" s="734">
        <v>103.59</v>
      </c>
      <c r="M721" s="734">
        <v>1</v>
      </c>
      <c r="N721" s="735">
        <v>103.59</v>
      </c>
    </row>
    <row r="722" spans="1:14" ht="14.45" customHeight="1" x14ac:dyDescent="0.2">
      <c r="A722" s="729" t="s">
        <v>557</v>
      </c>
      <c r="B722" s="730" t="s">
        <v>558</v>
      </c>
      <c r="C722" s="731" t="s">
        <v>581</v>
      </c>
      <c r="D722" s="732" t="s">
        <v>582</v>
      </c>
      <c r="E722" s="733">
        <v>50113006</v>
      </c>
      <c r="F722" s="732" t="s">
        <v>1121</v>
      </c>
      <c r="G722" s="731" t="s">
        <v>585</v>
      </c>
      <c r="H722" s="731">
        <v>217076</v>
      </c>
      <c r="I722" s="731">
        <v>217076</v>
      </c>
      <c r="J722" s="731" t="s">
        <v>1573</v>
      </c>
      <c r="K722" s="731" t="s">
        <v>1133</v>
      </c>
      <c r="L722" s="734">
        <v>161.55000000000001</v>
      </c>
      <c r="M722" s="734">
        <v>2</v>
      </c>
      <c r="N722" s="735">
        <v>323.10000000000002</v>
      </c>
    </row>
    <row r="723" spans="1:14" ht="14.45" customHeight="1" x14ac:dyDescent="0.2">
      <c r="A723" s="729" t="s">
        <v>557</v>
      </c>
      <c r="B723" s="730" t="s">
        <v>558</v>
      </c>
      <c r="C723" s="731" t="s">
        <v>581</v>
      </c>
      <c r="D723" s="732" t="s">
        <v>582</v>
      </c>
      <c r="E723" s="733">
        <v>50113006</v>
      </c>
      <c r="F723" s="732" t="s">
        <v>1121</v>
      </c>
      <c r="G723" s="731" t="s">
        <v>585</v>
      </c>
      <c r="H723" s="731">
        <v>217077</v>
      </c>
      <c r="I723" s="731">
        <v>217077</v>
      </c>
      <c r="J723" s="731" t="s">
        <v>1574</v>
      </c>
      <c r="K723" s="731" t="s">
        <v>1133</v>
      </c>
      <c r="L723" s="734">
        <v>161.1357142857143</v>
      </c>
      <c r="M723" s="734">
        <v>7</v>
      </c>
      <c r="N723" s="735">
        <v>1127.95</v>
      </c>
    </row>
    <row r="724" spans="1:14" ht="14.45" customHeight="1" x14ac:dyDescent="0.2">
      <c r="A724" s="729" t="s">
        <v>557</v>
      </c>
      <c r="B724" s="730" t="s">
        <v>558</v>
      </c>
      <c r="C724" s="731" t="s">
        <v>581</v>
      </c>
      <c r="D724" s="732" t="s">
        <v>582</v>
      </c>
      <c r="E724" s="733">
        <v>50113006</v>
      </c>
      <c r="F724" s="732" t="s">
        <v>1121</v>
      </c>
      <c r="G724" s="731" t="s">
        <v>585</v>
      </c>
      <c r="H724" s="731">
        <v>33889</v>
      </c>
      <c r="I724" s="731">
        <v>33889</v>
      </c>
      <c r="J724" s="731" t="s">
        <v>1128</v>
      </c>
      <c r="K724" s="731" t="s">
        <v>1129</v>
      </c>
      <c r="L724" s="734">
        <v>150.58012500000001</v>
      </c>
      <c r="M724" s="734">
        <v>40</v>
      </c>
      <c r="N724" s="735">
        <v>6023.2049999999999</v>
      </c>
    </row>
    <row r="725" spans="1:14" ht="14.45" customHeight="1" x14ac:dyDescent="0.2">
      <c r="A725" s="729" t="s">
        <v>557</v>
      </c>
      <c r="B725" s="730" t="s">
        <v>558</v>
      </c>
      <c r="C725" s="731" t="s">
        <v>581</v>
      </c>
      <c r="D725" s="732" t="s">
        <v>582</v>
      </c>
      <c r="E725" s="733">
        <v>50113006</v>
      </c>
      <c r="F725" s="732" t="s">
        <v>1121</v>
      </c>
      <c r="G725" s="731" t="s">
        <v>585</v>
      </c>
      <c r="H725" s="731">
        <v>33888</v>
      </c>
      <c r="I725" s="731">
        <v>33888</v>
      </c>
      <c r="J725" s="731" t="s">
        <v>1130</v>
      </c>
      <c r="K725" s="731" t="s">
        <v>1129</v>
      </c>
      <c r="L725" s="734">
        <v>160.91</v>
      </c>
      <c r="M725" s="734">
        <v>3</v>
      </c>
      <c r="N725" s="735">
        <v>482.73</v>
      </c>
    </row>
    <row r="726" spans="1:14" ht="14.45" customHeight="1" x14ac:dyDescent="0.2">
      <c r="A726" s="729" t="s">
        <v>557</v>
      </c>
      <c r="B726" s="730" t="s">
        <v>558</v>
      </c>
      <c r="C726" s="731" t="s">
        <v>581</v>
      </c>
      <c r="D726" s="732" t="s">
        <v>582</v>
      </c>
      <c r="E726" s="733">
        <v>50113006</v>
      </c>
      <c r="F726" s="732" t="s">
        <v>1121</v>
      </c>
      <c r="G726" s="731" t="s">
        <v>585</v>
      </c>
      <c r="H726" s="731">
        <v>33891</v>
      </c>
      <c r="I726" s="731">
        <v>33891</v>
      </c>
      <c r="J726" s="731" t="s">
        <v>1575</v>
      </c>
      <c r="K726" s="731" t="s">
        <v>1129</v>
      </c>
      <c r="L726" s="734">
        <v>143.25230769230768</v>
      </c>
      <c r="M726" s="734">
        <v>13</v>
      </c>
      <c r="N726" s="735">
        <v>1862.28</v>
      </c>
    </row>
    <row r="727" spans="1:14" ht="14.45" customHeight="1" x14ac:dyDescent="0.2">
      <c r="A727" s="729" t="s">
        <v>557</v>
      </c>
      <c r="B727" s="730" t="s">
        <v>558</v>
      </c>
      <c r="C727" s="731" t="s">
        <v>581</v>
      </c>
      <c r="D727" s="732" t="s">
        <v>582</v>
      </c>
      <c r="E727" s="733">
        <v>50113006</v>
      </c>
      <c r="F727" s="732" t="s">
        <v>1121</v>
      </c>
      <c r="G727" s="731" t="s">
        <v>585</v>
      </c>
      <c r="H727" s="731">
        <v>217162</v>
      </c>
      <c r="I727" s="731">
        <v>217162</v>
      </c>
      <c r="J727" s="731" t="s">
        <v>1576</v>
      </c>
      <c r="K727" s="731" t="s">
        <v>1127</v>
      </c>
      <c r="L727" s="734">
        <v>184.00000000000003</v>
      </c>
      <c r="M727" s="734">
        <v>2</v>
      </c>
      <c r="N727" s="735">
        <v>368.00000000000006</v>
      </c>
    </row>
    <row r="728" spans="1:14" ht="14.45" customHeight="1" x14ac:dyDescent="0.2">
      <c r="A728" s="729" t="s">
        <v>557</v>
      </c>
      <c r="B728" s="730" t="s">
        <v>558</v>
      </c>
      <c r="C728" s="731" t="s">
        <v>581</v>
      </c>
      <c r="D728" s="732" t="s">
        <v>582</v>
      </c>
      <c r="E728" s="733">
        <v>50113006</v>
      </c>
      <c r="F728" s="732" t="s">
        <v>1121</v>
      </c>
      <c r="G728" s="731" t="s">
        <v>585</v>
      </c>
      <c r="H728" s="731">
        <v>841569</v>
      </c>
      <c r="I728" s="731">
        <v>0</v>
      </c>
      <c r="J728" s="731" t="s">
        <v>1577</v>
      </c>
      <c r="K728" s="731" t="s">
        <v>329</v>
      </c>
      <c r="L728" s="734">
        <v>1225.0999999999999</v>
      </c>
      <c r="M728" s="734">
        <v>1</v>
      </c>
      <c r="N728" s="735">
        <v>1225.0999999999999</v>
      </c>
    </row>
    <row r="729" spans="1:14" ht="14.45" customHeight="1" x14ac:dyDescent="0.2">
      <c r="A729" s="729" t="s">
        <v>557</v>
      </c>
      <c r="B729" s="730" t="s">
        <v>558</v>
      </c>
      <c r="C729" s="731" t="s">
        <v>581</v>
      </c>
      <c r="D729" s="732" t="s">
        <v>582</v>
      </c>
      <c r="E729" s="733">
        <v>50113006</v>
      </c>
      <c r="F729" s="732" t="s">
        <v>1121</v>
      </c>
      <c r="G729" s="731" t="s">
        <v>329</v>
      </c>
      <c r="H729" s="731">
        <v>33040</v>
      </c>
      <c r="I729" s="731">
        <v>33040</v>
      </c>
      <c r="J729" s="731" t="s">
        <v>1578</v>
      </c>
      <c r="K729" s="731" t="s">
        <v>1147</v>
      </c>
      <c r="L729" s="734">
        <v>1288</v>
      </c>
      <c r="M729" s="734">
        <v>6</v>
      </c>
      <c r="N729" s="735">
        <v>7728</v>
      </c>
    </row>
    <row r="730" spans="1:14" ht="14.45" customHeight="1" x14ac:dyDescent="0.2">
      <c r="A730" s="729" t="s">
        <v>557</v>
      </c>
      <c r="B730" s="730" t="s">
        <v>558</v>
      </c>
      <c r="C730" s="731" t="s">
        <v>581</v>
      </c>
      <c r="D730" s="732" t="s">
        <v>582</v>
      </c>
      <c r="E730" s="733">
        <v>50113006</v>
      </c>
      <c r="F730" s="732" t="s">
        <v>1121</v>
      </c>
      <c r="G730" s="731" t="s">
        <v>585</v>
      </c>
      <c r="H730" s="731">
        <v>989753</v>
      </c>
      <c r="I730" s="731">
        <v>0</v>
      </c>
      <c r="J730" s="731" t="s">
        <v>1579</v>
      </c>
      <c r="K730" s="731" t="s">
        <v>1580</v>
      </c>
      <c r="L730" s="734">
        <v>196.07999999999998</v>
      </c>
      <c r="M730" s="734">
        <v>2</v>
      </c>
      <c r="N730" s="735">
        <v>392.15999999999997</v>
      </c>
    </row>
    <row r="731" spans="1:14" ht="14.45" customHeight="1" x14ac:dyDescent="0.2">
      <c r="A731" s="729" t="s">
        <v>557</v>
      </c>
      <c r="B731" s="730" t="s">
        <v>558</v>
      </c>
      <c r="C731" s="731" t="s">
        <v>581</v>
      </c>
      <c r="D731" s="732" t="s">
        <v>582</v>
      </c>
      <c r="E731" s="733">
        <v>50113006</v>
      </c>
      <c r="F731" s="732" t="s">
        <v>1121</v>
      </c>
      <c r="G731" s="731" t="s">
        <v>585</v>
      </c>
      <c r="H731" s="731">
        <v>217219</v>
      </c>
      <c r="I731" s="731">
        <v>217219</v>
      </c>
      <c r="J731" s="731" t="s">
        <v>1132</v>
      </c>
      <c r="K731" s="731" t="s">
        <v>1133</v>
      </c>
      <c r="L731" s="734">
        <v>186.76</v>
      </c>
      <c r="M731" s="734">
        <v>6</v>
      </c>
      <c r="N731" s="735">
        <v>1120.56</v>
      </c>
    </row>
    <row r="732" spans="1:14" ht="14.45" customHeight="1" x14ac:dyDescent="0.2">
      <c r="A732" s="729" t="s">
        <v>557</v>
      </c>
      <c r="B732" s="730" t="s">
        <v>558</v>
      </c>
      <c r="C732" s="731" t="s">
        <v>581</v>
      </c>
      <c r="D732" s="732" t="s">
        <v>582</v>
      </c>
      <c r="E732" s="733">
        <v>50113006</v>
      </c>
      <c r="F732" s="732" t="s">
        <v>1121</v>
      </c>
      <c r="G732" s="731" t="s">
        <v>585</v>
      </c>
      <c r="H732" s="731">
        <v>217218</v>
      </c>
      <c r="I732" s="731">
        <v>217218</v>
      </c>
      <c r="J732" s="731" t="s">
        <v>1134</v>
      </c>
      <c r="K732" s="731" t="s">
        <v>1133</v>
      </c>
      <c r="L732" s="734">
        <v>186.76</v>
      </c>
      <c r="M732" s="734">
        <v>5</v>
      </c>
      <c r="N732" s="735">
        <v>933.8</v>
      </c>
    </row>
    <row r="733" spans="1:14" ht="14.45" customHeight="1" x14ac:dyDescent="0.2">
      <c r="A733" s="729" t="s">
        <v>557</v>
      </c>
      <c r="B733" s="730" t="s">
        <v>558</v>
      </c>
      <c r="C733" s="731" t="s">
        <v>581</v>
      </c>
      <c r="D733" s="732" t="s">
        <v>582</v>
      </c>
      <c r="E733" s="733">
        <v>50113006</v>
      </c>
      <c r="F733" s="732" t="s">
        <v>1121</v>
      </c>
      <c r="G733" s="731" t="s">
        <v>605</v>
      </c>
      <c r="H733" s="731">
        <v>217111</v>
      </c>
      <c r="I733" s="731">
        <v>217111</v>
      </c>
      <c r="J733" s="731" t="s">
        <v>1581</v>
      </c>
      <c r="K733" s="731" t="s">
        <v>1582</v>
      </c>
      <c r="L733" s="734">
        <v>282.34000000000003</v>
      </c>
      <c r="M733" s="734">
        <v>1</v>
      </c>
      <c r="N733" s="735">
        <v>282.34000000000003</v>
      </c>
    </row>
    <row r="734" spans="1:14" ht="14.45" customHeight="1" x14ac:dyDescent="0.2">
      <c r="A734" s="729" t="s">
        <v>557</v>
      </c>
      <c r="B734" s="730" t="s">
        <v>558</v>
      </c>
      <c r="C734" s="731" t="s">
        <v>581</v>
      </c>
      <c r="D734" s="732" t="s">
        <v>582</v>
      </c>
      <c r="E734" s="733">
        <v>50113006</v>
      </c>
      <c r="F734" s="732" t="s">
        <v>1121</v>
      </c>
      <c r="G734" s="731" t="s">
        <v>605</v>
      </c>
      <c r="H734" s="731">
        <v>33741</v>
      </c>
      <c r="I734" s="731">
        <v>33741</v>
      </c>
      <c r="J734" s="731" t="s">
        <v>1138</v>
      </c>
      <c r="K734" s="731" t="s">
        <v>1127</v>
      </c>
      <c r="L734" s="734">
        <v>111.80999999999999</v>
      </c>
      <c r="M734" s="734">
        <v>2</v>
      </c>
      <c r="N734" s="735">
        <v>223.61999999999998</v>
      </c>
    </row>
    <row r="735" spans="1:14" ht="14.45" customHeight="1" x14ac:dyDescent="0.2">
      <c r="A735" s="729" t="s">
        <v>557</v>
      </c>
      <c r="B735" s="730" t="s">
        <v>558</v>
      </c>
      <c r="C735" s="731" t="s">
        <v>581</v>
      </c>
      <c r="D735" s="732" t="s">
        <v>582</v>
      </c>
      <c r="E735" s="733">
        <v>50113006</v>
      </c>
      <c r="F735" s="732" t="s">
        <v>1121</v>
      </c>
      <c r="G735" s="731" t="s">
        <v>605</v>
      </c>
      <c r="H735" s="731">
        <v>33742</v>
      </c>
      <c r="I735" s="731">
        <v>33742</v>
      </c>
      <c r="J735" s="731" t="s">
        <v>1583</v>
      </c>
      <c r="K735" s="731" t="s">
        <v>1127</v>
      </c>
      <c r="L735" s="734">
        <v>111.80999999999997</v>
      </c>
      <c r="M735" s="734">
        <v>2</v>
      </c>
      <c r="N735" s="735">
        <v>223.61999999999995</v>
      </c>
    </row>
    <row r="736" spans="1:14" ht="14.45" customHeight="1" x14ac:dyDescent="0.2">
      <c r="A736" s="729" t="s">
        <v>557</v>
      </c>
      <c r="B736" s="730" t="s">
        <v>558</v>
      </c>
      <c r="C736" s="731" t="s">
        <v>581</v>
      </c>
      <c r="D736" s="732" t="s">
        <v>582</v>
      </c>
      <c r="E736" s="733">
        <v>50113006</v>
      </c>
      <c r="F736" s="732" t="s">
        <v>1121</v>
      </c>
      <c r="G736" s="731" t="s">
        <v>605</v>
      </c>
      <c r="H736" s="731">
        <v>33740</v>
      </c>
      <c r="I736" s="731">
        <v>33740</v>
      </c>
      <c r="J736" s="731" t="s">
        <v>1139</v>
      </c>
      <c r="K736" s="731" t="s">
        <v>1127</v>
      </c>
      <c r="L736" s="734">
        <v>111.80999999999999</v>
      </c>
      <c r="M736" s="734">
        <v>23</v>
      </c>
      <c r="N736" s="735">
        <v>2571.6299999999997</v>
      </c>
    </row>
    <row r="737" spans="1:14" ht="14.45" customHeight="1" x14ac:dyDescent="0.2">
      <c r="A737" s="729" t="s">
        <v>557</v>
      </c>
      <c r="B737" s="730" t="s">
        <v>558</v>
      </c>
      <c r="C737" s="731" t="s">
        <v>581</v>
      </c>
      <c r="D737" s="732" t="s">
        <v>582</v>
      </c>
      <c r="E737" s="733">
        <v>50113006</v>
      </c>
      <c r="F737" s="732" t="s">
        <v>1121</v>
      </c>
      <c r="G737" s="731" t="s">
        <v>605</v>
      </c>
      <c r="H737" s="731">
        <v>33739</v>
      </c>
      <c r="I737" s="731">
        <v>33739</v>
      </c>
      <c r="J737" s="731" t="s">
        <v>1584</v>
      </c>
      <c r="K737" s="731" t="s">
        <v>1127</v>
      </c>
      <c r="L737" s="734">
        <v>111.81</v>
      </c>
      <c r="M737" s="734">
        <v>3</v>
      </c>
      <c r="N737" s="735">
        <v>335.43</v>
      </c>
    </row>
    <row r="738" spans="1:14" ht="14.45" customHeight="1" x14ac:dyDescent="0.2">
      <c r="A738" s="729" t="s">
        <v>557</v>
      </c>
      <c r="B738" s="730" t="s">
        <v>558</v>
      </c>
      <c r="C738" s="731" t="s">
        <v>581</v>
      </c>
      <c r="D738" s="732" t="s">
        <v>582</v>
      </c>
      <c r="E738" s="733">
        <v>50113006</v>
      </c>
      <c r="F738" s="732" t="s">
        <v>1121</v>
      </c>
      <c r="G738" s="731" t="s">
        <v>605</v>
      </c>
      <c r="H738" s="731">
        <v>33851</v>
      </c>
      <c r="I738" s="731">
        <v>33851</v>
      </c>
      <c r="J738" s="731" t="s">
        <v>1585</v>
      </c>
      <c r="K738" s="731" t="s">
        <v>1123</v>
      </c>
      <c r="L738" s="734">
        <v>107.70999999999998</v>
      </c>
      <c r="M738" s="734">
        <v>3</v>
      </c>
      <c r="N738" s="735">
        <v>323.12999999999994</v>
      </c>
    </row>
    <row r="739" spans="1:14" ht="14.45" customHeight="1" x14ac:dyDescent="0.2">
      <c r="A739" s="729" t="s">
        <v>557</v>
      </c>
      <c r="B739" s="730" t="s">
        <v>558</v>
      </c>
      <c r="C739" s="731" t="s">
        <v>581</v>
      </c>
      <c r="D739" s="732" t="s">
        <v>582</v>
      </c>
      <c r="E739" s="733">
        <v>50113006</v>
      </c>
      <c r="F739" s="732" t="s">
        <v>1121</v>
      </c>
      <c r="G739" s="731" t="s">
        <v>605</v>
      </c>
      <c r="H739" s="731">
        <v>990411</v>
      </c>
      <c r="I739" s="731">
        <v>33924</v>
      </c>
      <c r="J739" s="731" t="s">
        <v>1586</v>
      </c>
      <c r="K739" s="731" t="s">
        <v>1587</v>
      </c>
      <c r="L739" s="734">
        <v>209.61999999999995</v>
      </c>
      <c r="M739" s="734">
        <v>33</v>
      </c>
      <c r="N739" s="735">
        <v>6917.4599999999982</v>
      </c>
    </row>
    <row r="740" spans="1:14" ht="14.45" customHeight="1" x14ac:dyDescent="0.2">
      <c r="A740" s="729" t="s">
        <v>557</v>
      </c>
      <c r="B740" s="730" t="s">
        <v>558</v>
      </c>
      <c r="C740" s="731" t="s">
        <v>581</v>
      </c>
      <c r="D740" s="732" t="s">
        <v>582</v>
      </c>
      <c r="E740" s="733">
        <v>50113006</v>
      </c>
      <c r="F740" s="732" t="s">
        <v>1121</v>
      </c>
      <c r="G740" s="731" t="s">
        <v>605</v>
      </c>
      <c r="H740" s="731">
        <v>33677</v>
      </c>
      <c r="I740" s="731">
        <v>33677</v>
      </c>
      <c r="J740" s="731" t="s">
        <v>1146</v>
      </c>
      <c r="K740" s="731" t="s">
        <v>1588</v>
      </c>
      <c r="L740" s="734">
        <v>274.14</v>
      </c>
      <c r="M740" s="734">
        <v>7</v>
      </c>
      <c r="N740" s="735">
        <v>1918.98</v>
      </c>
    </row>
    <row r="741" spans="1:14" ht="14.45" customHeight="1" x14ac:dyDescent="0.2">
      <c r="A741" s="729" t="s">
        <v>557</v>
      </c>
      <c r="B741" s="730" t="s">
        <v>558</v>
      </c>
      <c r="C741" s="731" t="s">
        <v>581</v>
      </c>
      <c r="D741" s="732" t="s">
        <v>582</v>
      </c>
      <c r="E741" s="733">
        <v>50113006</v>
      </c>
      <c r="F741" s="732" t="s">
        <v>1121</v>
      </c>
      <c r="G741" s="731" t="s">
        <v>605</v>
      </c>
      <c r="H741" s="731">
        <v>217052</v>
      </c>
      <c r="I741" s="731">
        <v>217052</v>
      </c>
      <c r="J741" s="731" t="s">
        <v>1146</v>
      </c>
      <c r="K741" s="731" t="s">
        <v>1147</v>
      </c>
      <c r="L741" s="734">
        <v>1502.2699999999998</v>
      </c>
      <c r="M741" s="734">
        <v>1</v>
      </c>
      <c r="N741" s="735">
        <v>1502.2699999999998</v>
      </c>
    </row>
    <row r="742" spans="1:14" ht="14.45" customHeight="1" x14ac:dyDescent="0.2">
      <c r="A742" s="729" t="s">
        <v>557</v>
      </c>
      <c r="B742" s="730" t="s">
        <v>558</v>
      </c>
      <c r="C742" s="731" t="s">
        <v>581</v>
      </c>
      <c r="D742" s="732" t="s">
        <v>582</v>
      </c>
      <c r="E742" s="733">
        <v>50113006</v>
      </c>
      <c r="F742" s="732" t="s">
        <v>1121</v>
      </c>
      <c r="G742" s="731" t="s">
        <v>605</v>
      </c>
      <c r="H742" s="731">
        <v>133220</v>
      </c>
      <c r="I742" s="731">
        <v>33220</v>
      </c>
      <c r="J742" s="731" t="s">
        <v>1151</v>
      </c>
      <c r="K742" s="731" t="s">
        <v>1152</v>
      </c>
      <c r="L742" s="734">
        <v>194.85999999999996</v>
      </c>
      <c r="M742" s="734">
        <v>1</v>
      </c>
      <c r="N742" s="735">
        <v>194.85999999999996</v>
      </c>
    </row>
    <row r="743" spans="1:14" ht="14.45" customHeight="1" x14ac:dyDescent="0.2">
      <c r="A743" s="729" t="s">
        <v>557</v>
      </c>
      <c r="B743" s="730" t="s">
        <v>558</v>
      </c>
      <c r="C743" s="731" t="s">
        <v>581</v>
      </c>
      <c r="D743" s="732" t="s">
        <v>582</v>
      </c>
      <c r="E743" s="733">
        <v>50113006</v>
      </c>
      <c r="F743" s="732" t="s">
        <v>1121</v>
      </c>
      <c r="G743" s="731" t="s">
        <v>605</v>
      </c>
      <c r="H743" s="731">
        <v>217272</v>
      </c>
      <c r="I743" s="731">
        <v>217272</v>
      </c>
      <c r="J743" s="731" t="s">
        <v>1589</v>
      </c>
      <c r="K743" s="731" t="s">
        <v>1129</v>
      </c>
      <c r="L743" s="734">
        <v>113.39</v>
      </c>
      <c r="M743" s="734">
        <v>6</v>
      </c>
      <c r="N743" s="735">
        <v>680.34</v>
      </c>
    </row>
    <row r="744" spans="1:14" ht="14.45" customHeight="1" x14ac:dyDescent="0.2">
      <c r="A744" s="729" t="s">
        <v>557</v>
      </c>
      <c r="B744" s="730" t="s">
        <v>558</v>
      </c>
      <c r="C744" s="731" t="s">
        <v>581</v>
      </c>
      <c r="D744" s="732" t="s">
        <v>582</v>
      </c>
      <c r="E744" s="733">
        <v>50113006</v>
      </c>
      <c r="F744" s="732" t="s">
        <v>1121</v>
      </c>
      <c r="G744" s="731" t="s">
        <v>605</v>
      </c>
      <c r="H744" s="731">
        <v>217257</v>
      </c>
      <c r="I744" s="731">
        <v>217257</v>
      </c>
      <c r="J744" s="731" t="s">
        <v>1590</v>
      </c>
      <c r="K744" s="731" t="s">
        <v>1129</v>
      </c>
      <c r="L744" s="734">
        <v>124.13</v>
      </c>
      <c r="M744" s="734">
        <v>3</v>
      </c>
      <c r="N744" s="735">
        <v>372.39</v>
      </c>
    </row>
    <row r="745" spans="1:14" ht="14.45" customHeight="1" x14ac:dyDescent="0.2">
      <c r="A745" s="729" t="s">
        <v>557</v>
      </c>
      <c r="B745" s="730" t="s">
        <v>558</v>
      </c>
      <c r="C745" s="731" t="s">
        <v>581</v>
      </c>
      <c r="D745" s="732" t="s">
        <v>582</v>
      </c>
      <c r="E745" s="733">
        <v>50113006</v>
      </c>
      <c r="F745" s="732" t="s">
        <v>1121</v>
      </c>
      <c r="G745" s="731" t="s">
        <v>605</v>
      </c>
      <c r="H745" s="731">
        <v>217259</v>
      </c>
      <c r="I745" s="731">
        <v>217259</v>
      </c>
      <c r="J745" s="731" t="s">
        <v>1591</v>
      </c>
      <c r="K745" s="731" t="s">
        <v>1129</v>
      </c>
      <c r="L745" s="734">
        <v>110.32142857142857</v>
      </c>
      <c r="M745" s="734">
        <v>7</v>
      </c>
      <c r="N745" s="735">
        <v>772.25</v>
      </c>
    </row>
    <row r="746" spans="1:14" ht="14.45" customHeight="1" x14ac:dyDescent="0.2">
      <c r="A746" s="729" t="s">
        <v>557</v>
      </c>
      <c r="B746" s="730" t="s">
        <v>558</v>
      </c>
      <c r="C746" s="731" t="s">
        <v>581</v>
      </c>
      <c r="D746" s="732" t="s">
        <v>582</v>
      </c>
      <c r="E746" s="733">
        <v>50113006</v>
      </c>
      <c r="F746" s="732" t="s">
        <v>1121</v>
      </c>
      <c r="G746" s="731" t="s">
        <v>585</v>
      </c>
      <c r="H746" s="731">
        <v>992137</v>
      </c>
      <c r="I746" s="731">
        <v>0</v>
      </c>
      <c r="J746" s="731" t="s">
        <v>1592</v>
      </c>
      <c r="K746" s="731" t="s">
        <v>329</v>
      </c>
      <c r="L746" s="734">
        <v>694.35</v>
      </c>
      <c r="M746" s="734">
        <v>1</v>
      </c>
      <c r="N746" s="735">
        <v>694.35</v>
      </c>
    </row>
    <row r="747" spans="1:14" ht="14.45" customHeight="1" x14ac:dyDescent="0.2">
      <c r="A747" s="729" t="s">
        <v>557</v>
      </c>
      <c r="B747" s="730" t="s">
        <v>558</v>
      </c>
      <c r="C747" s="731" t="s">
        <v>581</v>
      </c>
      <c r="D747" s="732" t="s">
        <v>582</v>
      </c>
      <c r="E747" s="733">
        <v>50113013</v>
      </c>
      <c r="F747" s="732" t="s">
        <v>1153</v>
      </c>
      <c r="G747" s="731" t="s">
        <v>329</v>
      </c>
      <c r="H747" s="731">
        <v>243369</v>
      </c>
      <c r="I747" s="731">
        <v>243369</v>
      </c>
      <c r="J747" s="731" t="s">
        <v>1154</v>
      </c>
      <c r="K747" s="731" t="s">
        <v>1155</v>
      </c>
      <c r="L747" s="734">
        <v>544.39</v>
      </c>
      <c r="M747" s="734">
        <v>1</v>
      </c>
      <c r="N747" s="735">
        <v>544.39</v>
      </c>
    </row>
    <row r="748" spans="1:14" ht="14.45" customHeight="1" x14ac:dyDescent="0.2">
      <c r="A748" s="729" t="s">
        <v>557</v>
      </c>
      <c r="B748" s="730" t="s">
        <v>558</v>
      </c>
      <c r="C748" s="731" t="s">
        <v>581</v>
      </c>
      <c r="D748" s="732" t="s">
        <v>582</v>
      </c>
      <c r="E748" s="733">
        <v>50113013</v>
      </c>
      <c r="F748" s="732" t="s">
        <v>1153</v>
      </c>
      <c r="G748" s="731" t="s">
        <v>585</v>
      </c>
      <c r="H748" s="731">
        <v>172972</v>
      </c>
      <c r="I748" s="731">
        <v>72972</v>
      </c>
      <c r="J748" s="731" t="s">
        <v>1156</v>
      </c>
      <c r="K748" s="731" t="s">
        <v>1157</v>
      </c>
      <c r="L748" s="734">
        <v>203.72</v>
      </c>
      <c r="M748" s="734">
        <v>16.8</v>
      </c>
      <c r="N748" s="735">
        <v>3422.4960000000001</v>
      </c>
    </row>
    <row r="749" spans="1:14" ht="14.45" customHeight="1" x14ac:dyDescent="0.2">
      <c r="A749" s="729" t="s">
        <v>557</v>
      </c>
      <c r="B749" s="730" t="s">
        <v>558</v>
      </c>
      <c r="C749" s="731" t="s">
        <v>581</v>
      </c>
      <c r="D749" s="732" t="s">
        <v>582</v>
      </c>
      <c r="E749" s="733">
        <v>50113013</v>
      </c>
      <c r="F749" s="732" t="s">
        <v>1153</v>
      </c>
      <c r="G749" s="731" t="s">
        <v>585</v>
      </c>
      <c r="H749" s="731">
        <v>117170</v>
      </c>
      <c r="I749" s="731">
        <v>17170</v>
      </c>
      <c r="J749" s="731" t="s">
        <v>1593</v>
      </c>
      <c r="K749" s="731" t="s">
        <v>1594</v>
      </c>
      <c r="L749" s="734">
        <v>72.859999999999985</v>
      </c>
      <c r="M749" s="734">
        <v>2</v>
      </c>
      <c r="N749" s="735">
        <v>145.71999999999997</v>
      </c>
    </row>
    <row r="750" spans="1:14" ht="14.45" customHeight="1" x14ac:dyDescent="0.2">
      <c r="A750" s="729" t="s">
        <v>557</v>
      </c>
      <c r="B750" s="730" t="s">
        <v>558</v>
      </c>
      <c r="C750" s="731" t="s">
        <v>581</v>
      </c>
      <c r="D750" s="732" t="s">
        <v>582</v>
      </c>
      <c r="E750" s="733">
        <v>50113013</v>
      </c>
      <c r="F750" s="732" t="s">
        <v>1153</v>
      </c>
      <c r="G750" s="731" t="s">
        <v>585</v>
      </c>
      <c r="H750" s="731">
        <v>111706</v>
      </c>
      <c r="I750" s="731">
        <v>11706</v>
      </c>
      <c r="J750" s="731" t="s">
        <v>1164</v>
      </c>
      <c r="K750" s="731" t="s">
        <v>1165</v>
      </c>
      <c r="L750" s="734">
        <v>479.11</v>
      </c>
      <c r="M750" s="734">
        <v>2</v>
      </c>
      <c r="N750" s="735">
        <v>958.22</v>
      </c>
    </row>
    <row r="751" spans="1:14" ht="14.45" customHeight="1" x14ac:dyDescent="0.2">
      <c r="A751" s="729" t="s">
        <v>557</v>
      </c>
      <c r="B751" s="730" t="s">
        <v>558</v>
      </c>
      <c r="C751" s="731" t="s">
        <v>581</v>
      </c>
      <c r="D751" s="732" t="s">
        <v>582</v>
      </c>
      <c r="E751" s="733">
        <v>50113013</v>
      </c>
      <c r="F751" s="732" t="s">
        <v>1153</v>
      </c>
      <c r="G751" s="731" t="s">
        <v>605</v>
      </c>
      <c r="H751" s="731">
        <v>194453</v>
      </c>
      <c r="I751" s="731">
        <v>94453</v>
      </c>
      <c r="J751" s="731" t="s">
        <v>1168</v>
      </c>
      <c r="K751" s="731" t="s">
        <v>1169</v>
      </c>
      <c r="L751" s="734">
        <v>34.5</v>
      </c>
      <c r="M751" s="734">
        <v>1</v>
      </c>
      <c r="N751" s="735">
        <v>34.5</v>
      </c>
    </row>
    <row r="752" spans="1:14" ht="14.45" customHeight="1" x14ac:dyDescent="0.2">
      <c r="A752" s="729" t="s">
        <v>557</v>
      </c>
      <c r="B752" s="730" t="s">
        <v>558</v>
      </c>
      <c r="C752" s="731" t="s">
        <v>581</v>
      </c>
      <c r="D752" s="732" t="s">
        <v>582</v>
      </c>
      <c r="E752" s="733">
        <v>50113013</v>
      </c>
      <c r="F752" s="732" t="s">
        <v>1153</v>
      </c>
      <c r="G752" s="731" t="s">
        <v>585</v>
      </c>
      <c r="H752" s="731">
        <v>499251</v>
      </c>
      <c r="I752" s="731">
        <v>999999</v>
      </c>
      <c r="J752" s="731" t="s">
        <v>1172</v>
      </c>
      <c r="K752" s="731" t="s">
        <v>1173</v>
      </c>
      <c r="L752" s="734">
        <v>3416.5153</v>
      </c>
      <c r="M752" s="734">
        <v>2</v>
      </c>
      <c r="N752" s="735">
        <v>6833.0306</v>
      </c>
    </row>
    <row r="753" spans="1:14" ht="14.45" customHeight="1" x14ac:dyDescent="0.2">
      <c r="A753" s="729" t="s">
        <v>557</v>
      </c>
      <c r="B753" s="730" t="s">
        <v>558</v>
      </c>
      <c r="C753" s="731" t="s">
        <v>581</v>
      </c>
      <c r="D753" s="732" t="s">
        <v>582</v>
      </c>
      <c r="E753" s="733">
        <v>50113013</v>
      </c>
      <c r="F753" s="732" t="s">
        <v>1153</v>
      </c>
      <c r="G753" s="731" t="s">
        <v>585</v>
      </c>
      <c r="H753" s="731">
        <v>844576</v>
      </c>
      <c r="I753" s="731">
        <v>100339</v>
      </c>
      <c r="J753" s="731" t="s">
        <v>1595</v>
      </c>
      <c r="K753" s="731" t="s">
        <v>1596</v>
      </c>
      <c r="L753" s="734">
        <v>93.37</v>
      </c>
      <c r="M753" s="734">
        <v>2</v>
      </c>
      <c r="N753" s="735">
        <v>186.74</v>
      </c>
    </row>
    <row r="754" spans="1:14" ht="14.45" customHeight="1" x14ac:dyDescent="0.2">
      <c r="A754" s="729" t="s">
        <v>557</v>
      </c>
      <c r="B754" s="730" t="s">
        <v>558</v>
      </c>
      <c r="C754" s="731" t="s">
        <v>581</v>
      </c>
      <c r="D754" s="732" t="s">
        <v>582</v>
      </c>
      <c r="E754" s="733">
        <v>50113013</v>
      </c>
      <c r="F754" s="732" t="s">
        <v>1153</v>
      </c>
      <c r="G754" s="731" t="s">
        <v>585</v>
      </c>
      <c r="H754" s="731">
        <v>104013</v>
      </c>
      <c r="I754" s="731">
        <v>4013</v>
      </c>
      <c r="J754" s="731" t="s">
        <v>1597</v>
      </c>
      <c r="K754" s="731" t="s">
        <v>1598</v>
      </c>
      <c r="L754" s="734">
        <v>83.670000000000016</v>
      </c>
      <c r="M754" s="734">
        <v>1</v>
      </c>
      <c r="N754" s="735">
        <v>83.670000000000016</v>
      </c>
    </row>
    <row r="755" spans="1:14" ht="14.45" customHeight="1" x14ac:dyDescent="0.2">
      <c r="A755" s="729" t="s">
        <v>557</v>
      </c>
      <c r="B755" s="730" t="s">
        <v>558</v>
      </c>
      <c r="C755" s="731" t="s">
        <v>581</v>
      </c>
      <c r="D755" s="732" t="s">
        <v>582</v>
      </c>
      <c r="E755" s="733">
        <v>50113013</v>
      </c>
      <c r="F755" s="732" t="s">
        <v>1153</v>
      </c>
      <c r="G755" s="731" t="s">
        <v>585</v>
      </c>
      <c r="H755" s="731">
        <v>101066</v>
      </c>
      <c r="I755" s="731">
        <v>1066</v>
      </c>
      <c r="J755" s="731" t="s">
        <v>1176</v>
      </c>
      <c r="K755" s="731" t="s">
        <v>1177</v>
      </c>
      <c r="L755" s="734">
        <v>56.859999999999992</v>
      </c>
      <c r="M755" s="734">
        <v>12</v>
      </c>
      <c r="N755" s="735">
        <v>682.31999999999994</v>
      </c>
    </row>
    <row r="756" spans="1:14" ht="14.45" customHeight="1" x14ac:dyDescent="0.2">
      <c r="A756" s="729" t="s">
        <v>557</v>
      </c>
      <c r="B756" s="730" t="s">
        <v>558</v>
      </c>
      <c r="C756" s="731" t="s">
        <v>581</v>
      </c>
      <c r="D756" s="732" t="s">
        <v>582</v>
      </c>
      <c r="E756" s="733">
        <v>50113013</v>
      </c>
      <c r="F756" s="732" t="s">
        <v>1153</v>
      </c>
      <c r="G756" s="731" t="s">
        <v>585</v>
      </c>
      <c r="H756" s="731">
        <v>184492</v>
      </c>
      <c r="I756" s="731">
        <v>84492</v>
      </c>
      <c r="J756" s="731" t="s">
        <v>1599</v>
      </c>
      <c r="K756" s="731" t="s">
        <v>1600</v>
      </c>
      <c r="L756" s="734">
        <v>51.740000000000016</v>
      </c>
      <c r="M756" s="734">
        <v>2</v>
      </c>
      <c r="N756" s="735">
        <v>103.48000000000003</v>
      </c>
    </row>
    <row r="757" spans="1:14" ht="14.45" customHeight="1" x14ac:dyDescent="0.2">
      <c r="A757" s="729" t="s">
        <v>557</v>
      </c>
      <c r="B757" s="730" t="s">
        <v>558</v>
      </c>
      <c r="C757" s="731" t="s">
        <v>581</v>
      </c>
      <c r="D757" s="732" t="s">
        <v>582</v>
      </c>
      <c r="E757" s="733">
        <v>50113013</v>
      </c>
      <c r="F757" s="732" t="s">
        <v>1153</v>
      </c>
      <c r="G757" s="731" t="s">
        <v>585</v>
      </c>
      <c r="H757" s="731">
        <v>207280</v>
      </c>
      <c r="I757" s="731">
        <v>207280</v>
      </c>
      <c r="J757" s="731" t="s">
        <v>1178</v>
      </c>
      <c r="K757" s="731" t="s">
        <v>1179</v>
      </c>
      <c r="L757" s="734">
        <v>129.82000000000002</v>
      </c>
      <c r="M757" s="734">
        <v>5</v>
      </c>
      <c r="N757" s="735">
        <v>649.10000000000014</v>
      </c>
    </row>
    <row r="758" spans="1:14" ht="14.45" customHeight="1" x14ac:dyDescent="0.2">
      <c r="A758" s="729" t="s">
        <v>557</v>
      </c>
      <c r="B758" s="730" t="s">
        <v>558</v>
      </c>
      <c r="C758" s="731" t="s">
        <v>581</v>
      </c>
      <c r="D758" s="732" t="s">
        <v>582</v>
      </c>
      <c r="E758" s="733">
        <v>50113013</v>
      </c>
      <c r="F758" s="732" t="s">
        <v>1153</v>
      </c>
      <c r="G758" s="731" t="s">
        <v>585</v>
      </c>
      <c r="H758" s="731">
        <v>96414</v>
      </c>
      <c r="I758" s="731">
        <v>96414</v>
      </c>
      <c r="J758" s="731" t="s">
        <v>1601</v>
      </c>
      <c r="K758" s="731" t="s">
        <v>1602</v>
      </c>
      <c r="L758" s="734">
        <v>59.2</v>
      </c>
      <c r="M758" s="734">
        <v>4</v>
      </c>
      <c r="N758" s="735">
        <v>236.8</v>
      </c>
    </row>
    <row r="759" spans="1:14" ht="14.45" customHeight="1" x14ac:dyDescent="0.2">
      <c r="A759" s="729" t="s">
        <v>557</v>
      </c>
      <c r="B759" s="730" t="s">
        <v>558</v>
      </c>
      <c r="C759" s="731" t="s">
        <v>581</v>
      </c>
      <c r="D759" s="732" t="s">
        <v>582</v>
      </c>
      <c r="E759" s="733">
        <v>50113013</v>
      </c>
      <c r="F759" s="732" t="s">
        <v>1153</v>
      </c>
      <c r="G759" s="731" t="s">
        <v>585</v>
      </c>
      <c r="H759" s="731">
        <v>114877</v>
      </c>
      <c r="I759" s="731">
        <v>14877</v>
      </c>
      <c r="J759" s="731" t="s">
        <v>1603</v>
      </c>
      <c r="K759" s="731" t="s">
        <v>1604</v>
      </c>
      <c r="L759" s="734">
        <v>236.24999999999997</v>
      </c>
      <c r="M759" s="734">
        <v>1</v>
      </c>
      <c r="N759" s="735">
        <v>236.24999999999997</v>
      </c>
    </row>
    <row r="760" spans="1:14" ht="14.45" customHeight="1" x14ac:dyDescent="0.2">
      <c r="A760" s="729" t="s">
        <v>557</v>
      </c>
      <c r="B760" s="730" t="s">
        <v>558</v>
      </c>
      <c r="C760" s="731" t="s">
        <v>581</v>
      </c>
      <c r="D760" s="732" t="s">
        <v>582</v>
      </c>
      <c r="E760" s="733">
        <v>50113013</v>
      </c>
      <c r="F760" s="732" t="s">
        <v>1153</v>
      </c>
      <c r="G760" s="731" t="s">
        <v>605</v>
      </c>
      <c r="H760" s="731">
        <v>173750</v>
      </c>
      <c r="I760" s="731">
        <v>173750</v>
      </c>
      <c r="J760" s="731" t="s">
        <v>1184</v>
      </c>
      <c r="K760" s="731" t="s">
        <v>1185</v>
      </c>
      <c r="L760" s="734">
        <v>713.92</v>
      </c>
      <c r="M760" s="734">
        <v>7</v>
      </c>
      <c r="N760" s="735">
        <v>4997.4399999999996</v>
      </c>
    </row>
    <row r="761" spans="1:14" ht="14.45" customHeight="1" x14ac:dyDescent="0.2">
      <c r="A761" s="729" t="s">
        <v>557</v>
      </c>
      <c r="B761" s="730" t="s">
        <v>558</v>
      </c>
      <c r="C761" s="731" t="s">
        <v>581</v>
      </c>
      <c r="D761" s="732" t="s">
        <v>582</v>
      </c>
      <c r="E761" s="733">
        <v>50113013</v>
      </c>
      <c r="F761" s="732" t="s">
        <v>1153</v>
      </c>
      <c r="G761" s="731" t="s">
        <v>585</v>
      </c>
      <c r="H761" s="731">
        <v>225543</v>
      </c>
      <c r="I761" s="731">
        <v>225543</v>
      </c>
      <c r="J761" s="731" t="s">
        <v>1191</v>
      </c>
      <c r="K761" s="731" t="s">
        <v>1192</v>
      </c>
      <c r="L761" s="734">
        <v>390.64</v>
      </c>
      <c r="M761" s="734">
        <v>5</v>
      </c>
      <c r="N761" s="735">
        <v>1953.1999999999998</v>
      </c>
    </row>
    <row r="762" spans="1:14" ht="14.45" customHeight="1" x14ac:dyDescent="0.2">
      <c r="A762" s="729" t="s">
        <v>557</v>
      </c>
      <c r="B762" s="730" t="s">
        <v>558</v>
      </c>
      <c r="C762" s="731" t="s">
        <v>581</v>
      </c>
      <c r="D762" s="732" t="s">
        <v>582</v>
      </c>
      <c r="E762" s="733">
        <v>50113013</v>
      </c>
      <c r="F762" s="732" t="s">
        <v>1153</v>
      </c>
      <c r="G762" s="731" t="s">
        <v>585</v>
      </c>
      <c r="H762" s="731">
        <v>101077</v>
      </c>
      <c r="I762" s="731">
        <v>1077</v>
      </c>
      <c r="J762" s="731" t="s">
        <v>1605</v>
      </c>
      <c r="K762" s="731" t="s">
        <v>969</v>
      </c>
      <c r="L762" s="734">
        <v>55.720000000000006</v>
      </c>
      <c r="M762" s="734">
        <v>2</v>
      </c>
      <c r="N762" s="735">
        <v>111.44000000000001</v>
      </c>
    </row>
    <row r="763" spans="1:14" ht="14.45" customHeight="1" x14ac:dyDescent="0.2">
      <c r="A763" s="729" t="s">
        <v>557</v>
      </c>
      <c r="B763" s="730" t="s">
        <v>558</v>
      </c>
      <c r="C763" s="731" t="s">
        <v>581</v>
      </c>
      <c r="D763" s="732" t="s">
        <v>582</v>
      </c>
      <c r="E763" s="733">
        <v>50113013</v>
      </c>
      <c r="F763" s="732" t="s">
        <v>1153</v>
      </c>
      <c r="G763" s="731" t="s">
        <v>329</v>
      </c>
      <c r="H763" s="731">
        <v>113453</v>
      </c>
      <c r="I763" s="731">
        <v>113453</v>
      </c>
      <c r="J763" s="731" t="s">
        <v>1193</v>
      </c>
      <c r="K763" s="731" t="s">
        <v>1194</v>
      </c>
      <c r="L763" s="734">
        <v>748</v>
      </c>
      <c r="M763" s="734">
        <v>2.1</v>
      </c>
      <c r="N763" s="735">
        <v>1570.8</v>
      </c>
    </row>
    <row r="764" spans="1:14" ht="14.45" customHeight="1" x14ac:dyDescent="0.2">
      <c r="A764" s="729" t="s">
        <v>557</v>
      </c>
      <c r="B764" s="730" t="s">
        <v>558</v>
      </c>
      <c r="C764" s="731" t="s">
        <v>581</v>
      </c>
      <c r="D764" s="732" t="s">
        <v>582</v>
      </c>
      <c r="E764" s="733">
        <v>50113013</v>
      </c>
      <c r="F764" s="732" t="s">
        <v>1153</v>
      </c>
      <c r="G764" s="731" t="s">
        <v>605</v>
      </c>
      <c r="H764" s="731">
        <v>206563</v>
      </c>
      <c r="I764" s="731">
        <v>206563</v>
      </c>
      <c r="J764" s="731" t="s">
        <v>1197</v>
      </c>
      <c r="K764" s="731" t="s">
        <v>1198</v>
      </c>
      <c r="L764" s="734">
        <v>20.232631578947363</v>
      </c>
      <c r="M764" s="734">
        <v>57</v>
      </c>
      <c r="N764" s="735">
        <v>1153.2599999999998</v>
      </c>
    </row>
    <row r="765" spans="1:14" ht="14.45" customHeight="1" x14ac:dyDescent="0.2">
      <c r="A765" s="729" t="s">
        <v>557</v>
      </c>
      <c r="B765" s="730" t="s">
        <v>558</v>
      </c>
      <c r="C765" s="731" t="s">
        <v>581</v>
      </c>
      <c r="D765" s="732" t="s">
        <v>582</v>
      </c>
      <c r="E765" s="733">
        <v>50113013</v>
      </c>
      <c r="F765" s="732" t="s">
        <v>1153</v>
      </c>
      <c r="G765" s="731" t="s">
        <v>605</v>
      </c>
      <c r="H765" s="731">
        <v>166265</v>
      </c>
      <c r="I765" s="731">
        <v>166265</v>
      </c>
      <c r="J765" s="731" t="s">
        <v>1199</v>
      </c>
      <c r="K765" s="731" t="s">
        <v>1200</v>
      </c>
      <c r="L765" s="734">
        <v>33.389999999999993</v>
      </c>
      <c r="M765" s="734">
        <v>35</v>
      </c>
      <c r="N765" s="735">
        <v>1168.6499999999999</v>
      </c>
    </row>
    <row r="766" spans="1:14" ht="14.45" customHeight="1" x14ac:dyDescent="0.2">
      <c r="A766" s="729" t="s">
        <v>557</v>
      </c>
      <c r="B766" s="730" t="s">
        <v>558</v>
      </c>
      <c r="C766" s="731" t="s">
        <v>581</v>
      </c>
      <c r="D766" s="732" t="s">
        <v>582</v>
      </c>
      <c r="E766" s="733">
        <v>50113013</v>
      </c>
      <c r="F766" s="732" t="s">
        <v>1153</v>
      </c>
      <c r="G766" s="731" t="s">
        <v>605</v>
      </c>
      <c r="H766" s="731">
        <v>118523</v>
      </c>
      <c r="I766" s="731">
        <v>18523</v>
      </c>
      <c r="J766" s="731" t="s">
        <v>1606</v>
      </c>
      <c r="K766" s="731" t="s">
        <v>1607</v>
      </c>
      <c r="L766" s="734">
        <v>72</v>
      </c>
      <c r="M766" s="734">
        <v>3</v>
      </c>
      <c r="N766" s="735">
        <v>216</v>
      </c>
    </row>
    <row r="767" spans="1:14" ht="14.45" customHeight="1" x14ac:dyDescent="0.2">
      <c r="A767" s="729" t="s">
        <v>557</v>
      </c>
      <c r="B767" s="730" t="s">
        <v>558</v>
      </c>
      <c r="C767" s="731" t="s">
        <v>581</v>
      </c>
      <c r="D767" s="732" t="s">
        <v>582</v>
      </c>
      <c r="E767" s="733">
        <v>50113013</v>
      </c>
      <c r="F767" s="732" t="s">
        <v>1153</v>
      </c>
      <c r="G767" s="731" t="s">
        <v>605</v>
      </c>
      <c r="H767" s="731">
        <v>118547</v>
      </c>
      <c r="I767" s="731">
        <v>18547</v>
      </c>
      <c r="J767" s="731" t="s">
        <v>1201</v>
      </c>
      <c r="K767" s="731" t="s">
        <v>1202</v>
      </c>
      <c r="L767" s="734">
        <v>139.47999999999993</v>
      </c>
      <c r="M767" s="734">
        <v>6</v>
      </c>
      <c r="N767" s="735">
        <v>836.87999999999965</v>
      </c>
    </row>
    <row r="768" spans="1:14" ht="14.45" customHeight="1" x14ac:dyDescent="0.2">
      <c r="A768" s="729" t="s">
        <v>557</v>
      </c>
      <c r="B768" s="730" t="s">
        <v>558</v>
      </c>
      <c r="C768" s="731" t="s">
        <v>581</v>
      </c>
      <c r="D768" s="732" t="s">
        <v>582</v>
      </c>
      <c r="E768" s="733">
        <v>50113014</v>
      </c>
      <c r="F768" s="732" t="s">
        <v>1203</v>
      </c>
      <c r="G768" s="731" t="s">
        <v>585</v>
      </c>
      <c r="H768" s="731">
        <v>176150</v>
      </c>
      <c r="I768" s="731">
        <v>76150</v>
      </c>
      <c r="J768" s="731" t="s">
        <v>1204</v>
      </c>
      <c r="K768" s="731" t="s">
        <v>1205</v>
      </c>
      <c r="L768" s="734">
        <v>89.13</v>
      </c>
      <c r="M768" s="734">
        <v>2</v>
      </c>
      <c r="N768" s="735">
        <v>178.26</v>
      </c>
    </row>
    <row r="769" spans="1:14" ht="14.45" customHeight="1" x14ac:dyDescent="0.2">
      <c r="A769" s="729" t="s">
        <v>557</v>
      </c>
      <c r="B769" s="730" t="s">
        <v>558</v>
      </c>
      <c r="C769" s="731" t="s">
        <v>581</v>
      </c>
      <c r="D769" s="732" t="s">
        <v>582</v>
      </c>
      <c r="E769" s="733">
        <v>50113014</v>
      </c>
      <c r="F769" s="732" t="s">
        <v>1203</v>
      </c>
      <c r="G769" s="731" t="s">
        <v>585</v>
      </c>
      <c r="H769" s="731">
        <v>186397</v>
      </c>
      <c r="I769" s="731">
        <v>86397</v>
      </c>
      <c r="J769" s="731" t="s">
        <v>1608</v>
      </c>
      <c r="K769" s="731" t="s">
        <v>1609</v>
      </c>
      <c r="L769" s="734">
        <v>103.08999999999999</v>
      </c>
      <c r="M769" s="734">
        <v>1</v>
      </c>
      <c r="N769" s="735">
        <v>103.08999999999999</v>
      </c>
    </row>
    <row r="770" spans="1:14" ht="14.45" customHeight="1" x14ac:dyDescent="0.2">
      <c r="A770" s="729" t="s">
        <v>557</v>
      </c>
      <c r="B770" s="730" t="s">
        <v>558</v>
      </c>
      <c r="C770" s="731" t="s">
        <v>581</v>
      </c>
      <c r="D770" s="732" t="s">
        <v>582</v>
      </c>
      <c r="E770" s="733">
        <v>50113014</v>
      </c>
      <c r="F770" s="732" t="s">
        <v>1203</v>
      </c>
      <c r="G770" s="731" t="s">
        <v>605</v>
      </c>
      <c r="H770" s="731">
        <v>64942</v>
      </c>
      <c r="I770" s="731">
        <v>64942</v>
      </c>
      <c r="J770" s="731" t="s">
        <v>1206</v>
      </c>
      <c r="K770" s="731" t="s">
        <v>1207</v>
      </c>
      <c r="L770" s="734">
        <v>1132.9099999999999</v>
      </c>
      <c r="M770" s="734">
        <v>2</v>
      </c>
      <c r="N770" s="735">
        <v>2265.8199999999997</v>
      </c>
    </row>
    <row r="771" spans="1:14" ht="14.45" customHeight="1" x14ac:dyDescent="0.2">
      <c r="A771" s="729" t="s">
        <v>557</v>
      </c>
      <c r="B771" s="730" t="s">
        <v>558</v>
      </c>
      <c r="C771" s="731" t="s">
        <v>578</v>
      </c>
      <c r="D771" s="732" t="s">
        <v>579</v>
      </c>
      <c r="E771" s="733">
        <v>50113001</v>
      </c>
      <c r="F771" s="732" t="s">
        <v>584</v>
      </c>
      <c r="G771" s="731" t="s">
        <v>585</v>
      </c>
      <c r="H771" s="731">
        <v>51366</v>
      </c>
      <c r="I771" s="731">
        <v>51366</v>
      </c>
      <c r="J771" s="731" t="s">
        <v>822</v>
      </c>
      <c r="K771" s="731" t="s">
        <v>824</v>
      </c>
      <c r="L771" s="734">
        <v>171.6</v>
      </c>
      <c r="M771" s="734">
        <v>1</v>
      </c>
      <c r="N771" s="735">
        <v>171.6</v>
      </c>
    </row>
    <row r="772" spans="1:14" ht="14.45" customHeight="1" x14ac:dyDescent="0.2">
      <c r="A772" s="729" t="s">
        <v>557</v>
      </c>
      <c r="B772" s="730" t="s">
        <v>558</v>
      </c>
      <c r="C772" s="731" t="s">
        <v>578</v>
      </c>
      <c r="D772" s="732" t="s">
        <v>579</v>
      </c>
      <c r="E772" s="733">
        <v>50113001</v>
      </c>
      <c r="F772" s="732" t="s">
        <v>584</v>
      </c>
      <c r="G772" s="731" t="s">
        <v>585</v>
      </c>
      <c r="H772" s="731">
        <v>231544</v>
      </c>
      <c r="I772" s="731">
        <v>231544</v>
      </c>
      <c r="J772" s="731" t="s">
        <v>926</v>
      </c>
      <c r="K772" s="731" t="s">
        <v>928</v>
      </c>
      <c r="L772" s="734">
        <v>80.690000000000012</v>
      </c>
      <c r="M772" s="734">
        <v>10</v>
      </c>
      <c r="N772" s="735">
        <v>806.90000000000009</v>
      </c>
    </row>
    <row r="773" spans="1:14" ht="14.45" customHeight="1" thickBot="1" x14ac:dyDescent="0.25">
      <c r="A773" s="736" t="s">
        <v>557</v>
      </c>
      <c r="B773" s="737" t="s">
        <v>558</v>
      </c>
      <c r="C773" s="738" t="s">
        <v>578</v>
      </c>
      <c r="D773" s="739" t="s">
        <v>579</v>
      </c>
      <c r="E773" s="740">
        <v>50113001</v>
      </c>
      <c r="F773" s="739" t="s">
        <v>584</v>
      </c>
      <c r="G773" s="738" t="s">
        <v>605</v>
      </c>
      <c r="H773" s="738">
        <v>107981</v>
      </c>
      <c r="I773" s="738">
        <v>7981</v>
      </c>
      <c r="J773" s="738" t="s">
        <v>956</v>
      </c>
      <c r="K773" s="738" t="s">
        <v>958</v>
      </c>
      <c r="L773" s="741">
        <v>41.88</v>
      </c>
      <c r="M773" s="741">
        <v>3</v>
      </c>
      <c r="N773" s="742">
        <v>125.64000000000001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149D567-E178-40D5-98E6-5EEAC926629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1610</v>
      </c>
      <c r="B5" s="727">
        <v>27697.495999999999</v>
      </c>
      <c r="C5" s="747">
        <v>0.10621631730355793</v>
      </c>
      <c r="D5" s="727">
        <v>233067.48534314634</v>
      </c>
      <c r="E5" s="747">
        <v>0.89378368269644204</v>
      </c>
      <c r="F5" s="728">
        <v>260764.98134314636</v>
      </c>
    </row>
    <row r="6" spans="1:6" ht="14.45" customHeight="1" x14ac:dyDescent="0.2">
      <c r="A6" s="758" t="s">
        <v>1611</v>
      </c>
      <c r="B6" s="734">
        <v>27682.652000000002</v>
      </c>
      <c r="C6" s="748">
        <v>0.15103822750141385</v>
      </c>
      <c r="D6" s="734">
        <v>155599.76899994764</v>
      </c>
      <c r="E6" s="748">
        <v>0.84896177249858618</v>
      </c>
      <c r="F6" s="735">
        <v>183282.42099994764</v>
      </c>
    </row>
    <row r="7" spans="1:6" ht="14.45" customHeight="1" thickBot="1" x14ac:dyDescent="0.25">
      <c r="A7" s="759" t="s">
        <v>1612</v>
      </c>
      <c r="B7" s="750"/>
      <c r="C7" s="751">
        <v>0</v>
      </c>
      <c r="D7" s="750">
        <v>125.64000000000001</v>
      </c>
      <c r="E7" s="751">
        <v>1</v>
      </c>
      <c r="F7" s="752">
        <v>125.64000000000001</v>
      </c>
    </row>
    <row r="8" spans="1:6" ht="14.45" customHeight="1" thickBot="1" x14ac:dyDescent="0.25">
      <c r="A8" s="753" t="s">
        <v>3</v>
      </c>
      <c r="B8" s="754">
        <v>55380.148000000001</v>
      </c>
      <c r="C8" s="755">
        <v>0.12468147032935541</v>
      </c>
      <c r="D8" s="754">
        <v>388792.89434309397</v>
      </c>
      <c r="E8" s="755">
        <v>0.8753185296706445</v>
      </c>
      <c r="F8" s="756">
        <v>444173.04234309401</v>
      </c>
    </row>
    <row r="9" spans="1:6" ht="14.45" customHeight="1" thickBot="1" x14ac:dyDescent="0.25"/>
    <row r="10" spans="1:6" ht="14.45" customHeight="1" x14ac:dyDescent="0.2">
      <c r="A10" s="757" t="s">
        <v>1613</v>
      </c>
      <c r="B10" s="727"/>
      <c r="C10" s="747">
        <v>0</v>
      </c>
      <c r="D10" s="727">
        <v>4190.22</v>
      </c>
      <c r="E10" s="747">
        <v>1</v>
      </c>
      <c r="F10" s="728">
        <v>4190.22</v>
      </c>
    </row>
    <row r="11" spans="1:6" ht="14.45" customHeight="1" x14ac:dyDescent="0.2">
      <c r="A11" s="758" t="s">
        <v>1614</v>
      </c>
      <c r="B11" s="734"/>
      <c r="C11" s="748">
        <v>0</v>
      </c>
      <c r="D11" s="734">
        <v>72.3</v>
      </c>
      <c r="E11" s="748">
        <v>1</v>
      </c>
      <c r="F11" s="735">
        <v>72.3</v>
      </c>
    </row>
    <row r="12" spans="1:6" ht="14.45" customHeight="1" x14ac:dyDescent="0.2">
      <c r="A12" s="758" t="s">
        <v>1615</v>
      </c>
      <c r="B12" s="734">
        <v>184.84</v>
      </c>
      <c r="C12" s="748">
        <v>0.74379300631765322</v>
      </c>
      <c r="D12" s="734">
        <v>63.670000000000016</v>
      </c>
      <c r="E12" s="748">
        <v>0.25620699368234684</v>
      </c>
      <c r="F12" s="735">
        <v>248.51000000000002</v>
      </c>
    </row>
    <row r="13" spans="1:6" ht="14.45" customHeight="1" x14ac:dyDescent="0.2">
      <c r="A13" s="758" t="s">
        <v>1616</v>
      </c>
      <c r="B13" s="734"/>
      <c r="C13" s="748">
        <v>0</v>
      </c>
      <c r="D13" s="734">
        <v>273.89999999999998</v>
      </c>
      <c r="E13" s="748">
        <v>1</v>
      </c>
      <c r="F13" s="735">
        <v>273.89999999999998</v>
      </c>
    </row>
    <row r="14" spans="1:6" ht="14.45" customHeight="1" x14ac:dyDescent="0.2">
      <c r="A14" s="758" t="s">
        <v>1617</v>
      </c>
      <c r="B14" s="734"/>
      <c r="C14" s="748">
        <v>0</v>
      </c>
      <c r="D14" s="734">
        <v>330.22999999999996</v>
      </c>
      <c r="E14" s="748">
        <v>1</v>
      </c>
      <c r="F14" s="735">
        <v>330.22999999999996</v>
      </c>
    </row>
    <row r="15" spans="1:6" ht="14.45" customHeight="1" x14ac:dyDescent="0.2">
      <c r="A15" s="758" t="s">
        <v>1618</v>
      </c>
      <c r="B15" s="734"/>
      <c r="C15" s="748">
        <v>0</v>
      </c>
      <c r="D15" s="734">
        <v>61.960000000000008</v>
      </c>
      <c r="E15" s="748">
        <v>1</v>
      </c>
      <c r="F15" s="735">
        <v>61.960000000000008</v>
      </c>
    </row>
    <row r="16" spans="1:6" ht="14.45" customHeight="1" x14ac:dyDescent="0.2">
      <c r="A16" s="758" t="s">
        <v>1619</v>
      </c>
      <c r="B16" s="734">
        <v>17339.02</v>
      </c>
      <c r="C16" s="748">
        <v>0.32872373663607507</v>
      </c>
      <c r="D16" s="734">
        <v>35407.46</v>
      </c>
      <c r="E16" s="748">
        <v>0.67127626336392499</v>
      </c>
      <c r="F16" s="735">
        <v>52746.479999999996</v>
      </c>
    </row>
    <row r="17" spans="1:6" ht="14.45" customHeight="1" x14ac:dyDescent="0.2">
      <c r="A17" s="758" t="s">
        <v>1620</v>
      </c>
      <c r="B17" s="734"/>
      <c r="C17" s="748">
        <v>0</v>
      </c>
      <c r="D17" s="734">
        <v>155811.26</v>
      </c>
      <c r="E17" s="748">
        <v>1</v>
      </c>
      <c r="F17" s="735">
        <v>155811.26</v>
      </c>
    </row>
    <row r="18" spans="1:6" ht="14.45" customHeight="1" x14ac:dyDescent="0.2">
      <c r="A18" s="758" t="s">
        <v>1621</v>
      </c>
      <c r="B18" s="734"/>
      <c r="C18" s="748">
        <v>0</v>
      </c>
      <c r="D18" s="734">
        <v>571.21</v>
      </c>
      <c r="E18" s="748">
        <v>1</v>
      </c>
      <c r="F18" s="735">
        <v>571.21</v>
      </c>
    </row>
    <row r="19" spans="1:6" ht="14.45" customHeight="1" x14ac:dyDescent="0.2">
      <c r="A19" s="758" t="s">
        <v>1622</v>
      </c>
      <c r="B19" s="734"/>
      <c r="C19" s="748">
        <v>0</v>
      </c>
      <c r="D19" s="734">
        <v>717.25</v>
      </c>
      <c r="E19" s="748">
        <v>1</v>
      </c>
      <c r="F19" s="735">
        <v>717.25</v>
      </c>
    </row>
    <row r="20" spans="1:6" ht="14.45" customHeight="1" x14ac:dyDescent="0.2">
      <c r="A20" s="758" t="s">
        <v>1623</v>
      </c>
      <c r="B20" s="734"/>
      <c r="C20" s="748">
        <v>0</v>
      </c>
      <c r="D20" s="734">
        <v>78.409999999999982</v>
      </c>
      <c r="E20" s="748">
        <v>1</v>
      </c>
      <c r="F20" s="735">
        <v>78.409999999999982</v>
      </c>
    </row>
    <row r="21" spans="1:6" ht="14.45" customHeight="1" x14ac:dyDescent="0.2">
      <c r="A21" s="758" t="s">
        <v>1624</v>
      </c>
      <c r="B21" s="734"/>
      <c r="C21" s="748">
        <v>0</v>
      </c>
      <c r="D21" s="734">
        <v>886.86000129477759</v>
      </c>
      <c r="E21" s="748">
        <v>1</v>
      </c>
      <c r="F21" s="735">
        <v>886.86000129477759</v>
      </c>
    </row>
    <row r="22" spans="1:6" ht="14.45" customHeight="1" x14ac:dyDescent="0.2">
      <c r="A22" s="758" t="s">
        <v>1625</v>
      </c>
      <c r="B22" s="734"/>
      <c r="C22" s="748">
        <v>0</v>
      </c>
      <c r="D22" s="734">
        <v>236.61999999999995</v>
      </c>
      <c r="E22" s="748">
        <v>1</v>
      </c>
      <c r="F22" s="735">
        <v>236.61999999999995</v>
      </c>
    </row>
    <row r="23" spans="1:6" ht="14.45" customHeight="1" x14ac:dyDescent="0.2">
      <c r="A23" s="758" t="s">
        <v>1626</v>
      </c>
      <c r="B23" s="734"/>
      <c r="C23" s="748">
        <v>0</v>
      </c>
      <c r="D23" s="734">
        <v>2570.56</v>
      </c>
      <c r="E23" s="748">
        <v>1</v>
      </c>
      <c r="F23" s="735">
        <v>2570.56</v>
      </c>
    </row>
    <row r="24" spans="1:6" ht="14.45" customHeight="1" x14ac:dyDescent="0.2">
      <c r="A24" s="758" t="s">
        <v>1627</v>
      </c>
      <c r="B24" s="734">
        <v>27.9</v>
      </c>
      <c r="C24" s="748">
        <v>3.8492315333462097E-2</v>
      </c>
      <c r="D24" s="734">
        <v>696.92000000000007</v>
      </c>
      <c r="E24" s="748">
        <v>0.96150768466653791</v>
      </c>
      <c r="F24" s="735">
        <v>724.82</v>
      </c>
    </row>
    <row r="25" spans="1:6" ht="14.45" customHeight="1" x14ac:dyDescent="0.2">
      <c r="A25" s="758" t="s">
        <v>1628</v>
      </c>
      <c r="B25" s="734"/>
      <c r="C25" s="748">
        <v>0</v>
      </c>
      <c r="D25" s="734">
        <v>636.6099999999999</v>
      </c>
      <c r="E25" s="748">
        <v>1</v>
      </c>
      <c r="F25" s="735">
        <v>636.6099999999999</v>
      </c>
    </row>
    <row r="26" spans="1:6" ht="14.45" customHeight="1" x14ac:dyDescent="0.2">
      <c r="A26" s="758" t="s">
        <v>1629</v>
      </c>
      <c r="B26" s="734"/>
      <c r="C26" s="748">
        <v>0</v>
      </c>
      <c r="D26" s="734">
        <v>60.899999999999991</v>
      </c>
      <c r="E26" s="748">
        <v>1</v>
      </c>
      <c r="F26" s="735">
        <v>60.899999999999991</v>
      </c>
    </row>
    <row r="27" spans="1:6" ht="14.45" customHeight="1" x14ac:dyDescent="0.2">
      <c r="A27" s="758" t="s">
        <v>1630</v>
      </c>
      <c r="B27" s="734"/>
      <c r="C27" s="748">
        <v>0</v>
      </c>
      <c r="D27" s="734">
        <v>228.87999999999997</v>
      </c>
      <c r="E27" s="748">
        <v>1</v>
      </c>
      <c r="F27" s="735">
        <v>228.87999999999997</v>
      </c>
    </row>
    <row r="28" spans="1:6" ht="14.45" customHeight="1" x14ac:dyDescent="0.2">
      <c r="A28" s="758" t="s">
        <v>1631</v>
      </c>
      <c r="B28" s="734"/>
      <c r="C28" s="748">
        <v>0</v>
      </c>
      <c r="D28" s="734">
        <v>250.39000000000001</v>
      </c>
      <c r="E28" s="748">
        <v>1</v>
      </c>
      <c r="F28" s="735">
        <v>250.39000000000001</v>
      </c>
    </row>
    <row r="29" spans="1:6" ht="14.45" customHeight="1" x14ac:dyDescent="0.2">
      <c r="A29" s="758" t="s">
        <v>1632</v>
      </c>
      <c r="B29" s="734"/>
      <c r="C29" s="748">
        <v>0</v>
      </c>
      <c r="D29" s="734">
        <v>559.45000000000005</v>
      </c>
      <c r="E29" s="748">
        <v>1</v>
      </c>
      <c r="F29" s="735">
        <v>559.45000000000005</v>
      </c>
    </row>
    <row r="30" spans="1:6" ht="14.45" customHeight="1" x14ac:dyDescent="0.2">
      <c r="A30" s="758" t="s">
        <v>1633</v>
      </c>
      <c r="B30" s="734"/>
      <c r="C30" s="748">
        <v>0</v>
      </c>
      <c r="D30" s="734">
        <v>370.41999999999996</v>
      </c>
      <c r="E30" s="748">
        <v>1</v>
      </c>
      <c r="F30" s="735">
        <v>370.41999999999996</v>
      </c>
    </row>
    <row r="31" spans="1:6" ht="14.45" customHeight="1" x14ac:dyDescent="0.2">
      <c r="A31" s="758" t="s">
        <v>1634</v>
      </c>
      <c r="B31" s="734"/>
      <c r="C31" s="748">
        <v>0</v>
      </c>
      <c r="D31" s="734">
        <v>84.04</v>
      </c>
      <c r="E31" s="748">
        <v>1</v>
      </c>
      <c r="F31" s="735">
        <v>84.04</v>
      </c>
    </row>
    <row r="32" spans="1:6" ht="14.45" customHeight="1" x14ac:dyDescent="0.2">
      <c r="A32" s="758" t="s">
        <v>1635</v>
      </c>
      <c r="B32" s="734"/>
      <c r="C32" s="748">
        <v>0</v>
      </c>
      <c r="D32" s="734">
        <v>60.36</v>
      </c>
      <c r="E32" s="748">
        <v>1</v>
      </c>
      <c r="F32" s="735">
        <v>60.36</v>
      </c>
    </row>
    <row r="33" spans="1:6" ht="14.45" customHeight="1" x14ac:dyDescent="0.2">
      <c r="A33" s="758" t="s">
        <v>1636</v>
      </c>
      <c r="B33" s="734"/>
      <c r="C33" s="748">
        <v>0</v>
      </c>
      <c r="D33" s="734">
        <v>1712.97</v>
      </c>
      <c r="E33" s="748">
        <v>1</v>
      </c>
      <c r="F33" s="735">
        <v>1712.97</v>
      </c>
    </row>
    <row r="34" spans="1:6" ht="14.45" customHeight="1" x14ac:dyDescent="0.2">
      <c r="A34" s="758" t="s">
        <v>1637</v>
      </c>
      <c r="B34" s="734"/>
      <c r="C34" s="748">
        <v>0</v>
      </c>
      <c r="D34" s="734">
        <v>91.53</v>
      </c>
      <c r="E34" s="748">
        <v>1</v>
      </c>
      <c r="F34" s="735">
        <v>91.53</v>
      </c>
    </row>
    <row r="35" spans="1:6" ht="14.45" customHeight="1" x14ac:dyDescent="0.2">
      <c r="A35" s="758" t="s">
        <v>1638</v>
      </c>
      <c r="B35" s="734"/>
      <c r="C35" s="748">
        <v>0</v>
      </c>
      <c r="D35" s="734">
        <v>38.18</v>
      </c>
      <c r="E35" s="748">
        <v>1</v>
      </c>
      <c r="F35" s="735">
        <v>38.18</v>
      </c>
    </row>
    <row r="36" spans="1:6" ht="14.45" customHeight="1" x14ac:dyDescent="0.2">
      <c r="A36" s="758" t="s">
        <v>1639</v>
      </c>
      <c r="B36" s="734">
        <v>505.47999999999996</v>
      </c>
      <c r="C36" s="748">
        <v>1</v>
      </c>
      <c r="D36" s="734"/>
      <c r="E36" s="748">
        <v>0</v>
      </c>
      <c r="F36" s="735">
        <v>505.47999999999996</v>
      </c>
    </row>
    <row r="37" spans="1:6" ht="14.45" customHeight="1" x14ac:dyDescent="0.2">
      <c r="A37" s="758" t="s">
        <v>1640</v>
      </c>
      <c r="B37" s="734"/>
      <c r="C37" s="748">
        <v>0</v>
      </c>
      <c r="D37" s="734">
        <v>353.82</v>
      </c>
      <c r="E37" s="748">
        <v>1</v>
      </c>
      <c r="F37" s="735">
        <v>353.82</v>
      </c>
    </row>
    <row r="38" spans="1:6" ht="14.45" customHeight="1" x14ac:dyDescent="0.2">
      <c r="A38" s="758" t="s">
        <v>1641</v>
      </c>
      <c r="B38" s="734"/>
      <c r="C38" s="748">
        <v>0</v>
      </c>
      <c r="D38" s="734">
        <v>582.58999865280452</v>
      </c>
      <c r="E38" s="748">
        <v>1</v>
      </c>
      <c r="F38" s="735">
        <v>582.58999865280452</v>
      </c>
    </row>
    <row r="39" spans="1:6" ht="14.45" customHeight="1" x14ac:dyDescent="0.2">
      <c r="A39" s="758" t="s">
        <v>1642</v>
      </c>
      <c r="B39" s="734">
        <v>163.98</v>
      </c>
      <c r="C39" s="748">
        <v>1</v>
      </c>
      <c r="D39" s="734"/>
      <c r="E39" s="748">
        <v>0</v>
      </c>
      <c r="F39" s="735">
        <v>163.98</v>
      </c>
    </row>
    <row r="40" spans="1:6" ht="14.45" customHeight="1" x14ac:dyDescent="0.2">
      <c r="A40" s="758" t="s">
        <v>1643</v>
      </c>
      <c r="B40" s="734"/>
      <c r="C40" s="748">
        <v>0</v>
      </c>
      <c r="D40" s="734">
        <v>132.58999999999997</v>
      </c>
      <c r="E40" s="748">
        <v>1</v>
      </c>
      <c r="F40" s="735">
        <v>132.58999999999997</v>
      </c>
    </row>
    <row r="41" spans="1:6" ht="14.45" customHeight="1" x14ac:dyDescent="0.2">
      <c r="A41" s="758" t="s">
        <v>1644</v>
      </c>
      <c r="B41" s="734"/>
      <c r="C41" s="748">
        <v>0</v>
      </c>
      <c r="D41" s="734">
        <v>10190.61</v>
      </c>
      <c r="E41" s="748">
        <v>1</v>
      </c>
      <c r="F41" s="735">
        <v>10190.61</v>
      </c>
    </row>
    <row r="42" spans="1:6" ht="14.45" customHeight="1" x14ac:dyDescent="0.2">
      <c r="A42" s="758" t="s">
        <v>1645</v>
      </c>
      <c r="B42" s="734"/>
      <c r="C42" s="748">
        <v>0</v>
      </c>
      <c r="D42" s="734">
        <v>10027.439999999999</v>
      </c>
      <c r="E42" s="748">
        <v>1</v>
      </c>
      <c r="F42" s="735">
        <v>10027.439999999999</v>
      </c>
    </row>
    <row r="43" spans="1:6" ht="14.45" customHeight="1" x14ac:dyDescent="0.2">
      <c r="A43" s="758" t="s">
        <v>1646</v>
      </c>
      <c r="B43" s="734"/>
      <c r="C43" s="748">
        <v>0</v>
      </c>
      <c r="D43" s="734">
        <v>24344.609999999997</v>
      </c>
      <c r="E43" s="748">
        <v>1</v>
      </c>
      <c r="F43" s="735">
        <v>24344.609999999997</v>
      </c>
    </row>
    <row r="44" spans="1:6" ht="14.45" customHeight="1" x14ac:dyDescent="0.2">
      <c r="A44" s="758" t="s">
        <v>1647</v>
      </c>
      <c r="B44" s="734">
        <v>1633.17</v>
      </c>
      <c r="C44" s="748">
        <v>1</v>
      </c>
      <c r="D44" s="734"/>
      <c r="E44" s="748">
        <v>0</v>
      </c>
      <c r="F44" s="735">
        <v>1633.17</v>
      </c>
    </row>
    <row r="45" spans="1:6" ht="14.45" customHeight="1" x14ac:dyDescent="0.2">
      <c r="A45" s="758" t="s">
        <v>1648</v>
      </c>
      <c r="B45" s="734"/>
      <c r="C45" s="748">
        <v>0</v>
      </c>
      <c r="D45" s="734">
        <v>118.63000000000002</v>
      </c>
      <c r="E45" s="748">
        <v>1</v>
      </c>
      <c r="F45" s="735">
        <v>118.63000000000002</v>
      </c>
    </row>
    <row r="46" spans="1:6" ht="14.45" customHeight="1" x14ac:dyDescent="0.2">
      <c r="A46" s="758" t="s">
        <v>1649</v>
      </c>
      <c r="B46" s="734"/>
      <c r="C46" s="748">
        <v>0</v>
      </c>
      <c r="D46" s="734">
        <v>3104</v>
      </c>
      <c r="E46" s="748">
        <v>1</v>
      </c>
      <c r="F46" s="735">
        <v>3104</v>
      </c>
    </row>
    <row r="47" spans="1:6" ht="14.45" customHeight="1" x14ac:dyDescent="0.2">
      <c r="A47" s="758" t="s">
        <v>1650</v>
      </c>
      <c r="B47" s="734"/>
      <c r="C47" s="748">
        <v>0</v>
      </c>
      <c r="D47" s="734">
        <v>1502.5499999999997</v>
      </c>
      <c r="E47" s="748">
        <v>1</v>
      </c>
      <c r="F47" s="735">
        <v>1502.5499999999997</v>
      </c>
    </row>
    <row r="48" spans="1:6" ht="14.45" customHeight="1" x14ac:dyDescent="0.2">
      <c r="A48" s="758" t="s">
        <v>1651</v>
      </c>
      <c r="B48" s="734">
        <v>954.18000000000006</v>
      </c>
      <c r="C48" s="748">
        <v>1</v>
      </c>
      <c r="D48" s="734"/>
      <c r="E48" s="748">
        <v>0</v>
      </c>
      <c r="F48" s="735">
        <v>954.18000000000006</v>
      </c>
    </row>
    <row r="49" spans="1:6" ht="14.45" customHeight="1" x14ac:dyDescent="0.2">
      <c r="A49" s="758" t="s">
        <v>1652</v>
      </c>
      <c r="B49" s="734"/>
      <c r="C49" s="748">
        <v>0</v>
      </c>
      <c r="D49" s="734">
        <v>14551.919999999998</v>
      </c>
      <c r="E49" s="748">
        <v>1</v>
      </c>
      <c r="F49" s="735">
        <v>14551.919999999998</v>
      </c>
    </row>
    <row r="50" spans="1:6" ht="14.45" customHeight="1" x14ac:dyDescent="0.2">
      <c r="A50" s="758" t="s">
        <v>1653</v>
      </c>
      <c r="B50" s="734"/>
      <c r="C50" s="748">
        <v>0</v>
      </c>
      <c r="D50" s="734">
        <v>6764.33</v>
      </c>
      <c r="E50" s="748">
        <v>1</v>
      </c>
      <c r="F50" s="735">
        <v>6764.33</v>
      </c>
    </row>
    <row r="51" spans="1:6" ht="14.45" customHeight="1" x14ac:dyDescent="0.2">
      <c r="A51" s="758" t="s">
        <v>1654</v>
      </c>
      <c r="B51" s="734">
        <v>1347.83</v>
      </c>
      <c r="C51" s="748">
        <v>1</v>
      </c>
      <c r="D51" s="734"/>
      <c r="E51" s="748">
        <v>0</v>
      </c>
      <c r="F51" s="735">
        <v>1347.83</v>
      </c>
    </row>
    <row r="52" spans="1:6" ht="14.45" customHeight="1" x14ac:dyDescent="0.2">
      <c r="A52" s="758" t="s">
        <v>1655</v>
      </c>
      <c r="B52" s="734">
        <v>392.21</v>
      </c>
      <c r="C52" s="748">
        <v>1</v>
      </c>
      <c r="D52" s="734"/>
      <c r="E52" s="748">
        <v>0</v>
      </c>
      <c r="F52" s="735">
        <v>392.21</v>
      </c>
    </row>
    <row r="53" spans="1:6" ht="14.45" customHeight="1" x14ac:dyDescent="0.2">
      <c r="A53" s="758" t="s">
        <v>1656</v>
      </c>
      <c r="B53" s="734"/>
      <c r="C53" s="748">
        <v>0</v>
      </c>
      <c r="D53" s="734">
        <v>533.577</v>
      </c>
      <c r="E53" s="748">
        <v>1</v>
      </c>
      <c r="F53" s="735">
        <v>533.577</v>
      </c>
    </row>
    <row r="54" spans="1:6" ht="14.45" customHeight="1" x14ac:dyDescent="0.2">
      <c r="A54" s="758" t="s">
        <v>1657</v>
      </c>
      <c r="B54" s="734"/>
      <c r="C54" s="748">
        <v>0</v>
      </c>
      <c r="D54" s="734">
        <v>5781.44</v>
      </c>
      <c r="E54" s="748">
        <v>1</v>
      </c>
      <c r="F54" s="735">
        <v>5781.44</v>
      </c>
    </row>
    <row r="55" spans="1:6" ht="14.45" customHeight="1" x14ac:dyDescent="0.2">
      <c r="A55" s="758" t="s">
        <v>1658</v>
      </c>
      <c r="B55" s="734"/>
      <c r="C55" s="748">
        <v>0</v>
      </c>
      <c r="D55" s="734">
        <v>103.93000000000004</v>
      </c>
      <c r="E55" s="748">
        <v>1</v>
      </c>
      <c r="F55" s="735">
        <v>103.93000000000004</v>
      </c>
    </row>
    <row r="56" spans="1:6" ht="14.45" customHeight="1" x14ac:dyDescent="0.2">
      <c r="A56" s="758" t="s">
        <v>1659</v>
      </c>
      <c r="B56" s="734"/>
      <c r="C56" s="748">
        <v>0</v>
      </c>
      <c r="D56" s="734">
        <v>151.01999999999998</v>
      </c>
      <c r="E56" s="748">
        <v>1</v>
      </c>
      <c r="F56" s="735">
        <v>151.01999999999998</v>
      </c>
    </row>
    <row r="57" spans="1:6" ht="14.45" customHeight="1" x14ac:dyDescent="0.2">
      <c r="A57" s="758" t="s">
        <v>1660</v>
      </c>
      <c r="B57" s="734"/>
      <c r="C57" s="748">
        <v>0</v>
      </c>
      <c r="D57" s="734">
        <v>2569.92</v>
      </c>
      <c r="E57" s="748">
        <v>1</v>
      </c>
      <c r="F57" s="735">
        <v>2569.92</v>
      </c>
    </row>
    <row r="58" spans="1:6" ht="14.45" customHeight="1" x14ac:dyDescent="0.2">
      <c r="A58" s="758" t="s">
        <v>1661</v>
      </c>
      <c r="B58" s="734"/>
      <c r="C58" s="748">
        <v>0</v>
      </c>
      <c r="D58" s="734">
        <v>1173.08</v>
      </c>
      <c r="E58" s="748">
        <v>1</v>
      </c>
      <c r="F58" s="735">
        <v>1173.08</v>
      </c>
    </row>
    <row r="59" spans="1:6" ht="14.45" customHeight="1" x14ac:dyDescent="0.2">
      <c r="A59" s="758" t="s">
        <v>1662</v>
      </c>
      <c r="B59" s="734">
        <v>495.19799999999998</v>
      </c>
      <c r="C59" s="748">
        <v>9.4271498443143323E-2</v>
      </c>
      <c r="D59" s="734">
        <v>4757.6939999999995</v>
      </c>
      <c r="E59" s="748">
        <v>0.90572850155685658</v>
      </c>
      <c r="F59" s="735">
        <v>5252.8919999999998</v>
      </c>
    </row>
    <row r="60" spans="1:6" ht="14.45" customHeight="1" x14ac:dyDescent="0.2">
      <c r="A60" s="758" t="s">
        <v>1663</v>
      </c>
      <c r="B60" s="734"/>
      <c r="C60" s="748">
        <v>0</v>
      </c>
      <c r="D60" s="734">
        <v>5542.6800000000012</v>
      </c>
      <c r="E60" s="748">
        <v>1</v>
      </c>
      <c r="F60" s="735">
        <v>5542.6800000000012</v>
      </c>
    </row>
    <row r="61" spans="1:6" ht="14.45" customHeight="1" x14ac:dyDescent="0.2">
      <c r="A61" s="758" t="s">
        <v>1664</v>
      </c>
      <c r="B61" s="734"/>
      <c r="C61" s="748">
        <v>0</v>
      </c>
      <c r="D61" s="734">
        <v>3124.9400000000005</v>
      </c>
      <c r="E61" s="748">
        <v>1</v>
      </c>
      <c r="F61" s="735">
        <v>3124.9400000000005</v>
      </c>
    </row>
    <row r="62" spans="1:6" ht="14.45" customHeight="1" x14ac:dyDescent="0.2">
      <c r="A62" s="758" t="s">
        <v>1665</v>
      </c>
      <c r="B62" s="734"/>
      <c r="C62" s="748">
        <v>0</v>
      </c>
      <c r="D62" s="734">
        <v>706.71999858387642</v>
      </c>
      <c r="E62" s="748">
        <v>1</v>
      </c>
      <c r="F62" s="735">
        <v>706.71999858387642</v>
      </c>
    </row>
    <row r="63" spans="1:6" ht="14.45" customHeight="1" x14ac:dyDescent="0.2">
      <c r="A63" s="758" t="s">
        <v>1666</v>
      </c>
      <c r="B63" s="734">
        <v>894.44</v>
      </c>
      <c r="C63" s="748">
        <v>1</v>
      </c>
      <c r="D63" s="734"/>
      <c r="E63" s="748">
        <v>0</v>
      </c>
      <c r="F63" s="735">
        <v>894.44</v>
      </c>
    </row>
    <row r="64" spans="1:6" ht="14.45" customHeight="1" x14ac:dyDescent="0.2">
      <c r="A64" s="758" t="s">
        <v>1667</v>
      </c>
      <c r="B64" s="734"/>
      <c r="C64" s="748">
        <v>0</v>
      </c>
      <c r="D64" s="734">
        <v>3282.8200000000006</v>
      </c>
      <c r="E64" s="748">
        <v>1</v>
      </c>
      <c r="F64" s="735">
        <v>3282.8200000000006</v>
      </c>
    </row>
    <row r="65" spans="1:6" ht="14.45" customHeight="1" x14ac:dyDescent="0.2">
      <c r="A65" s="758" t="s">
        <v>1668</v>
      </c>
      <c r="B65" s="734"/>
      <c r="C65" s="748">
        <v>0</v>
      </c>
      <c r="D65" s="734">
        <v>97.689999999999984</v>
      </c>
      <c r="E65" s="748">
        <v>1</v>
      </c>
      <c r="F65" s="735">
        <v>97.689999999999984</v>
      </c>
    </row>
    <row r="66" spans="1:6" ht="14.45" customHeight="1" x14ac:dyDescent="0.2">
      <c r="A66" s="758" t="s">
        <v>1669</v>
      </c>
      <c r="B66" s="734">
        <v>75.740000000000009</v>
      </c>
      <c r="C66" s="748">
        <v>1</v>
      </c>
      <c r="D66" s="734"/>
      <c r="E66" s="748">
        <v>0</v>
      </c>
      <c r="F66" s="735">
        <v>75.740000000000009</v>
      </c>
    </row>
    <row r="67" spans="1:6" ht="14.45" customHeight="1" x14ac:dyDescent="0.2">
      <c r="A67" s="758" t="s">
        <v>1670</v>
      </c>
      <c r="B67" s="734"/>
      <c r="C67" s="748">
        <v>0</v>
      </c>
      <c r="D67" s="734">
        <v>545.64</v>
      </c>
      <c r="E67" s="748">
        <v>1</v>
      </c>
      <c r="F67" s="735">
        <v>545.64</v>
      </c>
    </row>
    <row r="68" spans="1:6" ht="14.45" customHeight="1" x14ac:dyDescent="0.2">
      <c r="A68" s="758" t="s">
        <v>1671</v>
      </c>
      <c r="B68" s="734"/>
      <c r="C68" s="748">
        <v>0</v>
      </c>
      <c r="D68" s="734">
        <v>582.46999999999991</v>
      </c>
      <c r="E68" s="748">
        <v>1</v>
      </c>
      <c r="F68" s="735">
        <v>582.46999999999991</v>
      </c>
    </row>
    <row r="69" spans="1:6" ht="14.45" customHeight="1" x14ac:dyDescent="0.2">
      <c r="A69" s="758" t="s">
        <v>1672</v>
      </c>
      <c r="B69" s="734">
        <v>315.11</v>
      </c>
      <c r="C69" s="748">
        <v>1</v>
      </c>
      <c r="D69" s="734"/>
      <c r="E69" s="748">
        <v>0</v>
      </c>
      <c r="F69" s="735">
        <v>315.11</v>
      </c>
    </row>
    <row r="70" spans="1:6" ht="14.45" customHeight="1" x14ac:dyDescent="0.2">
      <c r="A70" s="758" t="s">
        <v>1673</v>
      </c>
      <c r="B70" s="734"/>
      <c r="C70" s="748">
        <v>0</v>
      </c>
      <c r="D70" s="734">
        <v>822.86999999999989</v>
      </c>
      <c r="E70" s="748">
        <v>1</v>
      </c>
      <c r="F70" s="735">
        <v>822.86999999999989</v>
      </c>
    </row>
    <row r="71" spans="1:6" ht="14.45" customHeight="1" x14ac:dyDescent="0.2">
      <c r="A71" s="758" t="s">
        <v>1674</v>
      </c>
      <c r="B71" s="734">
        <v>100.5</v>
      </c>
      <c r="C71" s="748">
        <v>0.23608174770965465</v>
      </c>
      <c r="D71" s="734">
        <v>325.20000000000005</v>
      </c>
      <c r="E71" s="748">
        <v>0.76391825229034538</v>
      </c>
      <c r="F71" s="735">
        <v>425.70000000000005</v>
      </c>
    </row>
    <row r="72" spans="1:6" ht="14.45" customHeight="1" x14ac:dyDescent="0.2">
      <c r="A72" s="758" t="s">
        <v>1675</v>
      </c>
      <c r="B72" s="734">
        <v>102.37</v>
      </c>
      <c r="C72" s="748">
        <v>1</v>
      </c>
      <c r="D72" s="734"/>
      <c r="E72" s="748">
        <v>0</v>
      </c>
      <c r="F72" s="735">
        <v>102.37</v>
      </c>
    </row>
    <row r="73" spans="1:6" ht="14.45" customHeight="1" x14ac:dyDescent="0.2">
      <c r="A73" s="758" t="s">
        <v>1676</v>
      </c>
      <c r="B73" s="734"/>
      <c r="C73" s="748">
        <v>0</v>
      </c>
      <c r="D73" s="734">
        <v>271.07</v>
      </c>
      <c r="E73" s="748">
        <v>1</v>
      </c>
      <c r="F73" s="735">
        <v>271.07</v>
      </c>
    </row>
    <row r="74" spans="1:6" ht="14.45" customHeight="1" x14ac:dyDescent="0.2">
      <c r="A74" s="758" t="s">
        <v>1677</v>
      </c>
      <c r="B74" s="734"/>
      <c r="C74" s="748">
        <v>0</v>
      </c>
      <c r="D74" s="734">
        <v>1300.7900000000002</v>
      </c>
      <c r="E74" s="748">
        <v>1</v>
      </c>
      <c r="F74" s="735">
        <v>1300.7900000000002</v>
      </c>
    </row>
    <row r="75" spans="1:6" ht="14.45" customHeight="1" x14ac:dyDescent="0.2">
      <c r="A75" s="758" t="s">
        <v>1678</v>
      </c>
      <c r="B75" s="734">
        <v>209.34</v>
      </c>
      <c r="C75" s="748">
        <v>0.43914411579609813</v>
      </c>
      <c r="D75" s="734">
        <v>267.36</v>
      </c>
      <c r="E75" s="748">
        <v>0.56085588420390176</v>
      </c>
      <c r="F75" s="735">
        <v>476.70000000000005</v>
      </c>
    </row>
    <row r="76" spans="1:6" ht="14.45" customHeight="1" x14ac:dyDescent="0.2">
      <c r="A76" s="758" t="s">
        <v>1679</v>
      </c>
      <c r="B76" s="734"/>
      <c r="C76" s="748">
        <v>0</v>
      </c>
      <c r="D76" s="734">
        <v>348.32001122915017</v>
      </c>
      <c r="E76" s="748">
        <v>1</v>
      </c>
      <c r="F76" s="735">
        <v>348.32001122915017</v>
      </c>
    </row>
    <row r="77" spans="1:6" ht="14.45" customHeight="1" x14ac:dyDescent="0.2">
      <c r="A77" s="758" t="s">
        <v>1680</v>
      </c>
      <c r="B77" s="734"/>
      <c r="C77" s="748">
        <v>0</v>
      </c>
      <c r="D77" s="734">
        <v>89.969999999999985</v>
      </c>
      <c r="E77" s="748">
        <v>1</v>
      </c>
      <c r="F77" s="735">
        <v>89.969999999999985</v>
      </c>
    </row>
    <row r="78" spans="1:6" ht="14.45" customHeight="1" x14ac:dyDescent="0.2">
      <c r="A78" s="758" t="s">
        <v>1681</v>
      </c>
      <c r="B78" s="734"/>
      <c r="C78" s="748">
        <v>0</v>
      </c>
      <c r="D78" s="734">
        <v>359.85</v>
      </c>
      <c r="E78" s="748">
        <v>1</v>
      </c>
      <c r="F78" s="735">
        <v>359.85</v>
      </c>
    </row>
    <row r="79" spans="1:6" ht="14.45" customHeight="1" x14ac:dyDescent="0.2">
      <c r="A79" s="758" t="s">
        <v>1682</v>
      </c>
      <c r="B79" s="734"/>
      <c r="C79" s="748">
        <v>0</v>
      </c>
      <c r="D79" s="734">
        <v>17576.360000000004</v>
      </c>
      <c r="E79" s="748">
        <v>1</v>
      </c>
      <c r="F79" s="735">
        <v>17576.360000000004</v>
      </c>
    </row>
    <row r="80" spans="1:6" ht="14.45" customHeight="1" x14ac:dyDescent="0.2">
      <c r="A80" s="758" t="s">
        <v>1683</v>
      </c>
      <c r="B80" s="734"/>
      <c r="C80" s="748">
        <v>0</v>
      </c>
      <c r="D80" s="734">
        <v>1902.13</v>
      </c>
      <c r="E80" s="748">
        <v>1</v>
      </c>
      <c r="F80" s="735">
        <v>1902.13</v>
      </c>
    </row>
    <row r="81" spans="1:6" ht="14.45" customHeight="1" x14ac:dyDescent="0.2">
      <c r="A81" s="758" t="s">
        <v>1684</v>
      </c>
      <c r="B81" s="734"/>
      <c r="C81" s="748">
        <v>0</v>
      </c>
      <c r="D81" s="734">
        <v>3955.96</v>
      </c>
      <c r="E81" s="748">
        <v>1</v>
      </c>
      <c r="F81" s="735">
        <v>3955.96</v>
      </c>
    </row>
    <row r="82" spans="1:6" ht="14.45" customHeight="1" x14ac:dyDescent="0.2">
      <c r="A82" s="758" t="s">
        <v>1685</v>
      </c>
      <c r="B82" s="734"/>
      <c r="C82" s="748">
        <v>0</v>
      </c>
      <c r="D82" s="734">
        <v>491.61999999999995</v>
      </c>
      <c r="E82" s="748">
        <v>1</v>
      </c>
      <c r="F82" s="735">
        <v>491.61999999999995</v>
      </c>
    </row>
    <row r="83" spans="1:6" ht="14.45" customHeight="1" x14ac:dyDescent="0.2">
      <c r="A83" s="758" t="s">
        <v>1686</v>
      </c>
      <c r="B83" s="734">
        <v>7502.0399999999991</v>
      </c>
      <c r="C83" s="748">
        <v>0.95649147232857634</v>
      </c>
      <c r="D83" s="734">
        <v>341.25</v>
      </c>
      <c r="E83" s="748">
        <v>4.3508527671423602E-2</v>
      </c>
      <c r="F83" s="735">
        <v>7843.2899999999991</v>
      </c>
    </row>
    <row r="84" spans="1:6" ht="14.45" customHeight="1" x14ac:dyDescent="0.2">
      <c r="A84" s="758" t="s">
        <v>1687</v>
      </c>
      <c r="B84" s="734"/>
      <c r="C84" s="748">
        <v>0</v>
      </c>
      <c r="D84" s="734">
        <v>863.28000000000009</v>
      </c>
      <c r="E84" s="748">
        <v>1</v>
      </c>
      <c r="F84" s="735">
        <v>863.28000000000009</v>
      </c>
    </row>
    <row r="85" spans="1:6" ht="14.45" customHeight="1" x14ac:dyDescent="0.2">
      <c r="A85" s="758" t="s">
        <v>1688</v>
      </c>
      <c r="B85" s="734"/>
      <c r="C85" s="748">
        <v>0</v>
      </c>
      <c r="D85" s="734">
        <v>2079.7799999999997</v>
      </c>
      <c r="E85" s="748">
        <v>1</v>
      </c>
      <c r="F85" s="735">
        <v>2079.7799999999997</v>
      </c>
    </row>
    <row r="86" spans="1:6" ht="14.45" customHeight="1" x14ac:dyDescent="0.2">
      <c r="A86" s="758" t="s">
        <v>1689</v>
      </c>
      <c r="B86" s="734">
        <v>15408.8</v>
      </c>
      <c r="C86" s="748">
        <v>0.63291409606585114</v>
      </c>
      <c r="D86" s="734">
        <v>8937</v>
      </c>
      <c r="E86" s="748">
        <v>0.36708590393414881</v>
      </c>
      <c r="F86" s="735">
        <v>24345.8</v>
      </c>
    </row>
    <row r="87" spans="1:6" ht="14.45" customHeight="1" x14ac:dyDescent="0.2">
      <c r="A87" s="758" t="s">
        <v>1690</v>
      </c>
      <c r="B87" s="734"/>
      <c r="C87" s="748">
        <v>0</v>
      </c>
      <c r="D87" s="734">
        <v>1659.0599999999997</v>
      </c>
      <c r="E87" s="748">
        <v>1</v>
      </c>
      <c r="F87" s="735">
        <v>1659.0599999999997</v>
      </c>
    </row>
    <row r="88" spans="1:6" ht="14.45" customHeight="1" x14ac:dyDescent="0.2">
      <c r="A88" s="758" t="s">
        <v>1691</v>
      </c>
      <c r="B88" s="734"/>
      <c r="C88" s="748">
        <v>0</v>
      </c>
      <c r="D88" s="734">
        <v>140.11999999999998</v>
      </c>
      <c r="E88" s="748">
        <v>1</v>
      </c>
      <c r="F88" s="735">
        <v>140.11999999999998</v>
      </c>
    </row>
    <row r="89" spans="1:6" ht="14.45" customHeight="1" thickBot="1" x14ac:dyDescent="0.25">
      <c r="A89" s="759" t="s">
        <v>1692</v>
      </c>
      <c r="B89" s="750">
        <v>7728</v>
      </c>
      <c r="C89" s="751">
        <v>0.16066650542727631</v>
      </c>
      <c r="D89" s="750">
        <v>40371.633333333331</v>
      </c>
      <c r="E89" s="751">
        <v>0.83933349457272366</v>
      </c>
      <c r="F89" s="752">
        <v>48099.633333333331</v>
      </c>
    </row>
    <row r="90" spans="1:6" ht="14.45" customHeight="1" thickBot="1" x14ac:dyDescent="0.25">
      <c r="A90" s="753" t="s">
        <v>3</v>
      </c>
      <c r="B90" s="754">
        <v>55380.148000000001</v>
      </c>
      <c r="C90" s="755">
        <v>0.12468147032935545</v>
      </c>
      <c r="D90" s="754">
        <v>388792.89434309397</v>
      </c>
      <c r="E90" s="755">
        <v>0.87531852967064472</v>
      </c>
      <c r="F90" s="756">
        <v>444173.0423430939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91CB3897-F4D7-457E-B48C-1E2F016FFDB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2021-05-03T14:16:33Z</dcterms:modified>
</cp:coreProperties>
</file>