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139" i="371" l="1"/>
  <c r="U139" i="371"/>
  <c r="T139" i="371"/>
  <c r="S139" i="371"/>
  <c r="R139" i="371"/>
  <c r="Q139" i="371"/>
  <c r="V138" i="371"/>
  <c r="U138" i="371"/>
  <c r="T138" i="371"/>
  <c r="S138" i="371"/>
  <c r="R138" i="371"/>
  <c r="Q138" i="371"/>
  <c r="T137" i="371"/>
  <c r="V137" i="371" s="1"/>
  <c r="S137" i="371"/>
  <c r="R137" i="371"/>
  <c r="Q137" i="371"/>
  <c r="V136" i="371"/>
  <c r="U136" i="371"/>
  <c r="T136" i="371"/>
  <c r="S136" i="371"/>
  <c r="R136" i="371"/>
  <c r="Q136" i="371"/>
  <c r="T135" i="371"/>
  <c r="V135" i="371" s="1"/>
  <c r="S135" i="371"/>
  <c r="R135" i="371"/>
  <c r="Q135" i="371"/>
  <c r="V134" i="371"/>
  <c r="U134" i="371"/>
  <c r="T134" i="371"/>
  <c r="S134" i="371"/>
  <c r="R134" i="371"/>
  <c r="Q134" i="371"/>
  <c r="T133" i="371"/>
  <c r="V133" i="371" s="1"/>
  <c r="S133" i="371"/>
  <c r="R133" i="371"/>
  <c r="Q133" i="371"/>
  <c r="V132" i="371"/>
  <c r="U132" i="371"/>
  <c r="T132" i="371"/>
  <c r="S132" i="371"/>
  <c r="R132" i="371"/>
  <c r="Q132" i="371"/>
  <c r="T131" i="371"/>
  <c r="V131" i="371" s="1"/>
  <c r="S131" i="371"/>
  <c r="R131" i="371"/>
  <c r="Q131" i="371"/>
  <c r="V130" i="371"/>
  <c r="U130" i="371"/>
  <c r="T130" i="371"/>
  <c r="S130" i="371"/>
  <c r="R130" i="371"/>
  <c r="Q130" i="371"/>
  <c r="T129" i="371"/>
  <c r="V129" i="371" s="1"/>
  <c r="S129" i="371"/>
  <c r="R129" i="371"/>
  <c r="Q129" i="371"/>
  <c r="V128" i="371"/>
  <c r="U128" i="371"/>
  <c r="T128" i="371"/>
  <c r="S128" i="371"/>
  <c r="R128" i="371"/>
  <c r="Q128" i="371"/>
  <c r="T127" i="371"/>
  <c r="V127" i="371" s="1"/>
  <c r="S127" i="371"/>
  <c r="R127" i="371"/>
  <c r="Q127" i="371"/>
  <c r="V126" i="371"/>
  <c r="U126" i="371"/>
  <c r="T126" i="371"/>
  <c r="S126" i="371"/>
  <c r="R126" i="371"/>
  <c r="Q126" i="371"/>
  <c r="T125" i="371"/>
  <c r="V125" i="371" s="1"/>
  <c r="S125" i="371"/>
  <c r="R125" i="371"/>
  <c r="Q125" i="371"/>
  <c r="V124" i="371"/>
  <c r="U124" i="371"/>
  <c r="T124" i="371"/>
  <c r="S124" i="371"/>
  <c r="R124" i="371"/>
  <c r="Q124" i="371"/>
  <c r="T123" i="371"/>
  <c r="V123" i="371" s="1"/>
  <c r="S123" i="371"/>
  <c r="R123" i="371"/>
  <c r="Q123" i="371"/>
  <c r="V122" i="371"/>
  <c r="U122" i="371"/>
  <c r="T122" i="371"/>
  <c r="S122" i="371"/>
  <c r="R122" i="371"/>
  <c r="Q122" i="371"/>
  <c r="T121" i="371"/>
  <c r="V121" i="371" s="1"/>
  <c r="S121" i="371"/>
  <c r="R121" i="371"/>
  <c r="Q121" i="371"/>
  <c r="V120" i="371"/>
  <c r="U120" i="371"/>
  <c r="T120" i="371"/>
  <c r="S120" i="371"/>
  <c r="R120" i="371"/>
  <c r="Q120" i="371"/>
  <c r="V119" i="371"/>
  <c r="U119" i="371"/>
  <c r="T119" i="371"/>
  <c r="S119" i="371"/>
  <c r="R119" i="371"/>
  <c r="Q119" i="371"/>
  <c r="V118" i="371"/>
  <c r="U118" i="371"/>
  <c r="T118" i="371"/>
  <c r="S118" i="371"/>
  <c r="R118" i="371"/>
  <c r="Q118" i="371"/>
  <c r="V117" i="371"/>
  <c r="U117" i="371"/>
  <c r="T117" i="371"/>
  <c r="S117" i="371"/>
  <c r="R117" i="371"/>
  <c r="Q117" i="371"/>
  <c r="V116" i="371"/>
  <c r="U116" i="371"/>
  <c r="T116" i="371"/>
  <c r="S116" i="371"/>
  <c r="R116" i="371"/>
  <c r="Q116" i="371"/>
  <c r="T115" i="371"/>
  <c r="V115" i="371" s="1"/>
  <c r="S115" i="371"/>
  <c r="R115" i="371"/>
  <c r="Q115" i="371"/>
  <c r="V114" i="371"/>
  <c r="U114" i="371"/>
  <c r="T114" i="371"/>
  <c r="S114" i="371"/>
  <c r="R114" i="371"/>
  <c r="Q114" i="371"/>
  <c r="V113" i="371"/>
  <c r="U113" i="371"/>
  <c r="T113" i="371"/>
  <c r="S113" i="371"/>
  <c r="R113" i="371"/>
  <c r="Q113" i="371"/>
  <c r="V112" i="371"/>
  <c r="U112" i="371"/>
  <c r="T112" i="371"/>
  <c r="S112" i="371"/>
  <c r="R112" i="371"/>
  <c r="Q112" i="371"/>
  <c r="T111" i="371"/>
  <c r="V111" i="371" s="1"/>
  <c r="S111" i="371"/>
  <c r="R111" i="371"/>
  <c r="Q111" i="371"/>
  <c r="V110" i="371"/>
  <c r="U110" i="371"/>
  <c r="T110" i="371"/>
  <c r="S110" i="371"/>
  <c r="R110" i="371"/>
  <c r="Q110" i="371"/>
  <c r="V109" i="371"/>
  <c r="U109" i="371"/>
  <c r="T109" i="371"/>
  <c r="S109" i="371"/>
  <c r="R109" i="371"/>
  <c r="Q109" i="371"/>
  <c r="V108" i="371"/>
  <c r="U108" i="371"/>
  <c r="T108" i="371"/>
  <c r="S108" i="371"/>
  <c r="R108" i="371"/>
  <c r="Q108" i="371"/>
  <c r="T107" i="371"/>
  <c r="V107" i="371" s="1"/>
  <c r="S107" i="371"/>
  <c r="R107" i="371"/>
  <c r="Q107" i="371"/>
  <c r="V106" i="371"/>
  <c r="U106" i="371"/>
  <c r="T106" i="371"/>
  <c r="S106" i="371"/>
  <c r="R106" i="371"/>
  <c r="Q106" i="371"/>
  <c r="T105" i="371"/>
  <c r="V105" i="371" s="1"/>
  <c r="S105" i="371"/>
  <c r="R105" i="371"/>
  <c r="Q105" i="371"/>
  <c r="V104" i="371"/>
  <c r="U104" i="371"/>
  <c r="T104" i="371"/>
  <c r="S104" i="371"/>
  <c r="R104" i="371"/>
  <c r="Q104" i="371"/>
  <c r="V103" i="371"/>
  <c r="U103" i="371"/>
  <c r="T103" i="371"/>
  <c r="S103" i="371"/>
  <c r="R103" i="371"/>
  <c r="Q103" i="371"/>
  <c r="V102" i="371"/>
  <c r="U102" i="371"/>
  <c r="T102" i="371"/>
  <c r="S102" i="371"/>
  <c r="R102" i="371"/>
  <c r="Q102" i="371"/>
  <c r="T101" i="371"/>
  <c r="V101" i="371" s="1"/>
  <c r="S101" i="371"/>
  <c r="R101" i="371"/>
  <c r="Q101" i="371"/>
  <c r="V100" i="371"/>
  <c r="U100" i="371"/>
  <c r="T100" i="371"/>
  <c r="S100" i="371"/>
  <c r="R100" i="371"/>
  <c r="Q100" i="371"/>
  <c r="T99" i="371"/>
  <c r="V99" i="371" s="1"/>
  <c r="S99" i="371"/>
  <c r="R99" i="371"/>
  <c r="Q99" i="371"/>
  <c r="V98" i="371"/>
  <c r="U98" i="371"/>
  <c r="T98" i="371"/>
  <c r="S98" i="371"/>
  <c r="R98" i="371"/>
  <c r="Q98" i="371"/>
  <c r="T97" i="371"/>
  <c r="V97" i="371" s="1"/>
  <c r="S97" i="371"/>
  <c r="R97" i="371"/>
  <c r="Q97" i="371"/>
  <c r="V96" i="371"/>
  <c r="U96" i="371"/>
  <c r="T96" i="371"/>
  <c r="S96" i="371"/>
  <c r="R96" i="371"/>
  <c r="Q96" i="371"/>
  <c r="V95" i="371"/>
  <c r="U95" i="371"/>
  <c r="T95" i="371"/>
  <c r="S95" i="371"/>
  <c r="R95" i="371"/>
  <c r="Q95" i="371"/>
  <c r="V94" i="371"/>
  <c r="U94" i="371"/>
  <c r="T94" i="371"/>
  <c r="S94" i="371"/>
  <c r="R94" i="371"/>
  <c r="Q94" i="371"/>
  <c r="T93" i="371"/>
  <c r="V93" i="371" s="1"/>
  <c r="S93" i="371"/>
  <c r="R93" i="371"/>
  <c r="Q93" i="371"/>
  <c r="V92" i="371"/>
  <c r="U92" i="371"/>
  <c r="T92" i="371"/>
  <c r="S92" i="371"/>
  <c r="R92" i="371"/>
  <c r="Q92" i="371"/>
  <c r="T91" i="371"/>
  <c r="V91" i="371" s="1"/>
  <c r="S91" i="371"/>
  <c r="R91" i="371"/>
  <c r="Q91" i="371"/>
  <c r="V90" i="371"/>
  <c r="U90" i="371"/>
  <c r="T90" i="371"/>
  <c r="S90" i="371"/>
  <c r="R90" i="371"/>
  <c r="Q90" i="371"/>
  <c r="T89" i="371"/>
  <c r="V89" i="371" s="1"/>
  <c r="S89" i="371"/>
  <c r="R89" i="371"/>
  <c r="Q89" i="371"/>
  <c r="V88" i="371"/>
  <c r="U88" i="371"/>
  <c r="T88" i="371"/>
  <c r="S88" i="371"/>
  <c r="R88" i="371"/>
  <c r="Q88" i="371"/>
  <c r="T87" i="371"/>
  <c r="V87" i="371" s="1"/>
  <c r="S87" i="371"/>
  <c r="R87" i="371"/>
  <c r="Q87" i="371"/>
  <c r="V86" i="371"/>
  <c r="U86" i="371"/>
  <c r="T86" i="371"/>
  <c r="S86" i="371"/>
  <c r="R86" i="371"/>
  <c r="Q86" i="371"/>
  <c r="T85" i="371"/>
  <c r="V85" i="371" s="1"/>
  <c r="S85" i="371"/>
  <c r="R85" i="371"/>
  <c r="Q85" i="371"/>
  <c r="V84" i="371"/>
  <c r="U84" i="371"/>
  <c r="T84" i="371"/>
  <c r="S84" i="371"/>
  <c r="R84" i="371"/>
  <c r="Q84" i="371"/>
  <c r="T83" i="371"/>
  <c r="V83" i="371" s="1"/>
  <c r="S83" i="371"/>
  <c r="R83" i="371"/>
  <c r="Q83" i="371"/>
  <c r="V82" i="371"/>
  <c r="U82" i="371"/>
  <c r="T82" i="371"/>
  <c r="S82" i="371"/>
  <c r="R82" i="371"/>
  <c r="Q82" i="371"/>
  <c r="V81" i="371"/>
  <c r="U81" i="371"/>
  <c r="T81" i="371"/>
  <c r="S81" i="371"/>
  <c r="R81" i="371"/>
  <c r="Q81" i="371"/>
  <c r="V80" i="371"/>
  <c r="U80" i="371"/>
  <c r="T80" i="371"/>
  <c r="S80" i="37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V75" i="371"/>
  <c r="U75" i="371"/>
  <c r="T75" i="37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U68" i="371"/>
  <c r="T68" i="37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U62" i="371"/>
  <c r="T62" i="371"/>
  <c r="S62" i="371"/>
  <c r="R62" i="371"/>
  <c r="Q62" i="371"/>
  <c r="T61" i="371"/>
  <c r="V61" i="371" s="1"/>
  <c r="S61" i="371"/>
  <c r="R61" i="371"/>
  <c r="Q61" i="371"/>
  <c r="V60" i="371"/>
  <c r="U60" i="371"/>
  <c r="T60" i="37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U56" i="371"/>
  <c r="T56" i="37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U46" i="371"/>
  <c r="T46" i="371"/>
  <c r="S46" i="371"/>
  <c r="R46" i="371"/>
  <c r="Q46" i="371"/>
  <c r="T45" i="371"/>
  <c r="V45" i="371" s="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U26" i="371"/>
  <c r="T26" i="37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V23" i="371"/>
  <c r="U23" i="371"/>
  <c r="T23" i="371"/>
  <c r="S23" i="371"/>
  <c r="R23" i="371"/>
  <c r="Q23" i="371"/>
  <c r="V22" i="371"/>
  <c r="U22" i="371"/>
  <c r="T22" i="371"/>
  <c r="S22" i="371"/>
  <c r="R22" i="371"/>
  <c r="Q22" i="371"/>
  <c r="V21" i="371"/>
  <c r="U21" i="371"/>
  <c r="T21" i="371"/>
  <c r="S21" i="371"/>
  <c r="R21" i="371"/>
  <c r="Q21" i="371"/>
  <c r="V20" i="371"/>
  <c r="U20" i="371"/>
  <c r="T20" i="371"/>
  <c r="S20" i="371"/>
  <c r="R20" i="371"/>
  <c r="Q20" i="371"/>
  <c r="V19" i="371"/>
  <c r="U19" i="371"/>
  <c r="T19" i="37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9" i="371"/>
  <c r="U15" i="371"/>
  <c r="U17" i="371"/>
  <c r="U25" i="371"/>
  <c r="U29" i="371"/>
  <c r="U31" i="371"/>
  <c r="U33" i="371"/>
  <c r="U39" i="371"/>
  <c r="U41" i="371"/>
  <c r="U43" i="371"/>
  <c r="U45" i="371"/>
  <c r="U47" i="371"/>
  <c r="U49" i="371"/>
  <c r="U51" i="371"/>
  <c r="U53" i="371"/>
  <c r="U55" i="371"/>
  <c r="U57" i="371"/>
  <c r="U59" i="371"/>
  <c r="U61" i="371"/>
  <c r="U63" i="371"/>
  <c r="U65" i="371"/>
  <c r="U67" i="371"/>
  <c r="U69" i="371"/>
  <c r="U71" i="371"/>
  <c r="U77" i="371"/>
  <c r="U83" i="371"/>
  <c r="U85" i="371"/>
  <c r="U87" i="371"/>
  <c r="U89" i="371"/>
  <c r="U91" i="371"/>
  <c r="U93" i="371"/>
  <c r="U97" i="371"/>
  <c r="U99" i="371"/>
  <c r="U101" i="371"/>
  <c r="U105" i="371"/>
  <c r="U107" i="371"/>
  <c r="U111" i="371"/>
  <c r="U115" i="371"/>
  <c r="U121" i="371"/>
  <c r="U123" i="371"/>
  <c r="U125" i="371"/>
  <c r="U127" i="371"/>
  <c r="U129" i="371"/>
  <c r="U131" i="371"/>
  <c r="U133" i="371"/>
  <c r="U135" i="371"/>
  <c r="U137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H3" i="390" l="1"/>
  <c r="Q3" i="347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<sst xmlns="http://schemas.openxmlformats.org/spreadsheetml/2006/main" count="27739" uniqueCount="6195">
  <si>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</si>
  <si>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</si>
  <si>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</si>
  <si>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</si>
  <si>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</si>
  <si>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</si>
  <si>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</si>
  <si>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</si>
  <si>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</si>
  <si>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</si>
  <si>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</si>
  <si>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</si>
  <si>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</si>
  <si>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</si>
  <si>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</si>
  <si>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</si>
  <si>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</si>
  <si>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</si>
  <si>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</si>
  <si>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</si>
  <si>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</si>
  <si>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</si>
  <si>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</si>
  <si>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</si>
  <si>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</si>
  <si>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</si>
  <si>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</si>
  <si>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</si>
  <si>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</si>
  <si>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</si>
  <si>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</si>
  <si>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</si>
  <si>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</si>
  <si>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</si>
  <si>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</si>
  <si>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</si>
  <si>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</si>
  <si>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</si>
  <si>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</si>
  <si>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</si>
  <si>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</si>
  <si>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</si>
  <si>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</si>
  <si>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</si>
  <si>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</si>
  <si>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</si>
  <si>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</si>
  <si>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</si>
  <si>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</si>
  <si>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</si>
  <si>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</si>
  <si>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</si>
  <si>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</si>
  <si>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</si>
  <si>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</si>
  <si>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</si>
  <si>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</si>
  <si>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</si>
  <si>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</si>
  <si>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</si>
  <si>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</si>
  <si>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</si>
  <si>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</si>
  <si>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</si>
  <si>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</si>
  <si>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</si>
  <si>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</si>
  <si>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</si>
  <si>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</si>
  <si>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</si>
  <si>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</si>
  <si>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</si>
  <si>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</si>
  <si>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</si>
  <si>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</si>
  <si>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</si>
  <si>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</si>
  <si>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</si>
  <si>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</si>
  <si>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</si>
  <si>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</si>
  <si>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</si>
  <si>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</si>
  <si>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</si>
  <si>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</si>
  <si>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</si>
  <si>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</si>
  <si>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</si>
  <si>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</si>
  <si>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</si>
  <si>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</si>
  <si>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</si>
  <si>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</si>
  <si>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</si>
  <si>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</si>
  <si>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</si>
  <si>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</si>
  <si>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</si>
  <si>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</si>
  <si>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</si>
  <si>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</si>
  <si>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</si>
  <si>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</si>
  <si>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</si>
  <si>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</si>
  <si>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</si>
  <si>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</si>
  <si>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</si>
  <si>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</si>
  <si>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</si>
  <si>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</si>
  <si>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</si>
  <si>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</si>
  <si>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</si>
  <si>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</si>
  <si>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</si>
  <si>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</si>
  <si>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</si>
  <si>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</si>
  <si>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</si>
  <si>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</si>
  <si>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</si>
  <si>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</si>
  <si>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</si>
  <si>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</si>
  <si>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</si>
  <si>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</si>
  <si>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</si>
  <si>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</si>
  <si>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</si>
  <si>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</si>
  <si>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</si>
  <si>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</si>
  <si>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</si>
  <si>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</si>
  <si>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</si>
  <si>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</si>
  <si>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</si>
  <si>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</si>
  <si>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</si>
  <si>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</si>
  <si>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</si>
  <si>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</si>
  <si>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</si>
  <si>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</si>
  <si>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</si>
  <si>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</si>
  <si>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</si>
  <si>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</si>
  <si>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</si>
  <si>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</si>
  <si>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</si>
  <si>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</si>
  <si>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</si>
  <si>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</si>
  <si>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</si>
  <si>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</si>
  <si>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</si>
  <si>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</si>
  <si>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</si>
  <si>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</si>
  <si>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</si>
  <si>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</si>
  <si>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</si>
  <si>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</si>
  <si>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</si>
  <si>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</si>
  <si>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</si>
  <si>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</si>
  <si>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</si>
  <si>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</si>
  <si>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</si>
  <si>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</si>
  <si>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</si>
  <si>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</si>
  <si>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</si>
  <si>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</si>
  <si>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</si>
  <si>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</si>
  <si>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</si>
  <si>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</si>
  <si>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</si>
  <si>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</si>
  <si>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</si>
  <si>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</si>
  <si>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</si>
  <si>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</si>
  <si>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</si>
  <si>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</si>
  <si>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</si>
  <si>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</si>
  <si>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</si>
  <si>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</si>
  <si>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</si>
  <si>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</si>
  <si>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</si>
  <si>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</si>
  <si>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</si>
  <si>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</si>
  <si>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</si>
  <si>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</si>
  <si>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</si>
  <si>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</si>
  <si>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</si>
  <si>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</si>
  <si>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</si>
  <si>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</si>
  <si>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</si>
  <si>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</si>
  <si>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</si>
  <si>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</si>
  <si>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</si>
  <si>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</si>
  <si>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</si>
  <si>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</si>
  <si>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</si>
  <si>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</si>
  <si>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</si>
  <si>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</si>
  <si>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</si>
  <si>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</si>
  <si>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</si>
  <si>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</si>
  <si>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</si>
  <si>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</si>
  <si>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</si>
  <si>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</si>
  <si>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</si>
  <si>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</si>
  <si>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</si>
  <si>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</si>
  <si>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</si>
  <si>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</si>
  <si>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</si>
  <si>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</si>
  <si>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</si>
  <si>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</si>
  <si>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</si>
  <si>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</si>
  <si>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</si>
  <si>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</si>
  <si>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</si>
  <si>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</si>
  <si>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</si>
  <si>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</si>
  <si>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</si>
  <si>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</si>
  <si>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</si>
  <si>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</si>
  <si>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</si>
  <si>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</si>
  <si>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</si>
  <si>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</si>
  <si>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</si>
  <si>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</si>
  <si>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</si>
  <si>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</si>
  <si>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</si>
  <si>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</si>
  <si>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</si>
  <si>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</si>
  <si>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</si>
  <si>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</si>
  <si>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</si>
  <si>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</si>
  <si>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</si>
  <si>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</si>
  <si>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</si>
  <si>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</si>
  <si>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</si>
  <si>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</si>
  <si>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</si>
  <si>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</si>
  <si>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</si>
  <si>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</si>
  <si>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</si>
  <si>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</si>
  <si>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</si>
  <si>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</si>
  <si>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</si>
  <si>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</si>
  <si>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</si>
  <si>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</si>
  <si>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</si>
  <si>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</si>
  <si>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</si>
  <si>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</si>
  <si>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</si>
  <si>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</si>
  <si>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</si>
  <si>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</si>
  <si>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</si>
  <si>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</si>
  <si>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</si>
  <si>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</si>
  <si>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</si>
  <si>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</si>
  <si>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</si>
  <si>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</si>
  <si>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</si>
  <si>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</si>
  <si>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</si>
  <si>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</si>
  <si>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</si>
  <si>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</si>
  <si>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</si>
  <si>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</si>
  <si>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</si>
  <si>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</si>
  <si>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</si>
  <si>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</si>
  <si>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</si>
  <si>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</si>
  <si>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</si>
  <si>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</si>
  <si>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</si>
  <si>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</si>
  <si>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</si>
  <si>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</si>
  <si>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</si>
  <si>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</si>
  <si>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Traumatologické oddělení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</si>
  <si>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</si>
  <si>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</si>
  <si>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</si>
  <si>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</si>
  <si>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</si>
  <si>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</si>
  <si>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</si>
  <si>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</si>
  <si>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</si>
  <si>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</si>
  <si>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</si>
  <si>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</si>
  <si>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</si>
  <si>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</si>
  <si>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</si>
  <si>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</si>
  <si>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</si>
  <si>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</si>
  <si>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</si>
  <si>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</si>
  <si>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</si>
  <si>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50115003     implant.umělé těl.náhr.-TEP (sk.Z_518)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</si>
  <si>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</si>
  <si>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</si>
  <si>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</si>
  <si>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</si>
  <si>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</si>
  <si>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50115051     nadstandard ZUM (hrazeno pac.) (sk.Z_520)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</si>
  <si>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</si>
  <si>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</si>
  <si>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</si>
  <si>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</si>
  <si>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</si>
  <si>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</si>
  <si>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</si>
  <si>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</si>
  <si>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</si>
  <si>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</si>
  <si>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</si>
  <si>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</si>
  <si>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</si>
  <si>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</si>
  <si>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</si>
  <si>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</si>
  <si>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</si>
  <si>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</si>
  <si>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</si>
  <si>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</si>
  <si>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</si>
  <si>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</si>
  <si>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</si>
  <si>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</si>
  <si>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</si>
  <si>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</si>
  <si>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</si>
  <si>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</si>
  <si>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</si>
  <si>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</si>
  <si>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</si>
  <si>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</si>
  <si>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</si>
  <si>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</si>
  <si>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</si>
  <si>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</si>
  <si>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</si>
  <si>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</si>
  <si>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</si>
  <si>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</si>
  <si>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</si>
  <si>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</si>
  <si>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</si>
  <si>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</si>
  <si>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</si>
  <si>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</si>
  <si>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</si>
  <si>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</si>
  <si>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</si>
  <si>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</si>
  <si>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51102029     opravy - vodní hospodářství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</si>
  <si>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</si>
  <si>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</si>
  <si>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</si>
  <si>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</si>
  <si>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</si>
  <si>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</si>
  <si>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</si>
  <si>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</si>
  <si>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</si>
  <si>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</si>
  <si>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</si>
  <si>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</si>
  <si>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</si>
  <si>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</si>
  <si>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</si>
  <si>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</si>
  <si>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</si>
  <si>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</si>
  <si>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</si>
  <si>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</si>
  <si>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</si>
  <si>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</si>
  <si>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</si>
  <si>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</si>
  <si>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</si>
  <si>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</si>
  <si>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</si>
  <si>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</si>
  <si>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</si>
  <si>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</si>
  <si>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</si>
  <si>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</si>
  <si>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</si>
  <si>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</si>
  <si>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</si>
  <si>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</si>
  <si>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</si>
  <si>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</si>
  <si>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</si>
  <si>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</si>
  <si>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</si>
  <si>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</si>
  <si>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</si>
  <si>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</si>
  <si>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</si>
  <si>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</si>
  <si>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</si>
  <si>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</si>
  <si>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</si>
  <si>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</si>
  <si>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</si>
  <si>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</si>
  <si>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</si>
  <si>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</si>
  <si>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</si>
  <si>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</si>
  <si>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</si>
  <si>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</si>
  <si>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</si>
  <si>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</si>
  <si>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</si>
  <si>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</si>
  <si>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</si>
  <si>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</si>
  <si>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</si>
  <si>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</si>
  <si>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</si>
  <si>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</si>
  <si>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</si>
  <si>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</si>
  <si>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</si>
  <si>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</si>
  <si>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</si>
  <si>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55802003     DDHM - kacelářská technika (sk.V_37)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</si>
  <si>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</si>
  <si>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</si>
  <si>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</si>
  <si>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</si>
  <si>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</si>
  <si>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</si>
  <si>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</si>
  <si>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</si>
  <si>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</si>
  <si>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</si>
  <si>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</si>
  <si>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</si>
  <si>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</si>
  <si>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</si>
  <si>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</si>
  <si>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</si>
  <si>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60210361     zdr.služby - nadstandard.zdrav.péče-tuzemci (vyhl.411/11)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</si>
  <si>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</si>
  <si>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</si>
  <si>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</si>
  <si>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</si>
  <si>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</si>
  <si>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</si>
  <si>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</si>
  <si>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</si>
  <si>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</si>
  <si>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</si>
  <si>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</si>
  <si>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</si>
  <si>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</si>
  <si>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</si>
  <si>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</si>
  <si>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</si>
  <si>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</si>
  <si>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</si>
  <si>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</si>
  <si>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</si>
  <si>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</si>
  <si>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</si>
  <si>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</si>
  <si>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</si>
  <si>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</si>
  <si>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</si>
  <si>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</si>
  <si>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64804229     čerp. FRM - opravy vod.hodpod.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</si>
  <si>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</si>
  <si>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</si>
  <si>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</si>
  <si>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</si>
  <si>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64924439     klinické hodnocení - tuzemci (81xx)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</si>
  <si>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</si>
  <si>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</si>
  <si>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</si>
  <si>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</si>
  <si>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</si>
  <si>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</si>
  <si>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</si>
  <si>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</si>
  <si>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</si>
  <si>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</si>
  <si>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</si>
  <si>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</si>
  <si>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</si>
  <si>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</si>
  <si>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</si>
  <si>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</si>
  <si>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</si>
  <si>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</si>
  <si>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</si>
  <si>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</si>
  <si>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</si>
  <si>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</si>
  <si>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</si>
  <si>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</si>
  <si>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</si>
  <si>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</si>
  <si>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</si>
  <si>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</si>
  <si>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</si>
  <si>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</si>
  <si>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</si>
  <si>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31</t>
  </si>
  <si>
    <t>Traumatologické oddělení</t>
  </si>
  <si>
    <t/>
  </si>
  <si>
    <t>50113007     léky - krev.deriváty ZUL (LEK)</t>
  </si>
  <si>
    <t>50113011     léky - hemofilici ZUL (TO)</t>
  </si>
  <si>
    <t>Traumatologické oddělení Celkem</t>
  </si>
  <si>
    <t>SumaKL</t>
  </si>
  <si>
    <t>3111</t>
  </si>
  <si>
    <t>lůžkové oddělení 27</t>
  </si>
  <si>
    <t>lůžkové oddělení 27 Celkem</t>
  </si>
  <si>
    <t>SumaNS</t>
  </si>
  <si>
    <t>mezeraNS</t>
  </si>
  <si>
    <t>3121</t>
  </si>
  <si>
    <t>ambulance</t>
  </si>
  <si>
    <t>ambulance Celkem</t>
  </si>
  <si>
    <t>3131</t>
  </si>
  <si>
    <t>JIP 27</t>
  </si>
  <si>
    <t>JIP 27 Celkem</t>
  </si>
  <si>
    <t>3164</t>
  </si>
  <si>
    <t>pracoviště COS</t>
  </si>
  <si>
    <t>pracoviště COS Celkem</t>
  </si>
  <si>
    <t>50113001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</si>
  <si>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</si>
  <si>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</si>
  <si>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</si>
  <si>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</si>
  <si>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</si>
  <si>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</si>
  <si>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</si>
  <si>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</si>
  <si>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</si>
  <si>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</si>
  <si>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</si>
  <si>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</si>
  <si>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</si>
  <si>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</si>
  <si>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</si>
  <si>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</si>
  <si>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</si>
  <si>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</si>
  <si>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</si>
  <si>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</si>
  <si>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</si>
  <si>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</si>
  <si>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</si>
  <si>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</si>
  <si>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</si>
  <si>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</si>
  <si>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</si>
  <si>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</si>
  <si>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</si>
  <si>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</si>
  <si>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</si>
  <si>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</si>
  <si>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</si>
  <si>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</si>
  <si>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</si>
  <si>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</si>
  <si>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</si>
  <si>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</si>
  <si>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</si>
  <si>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</si>
  <si>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</si>
  <si>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</si>
  <si>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</si>
  <si>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</si>
  <si>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</si>
  <si>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</si>
  <si>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</si>
  <si>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</si>
  <si>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</si>
  <si>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</si>
  <si>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</si>
  <si>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</si>
  <si>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</si>
  <si>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114075</t>
  </si>
  <si>
    <t>14075</t>
  </si>
  <si>
    <t>DETRALEX</t>
  </si>
  <si>
    <t>POR TBL FLM 60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</si>
  <si>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</si>
  <si>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</si>
  <si>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</si>
  <si>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</si>
  <si>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</si>
  <si>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</si>
  <si>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</si>
  <si>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125365</t>
  </si>
  <si>
    <t>25365</t>
  </si>
  <si>
    <t>HELICID 20 ZENTIVA</t>
  </si>
  <si>
    <t>POR CPS ETD 28X20MG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</si>
  <si>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</si>
  <si>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</si>
  <si>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</si>
  <si>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</si>
  <si>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</si>
  <si>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</si>
  <si>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</si>
  <si>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</si>
  <si>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147193</t>
  </si>
  <si>
    <t>47193</t>
  </si>
  <si>
    <t>HUMULIN R 100 M.J./ML</t>
  </si>
  <si>
    <t>INJ 1X10ML/1KU</t>
  </si>
  <si>
    <t>148578</t>
  </si>
  <si>
    <t>48578</t>
  </si>
  <si>
    <t>TIAPRIDAL</t>
  </si>
  <si>
    <t>POR TBLNOB 50X100MG</t>
  </si>
  <si>
    <t>155823</t>
  </si>
  <si>
    <t>55823</t>
  </si>
  <si>
    <t>NOVALGIN</t>
  </si>
  <si>
    <t>TBL OBD 20X500MG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</si>
  <si>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</si>
  <si>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</si>
  <si>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</si>
  <si>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</si>
  <si>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</si>
  <si>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</si>
  <si>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</si>
  <si>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</si>
  <si>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158041</t>
  </si>
  <si>
    <t>58041</t>
  </si>
  <si>
    <t>BETALOC ZOK 200 MG</t>
  </si>
  <si>
    <t>POR TBL PRO 30X200MG</t>
  </si>
  <si>
    <t>158425</t>
  </si>
  <si>
    <t>58425</t>
  </si>
  <si>
    <t>DOLMINA 50</t>
  </si>
  <si>
    <t>TBL OBD 30X50MG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</si>
  <si>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</si>
  <si>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</si>
  <si>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</si>
  <si>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</si>
  <si>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</si>
  <si>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</si>
  <si>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</si>
  <si>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</si>
  <si>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</si>
  <si>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</si>
  <si>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</si>
  <si>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</si>
  <si>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</si>
  <si>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</si>
  <si>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</si>
  <si>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</si>
  <si>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</si>
  <si>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</si>
  <si>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</si>
  <si>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191484</t>
  </si>
  <si>
    <t>91484</t>
  </si>
  <si>
    <t>CARDIKET RETARD 40</t>
  </si>
  <si>
    <t>TBL RET 50X40MG</t>
  </si>
  <si>
    <t>191836</t>
  </si>
  <si>
    <t>91836</t>
  </si>
  <si>
    <t>INJ 5X1ML/6.5MG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</si>
  <si>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</si>
  <si>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</si>
  <si>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</si>
  <si>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</si>
  <si>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</si>
  <si>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</si>
  <si>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</si>
  <si>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</si>
  <si>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</si>
  <si>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</si>
  <si>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194248</t>
  </si>
  <si>
    <t>94248</t>
  </si>
  <si>
    <t>ZOLPIDEM-RATIOPHARM 10 MG</t>
  </si>
  <si>
    <t>POR TBL FLM 10X10MG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</si>
  <si>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</si>
  <si>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</si>
  <si>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</si>
  <si>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</si>
  <si>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</si>
  <si>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</si>
  <si>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</si>
  <si>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</si>
  <si>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</si>
  <si>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</si>
  <si>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</si>
  <si>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</si>
  <si>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395997</t>
  </si>
  <si>
    <t>DZ SOFTASEPT N BEZBARVÝ 250 ml</t>
  </si>
  <si>
    <t>841535</t>
  </si>
  <si>
    <t>MENALIND Kožní ochranný krém 200 ml</t>
  </si>
  <si>
    <t>841572</t>
  </si>
  <si>
    <t>MENALIND Ubrousky 50ks náhradní náplň</t>
  </si>
  <si>
    <t>842230</t>
  </si>
  <si>
    <t>Vazelina bílá kosmetic.Valinka  50ml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</si>
  <si>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</si>
  <si>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</si>
  <si>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</si>
  <si>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</si>
  <si>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</si>
  <si>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</si>
  <si>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</si>
  <si>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</si>
  <si>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845758</t>
  </si>
  <si>
    <t>280</t>
  </si>
  <si>
    <t>PYRIDOXIN LÉČIVA TBL</t>
  </si>
  <si>
    <t xml:space="preserve">POR TBL NOB 20X20MG 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</si>
  <si>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</si>
  <si>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</si>
  <si>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</si>
  <si>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</si>
  <si>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</si>
  <si>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</si>
  <si>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</si>
  <si>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848569</t>
  </si>
  <si>
    <t>163137</t>
  </si>
  <si>
    <t>VASOCARDIN 50</t>
  </si>
  <si>
    <t>POR TBL NOB 50X50MG</t>
  </si>
  <si>
    <t>848866</t>
  </si>
  <si>
    <t>119654</t>
  </si>
  <si>
    <t>SORBIFER DURULES</t>
  </si>
  <si>
    <t>POR TBL FLM 100X100MG</t>
  </si>
  <si>
    <t>849254</t>
  </si>
  <si>
    <t>155780</t>
  </si>
  <si>
    <t>GODASAL 100</t>
  </si>
  <si>
    <t>POR TBL NOB 20</t>
  </si>
  <si>
    <t>849831</t>
  </si>
  <si>
    <t>162008</t>
  </si>
  <si>
    <t>PRESTARIUM NEO COMBI 10 MG/2,5 MG</t>
  </si>
  <si>
    <t>POR TBL FLM 30</t>
  </si>
  <si>
    <t>849941</t>
  </si>
  <si>
    <t>162142</t>
  </si>
  <si>
    <t>PARALEN 500</t>
  </si>
  <si>
    <t>POR TBL NOB 24X500MG</t>
  </si>
  <si>
    <t>905097</t>
  </si>
  <si>
    <t>23987</t>
  </si>
  <si>
    <t>DZ OCTENISEPT 250 ml</t>
  </si>
  <si>
    <t>DPH 15%</t>
  </si>
  <si>
    <t>930065</t>
  </si>
  <si>
    <t>DZ PRONTOSAN ROZTOK 350ml</t>
  </si>
  <si>
    <t>987465</t>
  </si>
  <si>
    <t>Menalind vlhké ošetř.ubrousky 50ks náhradní náplň</t>
  </si>
  <si>
    <t>988466</t>
  </si>
  <si>
    <t>192729</t>
  </si>
  <si>
    <t>NO-SPA</t>
  </si>
  <si>
    <t>POR TBL NOB 24X40MG</t>
  </si>
  <si>
    <t>100612</t>
  </si>
  <si>
    <t>612</t>
  </si>
  <si>
    <t>SYNTOSTIGMIN</t>
  </si>
  <si>
    <t>INJ 10X1ML/0.5MG</t>
  </si>
  <si>
    <t>102818</t>
  </si>
  <si>
    <t>2818</t>
  </si>
  <si>
    <t>ENDIARON</t>
  </si>
  <si>
    <t>TBL OBD 20X250MG</t>
  </si>
  <si>
    <t>109139</t>
  </si>
  <si>
    <t>9139</t>
  </si>
  <si>
    <t>HEMINEVRIN 300MG</t>
  </si>
  <si>
    <t>CPS 100X300MG</t>
  </si>
  <si>
    <t>111242</t>
  </si>
  <si>
    <t>11242</t>
  </si>
  <si>
    <t>GERATAM 1200</t>
  </si>
  <si>
    <t>TBL OBD 60X1200MG</t>
  </si>
  <si>
    <t>116594</t>
  </si>
  <si>
    <t>16594</t>
  </si>
  <si>
    <t>MALTOFER TABLETY</t>
  </si>
  <si>
    <t>POR TBL MND30X100MG</t>
  </si>
  <si>
    <t>117173</t>
  </si>
  <si>
    <t>17173</t>
  </si>
  <si>
    <t>OLYNTH 0.1%</t>
  </si>
  <si>
    <t>NAS SPR SOL 1X10ML</t>
  </si>
  <si>
    <t>117983</t>
  </si>
  <si>
    <t>17983</t>
  </si>
  <si>
    <t>OXYPHYLLIN</t>
  </si>
  <si>
    <t>TBL 50X100MG</t>
  </si>
  <si>
    <t>154094</t>
  </si>
  <si>
    <t>54094</t>
  </si>
  <si>
    <t>TRITTICO AC 75</t>
  </si>
  <si>
    <t>TBL RET 30X75MG</t>
  </si>
  <si>
    <t>194918</t>
  </si>
  <si>
    <t>94918</t>
  </si>
  <si>
    <t>AMBROBENE</t>
  </si>
  <si>
    <t>TBL 20X30MG</t>
  </si>
  <si>
    <t>394130</t>
  </si>
  <si>
    <t>B-komplex Zentiva 30drg</t>
  </si>
  <si>
    <t>846824</t>
  </si>
  <si>
    <t>124087</t>
  </si>
  <si>
    <t>PRESTANCE 5 MG/5 MG</t>
  </si>
  <si>
    <t>POR TBL NOB 30</t>
  </si>
  <si>
    <t>846980</t>
  </si>
  <si>
    <t>124129</t>
  </si>
  <si>
    <t>PRESTANCE 10 MG/10 MG</t>
  </si>
  <si>
    <t>849276</t>
  </si>
  <si>
    <t>155875</t>
  </si>
  <si>
    <t>TRENTAL</t>
  </si>
  <si>
    <t>INF SOL 5X5ML/100MG</t>
  </si>
  <si>
    <t>194852</t>
  </si>
  <si>
    <t>94852</t>
  </si>
  <si>
    <t>SOLUVIT N PRO INFUS.</t>
  </si>
  <si>
    <t>INJ SIC 10</t>
  </si>
  <si>
    <t>841544</t>
  </si>
  <si>
    <t>KL ETHER 130G</t>
  </si>
  <si>
    <t>113803</t>
  </si>
  <si>
    <t>13803</t>
  </si>
  <si>
    <t>PANTHENOL SPRAY</t>
  </si>
  <si>
    <t>DRM SPR SUS 1X130GM</t>
  </si>
  <si>
    <t>102963</t>
  </si>
  <si>
    <t>2963</t>
  </si>
  <si>
    <t>PREDNISON 20 LECIVA</t>
  </si>
  <si>
    <t>TBL 20X20MG(BLISTR)</t>
  </si>
  <si>
    <t>900321</t>
  </si>
  <si>
    <t>KL PRIPRAVEK</t>
  </si>
  <si>
    <t>100641</t>
  </si>
  <si>
    <t>641</t>
  </si>
  <si>
    <t>VITAMIN B12 LECIVA 300RG</t>
  </si>
  <si>
    <t>INJ 5X1ML/300RG</t>
  </si>
  <si>
    <t>102123</t>
  </si>
  <si>
    <t>2123</t>
  </si>
  <si>
    <t>PAMBA</t>
  </si>
  <si>
    <t>TBL 10X250MG</t>
  </si>
  <si>
    <t>112317</t>
  </si>
  <si>
    <t>12317</t>
  </si>
  <si>
    <t>TRANSMETIL 500MG TABLETY</t>
  </si>
  <si>
    <t>TBL ENT 10X500MG</t>
  </si>
  <si>
    <t>117011</t>
  </si>
  <si>
    <t>17011</t>
  </si>
  <si>
    <t>DICYNONE 250</t>
  </si>
  <si>
    <t>INJ SOL 4X2ML/250MG</t>
  </si>
  <si>
    <t>166506</t>
  </si>
  <si>
    <t>66506</t>
  </si>
  <si>
    <t>ENAP-H</t>
  </si>
  <si>
    <t>TBL 30</t>
  </si>
  <si>
    <t>167547</t>
  </si>
  <si>
    <t>67547</t>
  </si>
  <si>
    <t>ALMIRAL</t>
  </si>
  <si>
    <t>INJ 10X3ML/75MG</t>
  </si>
  <si>
    <t>169671</t>
  </si>
  <si>
    <t>69671</t>
  </si>
  <si>
    <t>INJECTIO PROCAIN.CHLOR.0.2% ARD</t>
  </si>
  <si>
    <t>INJ 1X500ML 0.2%</t>
  </si>
  <si>
    <t>394619</t>
  </si>
  <si>
    <t>Menalind Professional masážní gel 200ml</t>
  </si>
  <si>
    <t>102668</t>
  </si>
  <si>
    <t>2668</t>
  </si>
  <si>
    <t>OPHTHALMO-HYDROCORTISON LECIVA</t>
  </si>
  <si>
    <t>UNG OPH 1X5GM 0.5%</t>
  </si>
  <si>
    <t>104178</t>
  </si>
  <si>
    <t>4178</t>
  </si>
  <si>
    <t>TRIAMCINOLON E LECIVA</t>
  </si>
  <si>
    <t>108499</t>
  </si>
  <si>
    <t>8499</t>
  </si>
  <si>
    <t>DIPIDOLOR</t>
  </si>
  <si>
    <t>INJ 5X2ML 7.5MG/ML</t>
  </si>
  <si>
    <t>850039</t>
  </si>
  <si>
    <t>122119</t>
  </si>
  <si>
    <t>APO-FAMOTIDINE 20 MG</t>
  </si>
  <si>
    <t>POR TBL FLM 100X20MG</t>
  </si>
  <si>
    <t>147712</t>
  </si>
  <si>
    <t>47712</t>
  </si>
  <si>
    <t>SALAZOPYRIN EN</t>
  </si>
  <si>
    <t>POR TBLENT100X500MG</t>
  </si>
  <si>
    <t>149023</t>
  </si>
  <si>
    <t>49023</t>
  </si>
  <si>
    <t>IMURAN 25 MG</t>
  </si>
  <si>
    <t>TBL OBD 100X25MG</t>
  </si>
  <si>
    <t>175285</t>
  </si>
  <si>
    <t>75285</t>
  </si>
  <si>
    <t>ERYFLUID</t>
  </si>
  <si>
    <t>SOL 1X100ML</t>
  </si>
  <si>
    <t>191032</t>
  </si>
  <si>
    <t>91032</t>
  </si>
  <si>
    <t>SECATOXIN /R/ FORTE</t>
  </si>
  <si>
    <t>GTT 25ML 25MG/10ML</t>
  </si>
  <si>
    <t>394072</t>
  </si>
  <si>
    <t>1000</t>
  </si>
  <si>
    <t>KL KAPSLE</t>
  </si>
  <si>
    <t>900881</t>
  </si>
  <si>
    <t>KL BALS.VISNEVSKI 100G</t>
  </si>
  <si>
    <t>106091</t>
  </si>
  <si>
    <t>6091</t>
  </si>
  <si>
    <t>GUTRON 2.5MG</t>
  </si>
  <si>
    <t>TBL 20X2.5MG</t>
  </si>
  <si>
    <t>175025</t>
  </si>
  <si>
    <t>75025</t>
  </si>
  <si>
    <t>THIAMIN LECIVA</t>
  </si>
  <si>
    <t>TBL 20X50MG(BLISTR)</t>
  </si>
  <si>
    <t>841314</t>
  </si>
  <si>
    <t>MENALIND Ochranná pěna 100ml</t>
  </si>
  <si>
    <t>178278</t>
  </si>
  <si>
    <t>78278</t>
  </si>
  <si>
    <t>AMBROSAN</t>
  </si>
  <si>
    <t>844148</t>
  </si>
  <si>
    <t>104694</t>
  </si>
  <si>
    <t>MUCOSOLVAN PRO DOSPĚLÉ</t>
  </si>
  <si>
    <t>POR SIR 1X100ML</t>
  </si>
  <si>
    <t>850729</t>
  </si>
  <si>
    <t>157875</t>
  </si>
  <si>
    <t>PARACETAMOL KABI 10MG/ML</t>
  </si>
  <si>
    <t>INF SOL 10X100ML/1000MG</t>
  </si>
  <si>
    <t>900520</t>
  </si>
  <si>
    <t>KL SOL.ACIDI BORICI 3%,100G</t>
  </si>
  <si>
    <t>FAGRON, KULICH</t>
  </si>
  <si>
    <t>162914</t>
  </si>
  <si>
    <t>62914</t>
  </si>
  <si>
    <t>TANAKAN</t>
  </si>
  <si>
    <t>TBL OBD 30X40MG</t>
  </si>
  <si>
    <t>900007</t>
  </si>
  <si>
    <t>KL SOL.HYD.PEROX.3% 100G</t>
  </si>
  <si>
    <t>848992</t>
  </si>
  <si>
    <t>119658</t>
  </si>
  <si>
    <t>FEBICHOL</t>
  </si>
  <si>
    <t>POR CPS MOL50X100MG</t>
  </si>
  <si>
    <t>176188</t>
  </si>
  <si>
    <t>76188</t>
  </si>
  <si>
    <t>CELASKON</t>
  </si>
  <si>
    <t>TBL 40X100MG</t>
  </si>
  <si>
    <t>121856</t>
  </si>
  <si>
    <t>21856</t>
  </si>
  <si>
    <t>CORYOL 3.125</t>
  </si>
  <si>
    <t>PORTBLNOB30X3.125MG</t>
  </si>
  <si>
    <t>100347</t>
  </si>
  <si>
    <t>347</t>
  </si>
  <si>
    <t>VITAMIN A SLOVAKOFARMA</t>
  </si>
  <si>
    <t>CPS 50X30KU</t>
  </si>
  <si>
    <t>101674</t>
  </si>
  <si>
    <t>1674</t>
  </si>
  <si>
    <t>JOX SPR 30ML</t>
  </si>
  <si>
    <t>900513</t>
  </si>
  <si>
    <t>KL ETHANOL.C.BENZINO 75G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</si>
  <si>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</si>
  <si>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</si>
  <si>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</si>
  <si>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</si>
  <si>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</si>
  <si>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</si>
  <si>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</si>
  <si>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107678</t>
  </si>
  <si>
    <t>KALIUMCHLORID 7.45% BRAUN</t>
  </si>
  <si>
    <t>INF CNC SOL 20X20ML</t>
  </si>
  <si>
    <t>988088</t>
  </si>
  <si>
    <t>Walmark Laktobacily FORTE s fruktooligosach.60+60</t>
  </si>
  <si>
    <t>176954</t>
  </si>
  <si>
    <t>ALGIFEN NEO</t>
  </si>
  <si>
    <t>POR GTT SOL 1X50ML</t>
  </si>
  <si>
    <t>P</t>
  </si>
  <si>
    <t>112892</t>
  </si>
  <si>
    <t>12892</t>
  </si>
  <si>
    <t>AULIN</t>
  </si>
  <si>
    <t>TBL 30X100MG</t>
  </si>
  <si>
    <t>115316</t>
  </si>
  <si>
    <t>15316</t>
  </si>
  <si>
    <t>LOZAP H</t>
  </si>
  <si>
    <t>117121</t>
  </si>
  <si>
    <t>17121</t>
  </si>
  <si>
    <t>LANZUL</t>
  </si>
  <si>
    <t>CPS 28X30MG</t>
  </si>
  <si>
    <t>132087</t>
  </si>
  <si>
    <t>32087</t>
  </si>
  <si>
    <t>TRALGIT 100 INJ</t>
  </si>
  <si>
    <t>INJ SOL 5X2ML/100MG</t>
  </si>
  <si>
    <t>154316</t>
  </si>
  <si>
    <t>54316</t>
  </si>
  <si>
    <t>FRAXIPARIN MULTI</t>
  </si>
  <si>
    <t>INJ 10X5ML/47.5KU</t>
  </si>
  <si>
    <t>159671</t>
  </si>
  <si>
    <t>59671</t>
  </si>
  <si>
    <t>TRALGIT SR 100</t>
  </si>
  <si>
    <t>POR TBL RET10X100MG</t>
  </si>
  <si>
    <t>176708</t>
  </si>
  <si>
    <t>76708</t>
  </si>
  <si>
    <t>ACCUZIDE</t>
  </si>
  <si>
    <t>TBL OBD 30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</si>
  <si>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</si>
  <si>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</si>
  <si>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</si>
  <si>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</si>
  <si>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</si>
  <si>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</si>
  <si>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</si>
  <si>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</si>
  <si>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845796</t>
  </si>
  <si>
    <t>126031</t>
  </si>
  <si>
    <t>PRENEWEL 4 MG/1,25 MG</t>
  </si>
  <si>
    <t>850087</t>
  </si>
  <si>
    <t>120791</t>
  </si>
  <si>
    <t>APO-PERINDO 4 MG</t>
  </si>
  <si>
    <t>POR TBL NOB 30X4MG</t>
  </si>
  <si>
    <t>112891</t>
  </si>
  <si>
    <t>12891</t>
  </si>
  <si>
    <t>TBL 15X100MG</t>
  </si>
  <si>
    <t>117425</t>
  </si>
  <si>
    <t>17425</t>
  </si>
  <si>
    <t>CITALEC 10 ZENTIVA</t>
  </si>
  <si>
    <t>POR TBL FLM30X10MG</t>
  </si>
  <si>
    <t>149531</t>
  </si>
  <si>
    <t>49531</t>
  </si>
  <si>
    <t>CONTROLOC I.V.</t>
  </si>
  <si>
    <t>INJ PLV SOL 1X40MG</t>
  </si>
  <si>
    <t>192587</t>
  </si>
  <si>
    <t>92587</t>
  </si>
  <si>
    <t>DEPAKINE CHRONO 500MG(PULENE)</t>
  </si>
  <si>
    <t>TBL RET 30X500MG</t>
  </si>
  <si>
    <t>194113</t>
  </si>
  <si>
    <t>94113</t>
  </si>
  <si>
    <t>WARFARIN</t>
  </si>
  <si>
    <t>TBL 100X3MG</t>
  </si>
  <si>
    <t>844377</t>
  </si>
  <si>
    <t>102684</t>
  </si>
  <si>
    <t>BETAHISTIN ACTAVIS 16 MG</t>
  </si>
  <si>
    <t>POR TBL NOB 60X16MG</t>
  </si>
  <si>
    <t>848947</t>
  </si>
  <si>
    <t>135928</t>
  </si>
  <si>
    <t>ESOPREX 10 MG</t>
  </si>
  <si>
    <t>POR TBL FLM 30X10MG</t>
  </si>
  <si>
    <t>132058</t>
  </si>
  <si>
    <t>32058</t>
  </si>
  <si>
    <t>FRAXIPARINE</t>
  </si>
  <si>
    <t>INJ SOL 10X0.3ML</t>
  </si>
  <si>
    <t>132059</t>
  </si>
  <si>
    <t>32059</t>
  </si>
  <si>
    <t>INJ SOL 10X0.4ML</t>
  </si>
  <si>
    <t>109710</t>
  </si>
  <si>
    <t>9710</t>
  </si>
  <si>
    <t>SOLU-MEDROL</t>
  </si>
  <si>
    <t>INJ SIC 1X125MG+2ML</t>
  </si>
  <si>
    <t>109712</t>
  </si>
  <si>
    <t>9712</t>
  </si>
  <si>
    <t>INJ SIC 1X1GM+16ML</t>
  </si>
  <si>
    <t>849065</t>
  </si>
  <si>
    <t>107595</t>
  </si>
  <si>
    <t>PENESTER</t>
  </si>
  <si>
    <t>POR TBL FLM 90X5MG BLIP</t>
  </si>
  <si>
    <t>50113006</t>
  </si>
  <si>
    <t>110996</t>
  </si>
  <si>
    <t>10996</t>
  </si>
  <si>
    <t>NUTRIFLEX PLUS</t>
  </si>
  <si>
    <t>INF 5X2000ML</t>
  </si>
  <si>
    <t>116337</t>
  </si>
  <si>
    <t>16337</t>
  </si>
  <si>
    <t>LIPOPLUS 20%</t>
  </si>
  <si>
    <t>INFEML10X250ML-SKLO</t>
  </si>
  <si>
    <t>50113013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</si>
  <si>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</si>
  <si>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</si>
  <si>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</si>
  <si>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</si>
  <si>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</si>
  <si>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</si>
  <si>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</si>
  <si>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104013</t>
  </si>
  <si>
    <t>4013</t>
  </si>
  <si>
    <t>DOXYBENE 200 MG TABLETY</t>
  </si>
  <si>
    <t>POR TBL NOB10X200MG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</si>
  <si>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</si>
  <si>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</si>
  <si>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</si>
  <si>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</si>
  <si>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</si>
  <si>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</si>
  <si>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</si>
  <si>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</si>
  <si>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</si>
  <si>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</si>
  <si>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</si>
  <si>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</si>
  <si>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</si>
  <si>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</si>
  <si>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</si>
  <si>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</si>
  <si>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183417</t>
  </si>
  <si>
    <t>83417</t>
  </si>
  <si>
    <t>MERONEM</t>
  </si>
  <si>
    <t>INJ SIC 10X1GM</t>
  </si>
  <si>
    <t>192290</t>
  </si>
  <si>
    <t>92290</t>
  </si>
  <si>
    <t>EDICIN 1GM</t>
  </si>
  <si>
    <t>INJ.SICC.1X1GM</t>
  </si>
  <si>
    <t>192359</t>
  </si>
  <si>
    <t>92359</t>
  </si>
  <si>
    <t>PROSTAPHLIN 1000MG</t>
  </si>
  <si>
    <t>INJ SIC 1X1000MG</t>
  </si>
  <si>
    <t>849567</t>
  </si>
  <si>
    <t>125249</t>
  </si>
  <si>
    <t>CIPROFLOXACIN KABI 400 MG/200 ML INFUZNÍ ROZTOK</t>
  </si>
  <si>
    <t>INF SOL 10X400MG/200ML</t>
  </si>
  <si>
    <t>103902</t>
  </si>
  <si>
    <t>3902</t>
  </si>
  <si>
    <t>ZYVOXID</t>
  </si>
  <si>
    <t>POR TBL FLM10X600MG</t>
  </si>
  <si>
    <t>25746</t>
  </si>
  <si>
    <t>INVANZ 1 G</t>
  </si>
  <si>
    <t>INF PLV SOL 1X1GM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</si>
  <si>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</si>
  <si>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</si>
  <si>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</si>
  <si>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</si>
  <si>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</si>
  <si>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</si>
  <si>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</si>
  <si>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</si>
  <si>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</si>
  <si>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</si>
  <si>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</si>
  <si>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153202</t>
  </si>
  <si>
    <t>53202</t>
  </si>
  <si>
    <t>CIPHIN 500</t>
  </si>
  <si>
    <t>TBL OBD 10X500MG</t>
  </si>
  <si>
    <t>158092</t>
  </si>
  <si>
    <t>58092</t>
  </si>
  <si>
    <t>CEFAZOLIN SANDOZ 1 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</si>
  <si>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</si>
  <si>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</si>
  <si>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</si>
  <si>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</si>
  <si>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</si>
  <si>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</si>
  <si>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</si>
  <si>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</si>
  <si>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</si>
  <si>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</si>
  <si>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</si>
  <si>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</si>
  <si>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844576</t>
  </si>
  <si>
    <t>100339</t>
  </si>
  <si>
    <t>DALACIN C 300 MG</t>
  </si>
  <si>
    <t>POR CPS DUR 16X300MG</t>
  </si>
  <si>
    <t>126127</t>
  </si>
  <si>
    <t>26127</t>
  </si>
  <si>
    <t>TYGACIL 50 MG</t>
  </si>
  <si>
    <t>INF PLV SOL 10X50MG/5ML</t>
  </si>
  <si>
    <t>129767</t>
  </si>
  <si>
    <t>IMIPENEM/CILASTATIN KABI 500 MG/500 MG</t>
  </si>
  <si>
    <t>INF PLV SOL 10LAH/20ML</t>
  </si>
  <si>
    <t>50113014</t>
  </si>
  <si>
    <t>113798</t>
  </si>
  <si>
    <t>13798</t>
  </si>
  <si>
    <t>CANESTEN KRÉM</t>
  </si>
  <si>
    <t>CRM 1X20GM/200MG</t>
  </si>
  <si>
    <t>116895</t>
  </si>
  <si>
    <t>16895</t>
  </si>
  <si>
    <t>IMAZOL KRÉMPASTA</t>
  </si>
  <si>
    <t>DRM PST 1X30GM</t>
  </si>
  <si>
    <t>101069</t>
  </si>
  <si>
    <t>1069</t>
  </si>
  <si>
    <t>FUNGICIDIN LECIVA</t>
  </si>
  <si>
    <t>UNG 1X10GM</t>
  </si>
  <si>
    <t>50113008</t>
  </si>
  <si>
    <t>88336</t>
  </si>
  <si>
    <t>Haemate P 500 I.U.</t>
  </si>
  <si>
    <t>155824</t>
  </si>
  <si>
    <t>55824</t>
  </si>
  <si>
    <t>INJ 5X5ML/2500MG</t>
  </si>
  <si>
    <t>156926</t>
  </si>
  <si>
    <t>56926</t>
  </si>
  <si>
    <t>AQUA PRO INJECTIONE BRAUN</t>
  </si>
  <si>
    <t>INJ SOL 20X10ML-PLA</t>
  </si>
  <si>
    <t>920117</t>
  </si>
  <si>
    <t>KL SOL.FORMALDEHYDI 10% 1000 g</t>
  </si>
  <si>
    <t>UN 2209</t>
  </si>
  <si>
    <t>189869</t>
  </si>
  <si>
    <t>89869</t>
  </si>
  <si>
    <t>DIPROPHOS</t>
  </si>
  <si>
    <t>INJ 5X1ML</t>
  </si>
  <si>
    <t>116324</t>
  </si>
  <si>
    <t>16324</t>
  </si>
  <si>
    <t>BRAUNOVIDON GAZA S MASTI</t>
  </si>
  <si>
    <t>DRM LIG IPR 1X7.5X10CM</t>
  </si>
  <si>
    <t>900438</t>
  </si>
  <si>
    <t>KL SOL.FORMALDEHYDI 10%,500G</t>
  </si>
  <si>
    <t>920200</t>
  </si>
  <si>
    <t>DZ BRAUNOL 1 L</t>
  </si>
  <si>
    <t>102439</t>
  </si>
  <si>
    <t>2439</t>
  </si>
  <si>
    <t>MARCAINE 0.5%</t>
  </si>
  <si>
    <t>INJ SOL5X20ML/100MG</t>
  </si>
  <si>
    <t>921251</t>
  </si>
  <si>
    <t>KL SOL.NOVIKOV 20G</t>
  </si>
  <si>
    <t>921459</t>
  </si>
  <si>
    <t>KL ZASYP NA RANY 100G</t>
  </si>
  <si>
    <t>500979</t>
  </si>
  <si>
    <t>KL MS HYDROG.PEROX. 3% 500g</t>
  </si>
  <si>
    <t>192143</t>
  </si>
  <si>
    <t>INJ SUS 5X1ML/7MG</t>
  </si>
  <si>
    <t>187425</t>
  </si>
  <si>
    <t>LETROX 50</t>
  </si>
  <si>
    <t>POR TBL NOB 100X50RG II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</si>
  <si>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</si>
  <si>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</si>
  <si>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</si>
  <si>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</si>
  <si>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</si>
  <si>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</si>
  <si>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</si>
  <si>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</si>
  <si>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</si>
  <si>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</si>
  <si>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</si>
  <si>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</si>
  <si>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102477</t>
  </si>
  <si>
    <t>2477</t>
  </si>
  <si>
    <t>102538</t>
  </si>
  <si>
    <t>2538</t>
  </si>
  <si>
    <t>HALOPERIDOL</t>
  </si>
  <si>
    <t>INJ 5X1ML/5MG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</si>
  <si>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</si>
  <si>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</si>
  <si>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</si>
  <si>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</si>
  <si>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</si>
  <si>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</si>
  <si>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</si>
  <si>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</si>
  <si>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</si>
  <si>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</si>
  <si>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</si>
  <si>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</si>
  <si>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</si>
  <si>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INJ 10X2ML/1000MG</t>
  </si>
  <si>
    <t>109159</t>
  </si>
  <si>
    <t>9159</t>
  </si>
  <si>
    <t>HYLAK FORTE</t>
  </si>
  <si>
    <t>GTT 1X100ML</t>
  </si>
  <si>
    <t>114811</t>
  </si>
  <si>
    <t>14811</t>
  </si>
  <si>
    <t>KREON 25 000</t>
  </si>
  <si>
    <t>POR CPS DUR 50</t>
  </si>
  <si>
    <t>117189</t>
  </si>
  <si>
    <t>17189</t>
  </si>
  <si>
    <t>KALIUM CHLORATUM BIOMEDICA</t>
  </si>
  <si>
    <t>POR TBLFLM100X500MG</t>
  </si>
  <si>
    <t>125366</t>
  </si>
  <si>
    <t>25366</t>
  </si>
  <si>
    <t>POR CPS ETD 90X20MG</t>
  </si>
  <si>
    <t>132917</t>
  </si>
  <si>
    <t>32917</t>
  </si>
  <si>
    <t>PREDUCTAL MR</t>
  </si>
  <si>
    <t>POR TBL RET 60X35MG</t>
  </si>
  <si>
    <t>158037</t>
  </si>
  <si>
    <t>58037</t>
  </si>
  <si>
    <t>BETALOC ZOK 50MG</t>
  </si>
  <si>
    <t>TBL RET 30X50MG</t>
  </si>
  <si>
    <t>158827</t>
  </si>
  <si>
    <t>58827</t>
  </si>
  <si>
    <t>FORTRANS</t>
  </si>
  <si>
    <t>PLV 1X4(SACKY)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</si>
  <si>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</si>
  <si>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</si>
  <si>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</si>
  <si>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</si>
  <si>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</si>
  <si>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</si>
  <si>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</si>
  <si>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</si>
  <si>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182952</t>
  </si>
  <si>
    <t>82952</t>
  </si>
  <si>
    <t>QUAMATEL</t>
  </si>
  <si>
    <t>INJ SIC 5X20MG+SOLV</t>
  </si>
  <si>
    <t>183318</t>
  </si>
  <si>
    <t>83318</t>
  </si>
  <si>
    <t>DIGOXIN 0.125 LECIVA</t>
  </si>
  <si>
    <t>TBL 30X0.125MG</t>
  </si>
  <si>
    <t>199333</t>
  </si>
  <si>
    <t>99333</t>
  </si>
  <si>
    <t>FUROSEMID BIOTIKA FORTE</t>
  </si>
  <si>
    <t>INJ 10X10ML/125MG</t>
  </si>
  <si>
    <t>395210</t>
  </si>
  <si>
    <t>Aqua Touch Jelly 25x6ml</t>
  </si>
  <si>
    <t>843905</t>
  </si>
  <si>
    <t>103391</t>
  </si>
  <si>
    <t>MUCOSOLVAN</t>
  </si>
  <si>
    <t>POR GTT SOL+INH SOL 60ML</t>
  </si>
  <si>
    <t>844651</t>
  </si>
  <si>
    <t>101205</t>
  </si>
  <si>
    <t>PRESTARIUM NEO</t>
  </si>
  <si>
    <t>POR TBL FLM 30X5MG</t>
  </si>
  <si>
    <t>844831</t>
  </si>
  <si>
    <t>DIGOXIN ORION INJ</t>
  </si>
  <si>
    <t>INJ SOL 25X1ML/0.25MG</t>
  </si>
  <si>
    <t>846758</t>
  </si>
  <si>
    <t>103387</t>
  </si>
  <si>
    <t>ACC INJEKT</t>
  </si>
  <si>
    <t>INJ SOL 5X3ML/300MG</t>
  </si>
  <si>
    <t>848335</t>
  </si>
  <si>
    <t>155782</t>
  </si>
  <si>
    <t>POR TBL NOB 100</t>
  </si>
  <si>
    <t>848632</t>
  </si>
  <si>
    <t>125315</t>
  </si>
  <si>
    <t>INJ SOL 12X2ML/100MG</t>
  </si>
  <si>
    <t>849561</t>
  </si>
  <si>
    <t>125060</t>
  </si>
  <si>
    <t>APO-AMLO 5</t>
  </si>
  <si>
    <t>POR TBL NOB 30X5MG</t>
  </si>
  <si>
    <t>987464</t>
  </si>
  <si>
    <t>Menalind Professional čistící pěna 400ml</t>
  </si>
  <si>
    <t>51384</t>
  </si>
  <si>
    <t>INF SOL 10X1000MLPLAH</t>
  </si>
  <si>
    <t>100513</t>
  </si>
  <si>
    <t>513</t>
  </si>
  <si>
    <t>NATRIUM CHLORATUM BIOTIKA 10%</t>
  </si>
  <si>
    <t>100536</t>
  </si>
  <si>
    <t>536</t>
  </si>
  <si>
    <t>NORADRENALIN LECIVA</t>
  </si>
  <si>
    <t>104304</t>
  </si>
  <si>
    <t>4304</t>
  </si>
  <si>
    <t>SULFASALAZIN K-EN</t>
  </si>
  <si>
    <t>111337</t>
  </si>
  <si>
    <t>11337</t>
  </si>
  <si>
    <t>GERATAM 3G</t>
  </si>
  <si>
    <t>INJ 4X15ML/3GM</t>
  </si>
  <si>
    <t>116467</t>
  </si>
  <si>
    <t>16467</t>
  </si>
  <si>
    <t>IMACORT</t>
  </si>
  <si>
    <t>DRM CRM 1X20GM</t>
  </si>
  <si>
    <t>157364</t>
  </si>
  <si>
    <t>57364</t>
  </si>
  <si>
    <t>AGGRENOX</t>
  </si>
  <si>
    <t>CPS RET 60</t>
  </si>
  <si>
    <t>172564</t>
  </si>
  <si>
    <t>72564</t>
  </si>
  <si>
    <t>SEROPRAM</t>
  </si>
  <si>
    <t>INF 5X0.5ML/20MG</t>
  </si>
  <si>
    <t>185733</t>
  </si>
  <si>
    <t>85733</t>
  </si>
  <si>
    <t>ISOKET LOSUNG 0.1% PRO INFUS.</t>
  </si>
  <si>
    <t>INJ PRO INF 10X10ML</t>
  </si>
  <si>
    <t>194920</t>
  </si>
  <si>
    <t>94920</t>
  </si>
  <si>
    <t>AMBROBENE 7.5MG/ML</t>
  </si>
  <si>
    <t>110555</t>
  </si>
  <si>
    <t>10555</t>
  </si>
  <si>
    <t>INJ SOL 20X100ML-PE</t>
  </si>
  <si>
    <t>112319</t>
  </si>
  <si>
    <t>12319</t>
  </si>
  <si>
    <t>TRANSMETIL 500MG INJEKCE</t>
  </si>
  <si>
    <t>INJ SIC 5X500MG+5ML</t>
  </si>
  <si>
    <t>162597</t>
  </si>
  <si>
    <t>62597</t>
  </si>
  <si>
    <t>ENAP I.V.</t>
  </si>
  <si>
    <t>INJ 5X1ML/1.25MG</t>
  </si>
  <si>
    <t>177200</t>
  </si>
  <si>
    <t>SUXAMETHONIUM JODID VUAB 100 MG</t>
  </si>
  <si>
    <t>194916</t>
  </si>
  <si>
    <t>94916</t>
  </si>
  <si>
    <t>INJ 5X2ML/15MG</t>
  </si>
  <si>
    <t>100407</t>
  </si>
  <si>
    <t>407</t>
  </si>
  <si>
    <t>CALCIUM BIOTIKA</t>
  </si>
  <si>
    <t>INJ 10X10ML/1GM</t>
  </si>
  <si>
    <t>152334</t>
  </si>
  <si>
    <t>52334</t>
  </si>
  <si>
    <t>FORTECORTIN 4</t>
  </si>
  <si>
    <t>POR TBL NOB 20X4MG</t>
  </si>
  <si>
    <t>846609</t>
  </si>
  <si>
    <t>112584</t>
  </si>
  <si>
    <t>NEBIVOLOL SANDOZ 5 MG</t>
  </si>
  <si>
    <t>POR TBL NOB 14X5MG</t>
  </si>
  <si>
    <t>159392</t>
  </si>
  <si>
    <t>59392</t>
  </si>
  <si>
    <t>BROMHEXIN - EGIS</t>
  </si>
  <si>
    <t>SOL 1X60ML/120MG</t>
  </si>
  <si>
    <t>199466</t>
  </si>
  <si>
    <t>BURONIL 25 MG</t>
  </si>
  <si>
    <t>POR TBL OBD 50X25MG</t>
  </si>
  <si>
    <t>846537</t>
  </si>
  <si>
    <t>103395</t>
  </si>
  <si>
    <t>CARDURA XL 4 MG</t>
  </si>
  <si>
    <t>POR TBL RET 30X4MG PA</t>
  </si>
  <si>
    <t>849317</t>
  </si>
  <si>
    <t>109821</t>
  </si>
  <si>
    <t>UNITROPIC 1%</t>
  </si>
  <si>
    <t>OPH GTT SOL 1X10ML</t>
  </si>
  <si>
    <t>99886</t>
  </si>
  <si>
    <t>CINARIZIN LEK 25 MG</t>
  </si>
  <si>
    <t>POR TBL NOB 50X25MG</t>
  </si>
  <si>
    <t>114329</t>
  </si>
  <si>
    <t>14329</t>
  </si>
  <si>
    <t>ALPHA D3 0.25 MCG</t>
  </si>
  <si>
    <t>POR CPSMOL30X0.25RG</t>
  </si>
  <si>
    <t>395927</t>
  </si>
  <si>
    <t>98237</t>
  </si>
  <si>
    <t>HYDROGENUHLIČITAN SODNÝ 8,4 (W/V)-BRAUN</t>
  </si>
  <si>
    <t>INF SOL 10X250ML</t>
  </si>
  <si>
    <t>166791</t>
  </si>
  <si>
    <t>66791</t>
  </si>
  <si>
    <t>DITROPAN</t>
  </si>
  <si>
    <t>TBL 30X5MG</t>
  </si>
  <si>
    <t>121733</t>
  </si>
  <si>
    <t>21733</t>
  </si>
  <si>
    <t>VERAL 25 MG</t>
  </si>
  <si>
    <t>POR TBL ENT 30X25MG</t>
  </si>
  <si>
    <t>103761</t>
  </si>
  <si>
    <t>3761</t>
  </si>
  <si>
    <t>CHIROCAINE 5 MG/ML</t>
  </si>
  <si>
    <t>INJ CNC SOL 10X10ML</t>
  </si>
  <si>
    <t>196484</t>
  </si>
  <si>
    <t>96484</t>
  </si>
  <si>
    <t>SURGAM</t>
  </si>
  <si>
    <t>TBL 20X300MG</t>
  </si>
  <si>
    <t>911930</t>
  </si>
  <si>
    <t>KL KAL.PERMANGANAS 5 G</t>
  </si>
  <si>
    <t>846024</t>
  </si>
  <si>
    <t>100097</t>
  </si>
  <si>
    <t>VOLTAREN EMULGEL</t>
  </si>
  <si>
    <t>DRM GEL 1X100GM LAM</t>
  </si>
  <si>
    <t>849975</t>
  </si>
  <si>
    <t>136004</t>
  </si>
  <si>
    <t>TAFLOTAN 15 MIKROGRAMŮ/ML OČNÍ KAPKY, ROZTOK, JEDN</t>
  </si>
  <si>
    <t>OPH GTT SOL 30X0.3ML</t>
  </si>
  <si>
    <t>120461</t>
  </si>
  <si>
    <t>20461</t>
  </si>
  <si>
    <t>AMBROSAN KAPKY</t>
  </si>
  <si>
    <t>POR GTT SOL 1X100ML</t>
  </si>
  <si>
    <t>500472</t>
  </si>
  <si>
    <t>180169</t>
  </si>
  <si>
    <t>TANTUM VERDE MINT</t>
  </si>
  <si>
    <t>ORM PAS 20X3MG</t>
  </si>
  <si>
    <t>142150</t>
  </si>
  <si>
    <t>DONEPEZIL MYLAN 5 MG POTAHOVANÉ TABLETY</t>
  </si>
  <si>
    <t>POR TBL FLM 28X5MG</t>
  </si>
  <si>
    <t>164739</t>
  </si>
  <si>
    <t>64739</t>
  </si>
  <si>
    <t>TANTUM LEMON</t>
  </si>
  <si>
    <t>200863</t>
  </si>
  <si>
    <t>OPH GTT SOL 1X10ML PLAST</t>
  </si>
  <si>
    <t>989039</t>
  </si>
  <si>
    <t>Menalind Profess.čist.pěna 400ml+čist.těl.ml.500ml</t>
  </si>
  <si>
    <t>397174</t>
  </si>
  <si>
    <t>306585</t>
  </si>
  <si>
    <t>IR  PosiFlush  1x 10 ml  Fresenius Kabi</t>
  </si>
  <si>
    <t>10 ml F1/1 v předplněné stříkačce</t>
  </si>
  <si>
    <t>113767</t>
  </si>
  <si>
    <t>13767</t>
  </si>
  <si>
    <t>CORDARONE</t>
  </si>
  <si>
    <t>POR TBL NOB30X200MG</t>
  </si>
  <si>
    <t>132061</t>
  </si>
  <si>
    <t>32061</t>
  </si>
  <si>
    <t>INJ SOL 10X0.6ML</t>
  </si>
  <si>
    <t>142547</t>
  </si>
  <si>
    <t>42547</t>
  </si>
  <si>
    <t>LACTULOSE AL SIRUP</t>
  </si>
  <si>
    <t>POR SIR 1X500ML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</si>
  <si>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</si>
  <si>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</si>
  <si>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</si>
  <si>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</si>
  <si>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</si>
  <si>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</si>
  <si>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</si>
  <si>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</si>
  <si>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158380</t>
  </si>
  <si>
    <t>58380</t>
  </si>
  <si>
    <t>VENTOLIN ROZTOK K INHALACI</t>
  </si>
  <si>
    <t>INH SOL1X20ML/120MG</t>
  </si>
  <si>
    <t>166029</t>
  </si>
  <si>
    <t>66029</t>
  </si>
  <si>
    <t>ZODAC</t>
  </si>
  <si>
    <t>TBL OBD 10X10MG</t>
  </si>
  <si>
    <t>184398</t>
  </si>
  <si>
    <t>84398</t>
  </si>
  <si>
    <t>NEURONTIN 100MG</t>
  </si>
  <si>
    <t>CPS 100X100MG</t>
  </si>
  <si>
    <t>184400</t>
  </si>
  <si>
    <t>84400</t>
  </si>
  <si>
    <t>NEURONTIN 300 MG</t>
  </si>
  <si>
    <t>POR CPS DUR 100X300MG</t>
  </si>
  <si>
    <t>190957</t>
  </si>
  <si>
    <t>90957</t>
  </si>
  <si>
    <t>XANAX</t>
  </si>
  <si>
    <t>TBL 30X0.25MG</t>
  </si>
  <si>
    <t>846446</t>
  </si>
  <si>
    <t>124343</t>
  </si>
  <si>
    <t>CEZERA 5 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</si>
  <si>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</si>
  <si>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</si>
  <si>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</si>
  <si>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</si>
  <si>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</si>
  <si>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</si>
  <si>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</si>
  <si>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126786</t>
  </si>
  <si>
    <t>26786</t>
  </si>
  <si>
    <t>NOVORAPID 100 U/ML</t>
  </si>
  <si>
    <t>INJ SOL 1X10ML</t>
  </si>
  <si>
    <t>130160</t>
  </si>
  <si>
    <t>30160</t>
  </si>
  <si>
    <t>MIDAZOLAM TORREX 1MG/ML</t>
  </si>
  <si>
    <t>INJ 10X2ML/2MG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</si>
  <si>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</si>
  <si>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</si>
  <si>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</si>
  <si>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</si>
  <si>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</si>
  <si>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</si>
  <si>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</si>
  <si>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</si>
  <si>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845370</t>
  </si>
  <si>
    <t>105845</t>
  </si>
  <si>
    <t>MIRTAZAPIN ORION 15 MG</t>
  </si>
  <si>
    <t>POR TBL DIS 90X15MG</t>
  </si>
  <si>
    <t>187804</t>
  </si>
  <si>
    <t>TONARSSA 8 MG/5 MG</t>
  </si>
  <si>
    <t>849266</t>
  </si>
  <si>
    <t>162444</t>
  </si>
  <si>
    <t xml:space="preserve">SUFENTANIL TORREX 5 MCG/ML </t>
  </si>
  <si>
    <t>INJ SOL 5X2ML/10RG</t>
  </si>
  <si>
    <t>103414</t>
  </si>
  <si>
    <t>3414</t>
  </si>
  <si>
    <t>NUTRIFLEX PERI</t>
  </si>
  <si>
    <t>149409</t>
  </si>
  <si>
    <t>49409</t>
  </si>
  <si>
    <t>AMINOPLASMAL B.BRAUN 5% E</t>
  </si>
  <si>
    <t>INF SOL 10X500ML</t>
  </si>
  <si>
    <t>988740</t>
  </si>
  <si>
    <t>Nutrison Advanced Diason 1000ml</t>
  </si>
  <si>
    <t>133322</t>
  </si>
  <si>
    <t>33322</t>
  </si>
  <si>
    <t>NUTRIDRINK S ČOKOL. PŘÍCHUTÍ</t>
  </si>
  <si>
    <t>POR SOL 1X200ML</t>
  </si>
  <si>
    <t>847098</t>
  </si>
  <si>
    <t>33705</t>
  </si>
  <si>
    <t>NUTRIDRINK S PŘÍCH. VANILKOVOU 200ml</t>
  </si>
  <si>
    <t>101076</t>
  </si>
  <si>
    <t>1076</t>
  </si>
  <si>
    <t>OPHTHALMO-FRAMYKOIN</t>
  </si>
  <si>
    <t>UNG OPH 1X5GM</t>
  </si>
  <si>
    <t>120605</t>
  </si>
  <si>
    <t>20605</t>
  </si>
  <si>
    <t>COLOMYCIN INJEKCE 1000000 IU</t>
  </si>
  <si>
    <t>INJ PLV SOL 10X1MU</t>
  </si>
  <si>
    <t>103952</t>
  </si>
  <si>
    <t>3952</t>
  </si>
  <si>
    <t>AMIKIN</t>
  </si>
  <si>
    <t>INJ 1X2ML/500MG</t>
  </si>
  <si>
    <t>162496</t>
  </si>
  <si>
    <t>TAZIP 4 G/0,5 G</t>
  </si>
  <si>
    <t>INJ+INF PLV SOL 10X4,5GM</t>
  </si>
  <si>
    <t>147727</t>
  </si>
  <si>
    <t>47727</t>
  </si>
  <si>
    <t>ZINNAT 500 MG</t>
  </si>
  <si>
    <t>156801</t>
  </si>
  <si>
    <t>56801</t>
  </si>
  <si>
    <t>KLACID I.V.</t>
  </si>
  <si>
    <t>PLV INF 1X500MG</t>
  </si>
  <si>
    <t>166137</t>
  </si>
  <si>
    <t>66137</t>
  </si>
  <si>
    <t>OFLOXIN INF</t>
  </si>
  <si>
    <t>INF 1X100ML/200MG</t>
  </si>
  <si>
    <t>117170</t>
  </si>
  <si>
    <t>17170</t>
  </si>
  <si>
    <t>BELOGENT KRÉM</t>
  </si>
  <si>
    <t>CRM 1X30GM</t>
  </si>
  <si>
    <t>141515</t>
  </si>
  <si>
    <t>41515</t>
  </si>
  <si>
    <t>PIMAFUCORT</t>
  </si>
  <si>
    <t>CRM 1X15GM</t>
  </si>
  <si>
    <t>165989</t>
  </si>
  <si>
    <t>65989</t>
  </si>
  <si>
    <t>MYCOMAX « INF. INFUZ</t>
  </si>
  <si>
    <t>166036</t>
  </si>
  <si>
    <t>66036</t>
  </si>
  <si>
    <t>MYCOMAX 100</t>
  </si>
  <si>
    <t>CPS 28X100MG</t>
  </si>
  <si>
    <t>6480</t>
  </si>
  <si>
    <t>Ocplex 20ml 500 I.U. Phoenix</t>
  </si>
  <si>
    <t>Traumatologické oddělení, lůžkové oddělení 27</t>
  </si>
  <si>
    <t>Traumatologické oddělení, ambulance</t>
  </si>
  <si>
    <t>Traumatologické oddělení, JIP 27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</si>
  <si>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</si>
  <si>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</si>
  <si>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</si>
  <si>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</si>
  <si>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</si>
  <si>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3131 - Traumatologické oddělení, JIP 27</t>
  </si>
  <si>
    <t>3111 - Traumatologické oddělení, lůžkové oddělení 27</t>
  </si>
  <si>
    <t>N06DA02 - Donepezil</t>
  </si>
  <si>
    <t>H03AA01 - Levothyroxin, sodná sůl</t>
  </si>
  <si>
    <t>M01AX17 - Nimesulid</t>
  </si>
  <si>
    <t>J01DC02 - Cefuroxim</t>
  </si>
  <si>
    <t>A02BC03 - Lansoprazol</t>
  </si>
  <si>
    <t>A06AD11 - Laktulóza</t>
  </si>
  <si>
    <t>J01MA01 - Ofloxacin</t>
  </si>
  <si>
    <t>A10AB05 - Inzulin aspart</t>
  </si>
  <si>
    <t>N03AX12 - Gabapentin</t>
  </si>
  <si>
    <t>A10BB12 - Glimepirid</t>
  </si>
  <si>
    <t>R06AE07 - Cetirizin</t>
  </si>
  <si>
    <t>B01AA03 - Warfarin</t>
  </si>
  <si>
    <t>J01FA09 - Klarithromycin</t>
  </si>
  <si>
    <t>B01AB06 - Nadroparin</t>
  </si>
  <si>
    <t>J01XA01 - Vankomycin</t>
  </si>
  <si>
    <t>C01BD01 - Amiodaron</t>
  </si>
  <si>
    <t>N02AX02 - Tramadol</t>
  </si>
  <si>
    <t>C07AB05 - Betaxolol</t>
  </si>
  <si>
    <t>N05CD08 - Midazolam</t>
  </si>
  <si>
    <t>C08CA01 - Amlodipin</t>
  </si>
  <si>
    <t>N07CA01 - Betahistin</t>
  </si>
  <si>
    <t>C09AA04 - Perindopril</t>
  </si>
  <si>
    <t>V06XX - Potraviny pro zvláštní lékařské účely (PZLÚ)</t>
  </si>
  <si>
    <t>C09BA04 - Perindopril a diuretika</t>
  </si>
  <si>
    <t>J01DH51 - Imipenem a enzymový inhibitor</t>
  </si>
  <si>
    <t>C09BA06 - Chinapril a diuretika</t>
  </si>
  <si>
    <t>J01FF01 - Klindamycin</t>
  </si>
  <si>
    <t>C09BB04 - Perindopril a amlodipin</t>
  </si>
  <si>
    <t>J01MA02 - Ciprofloxacin</t>
  </si>
  <si>
    <t>C09CA01 - Losartan</t>
  </si>
  <si>
    <t>J02AC01 - Flukonazol</t>
  </si>
  <si>
    <t>C09DA01 - Losartan a diuretika</t>
  </si>
  <si>
    <t>N01AH03 - Sufentanyl</t>
  </si>
  <si>
    <t>C10AA05 - Atorvastatin</t>
  </si>
  <si>
    <t>N03AG01 - Kyselina valproová</t>
  </si>
  <si>
    <t>G04CB01 - Finasterid</t>
  </si>
  <si>
    <t>N05BA12 - Alprazolam</t>
  </si>
  <si>
    <t>H02AB04 - Methylprednisolon</t>
  </si>
  <si>
    <t>N06AB04 - Citalopram</t>
  </si>
  <si>
    <t>N06AB06 - Sertralin</t>
  </si>
  <si>
    <t>N06AB10 - Escitalopram</t>
  </si>
  <si>
    <t>A02BC02 - Pantoprazol</t>
  </si>
  <si>
    <t>N06AX11 - Mirtazapin</t>
  </si>
  <si>
    <t>J01AA12 - Tigecyklin</t>
  </si>
  <si>
    <t>R03AC02 - Salbutamol</t>
  </si>
  <si>
    <t>J01CR01 - Ampicilin a enzymový inhibitor</t>
  </si>
  <si>
    <t>R06AE09 - Levocetirizin</t>
  </si>
  <si>
    <t>J01CR02 - Amoxicilin a enzymový inhibitor</t>
  </si>
  <si>
    <t>A02BA03 - Famotidin</t>
  </si>
  <si>
    <t>J01DB04 - Cefazolin</t>
  </si>
  <si>
    <t>A02BC02</t>
  </si>
  <si>
    <t>A02BC03</t>
  </si>
  <si>
    <t>LANZUL 30 MG</t>
  </si>
  <si>
    <t>POR CPS DUR 28X30MG</t>
  </si>
  <si>
    <t>B01AA03</t>
  </si>
  <si>
    <t>WARFARIN ORION 3 MG</t>
  </si>
  <si>
    <t>POR TBL NOB 100X3MG</t>
  </si>
  <si>
    <t>B01AB06</t>
  </si>
  <si>
    <t>INJ SOL 10X5ML/47.5KU</t>
  </si>
  <si>
    <t>C09AA04</t>
  </si>
  <si>
    <t>C09BA04</t>
  </si>
  <si>
    <t>C09BA06</t>
  </si>
  <si>
    <t>ACCUZIDE 10</t>
  </si>
  <si>
    <t>C09CA01</t>
  </si>
  <si>
    <t>C09DA01</t>
  </si>
  <si>
    <t>C10AA05</t>
  </si>
  <si>
    <t>SORTIS 20 MG</t>
  </si>
  <si>
    <t>G04CB01</t>
  </si>
  <si>
    <t>H02AB04</t>
  </si>
  <si>
    <t>SOLU-MEDROL 62,5 MG/ML</t>
  </si>
  <si>
    <t>INJ PSO LQF 125MG+2ML</t>
  </si>
  <si>
    <t>INJ PSO LQF 1GM+16ML</t>
  </si>
  <si>
    <t>J01AA12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</si>
  <si>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</si>
  <si>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</si>
  <si>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</si>
  <si>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</si>
  <si>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</si>
  <si>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</si>
  <si>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</si>
  <si>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</si>
  <si>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J01DB04</t>
  </si>
  <si>
    <t>INJ PLV SOL 10X1GM</t>
  </si>
  <si>
    <t>J01DC02</t>
  </si>
  <si>
    <t>ZINACEF 1,5 G</t>
  </si>
  <si>
    <t>J01DH51</t>
  </si>
  <si>
    <t>J01FF01</t>
  </si>
  <si>
    <t>DALACIN C</t>
  </si>
  <si>
    <t>INJ SOL 1X4ML/600MG</t>
  </si>
  <si>
    <t>J01MA02</t>
  </si>
  <si>
    <t>POR TBL FLM 10X500MG</t>
  </si>
  <si>
    <t>J01XA01</t>
  </si>
  <si>
    <t>EDICIN 1 G</t>
  </si>
  <si>
    <t>INJ PLV SOL 1X1GM</t>
  </si>
  <si>
    <t>M01AX17</t>
  </si>
  <si>
    <t>POR TBL NOB 15X100MG</t>
  </si>
  <si>
    <t>POR TBL NOB 30X100MG</t>
  </si>
  <si>
    <t>N02AX02</t>
  </si>
  <si>
    <t>POR TBL PRO 10X100MG</t>
  </si>
  <si>
    <t>N03AG01</t>
  </si>
  <si>
    <t>DEPAKINE CHRONO 500 MG SÉCABLE</t>
  </si>
  <si>
    <t>POR TBL RET 30X500MG</t>
  </si>
  <si>
    <t>N06AB04</t>
  </si>
  <si>
    <t>POR TBL FLM 30X10 MG</t>
  </si>
  <si>
    <t>N06AB10</t>
  </si>
  <si>
    <t>N07CA01</t>
  </si>
  <si>
    <t>A02BA03</t>
  </si>
  <si>
    <t>POR TBL ENT 28X40MG I</t>
  </si>
  <si>
    <t>A06AD11</t>
  </si>
  <si>
    <t>A10AB05</t>
  </si>
  <si>
    <t>A10BB12</t>
  </si>
  <si>
    <t>C01BD01</t>
  </si>
  <si>
    <t>POR TBL NOB 30X200MG</t>
  </si>
  <si>
    <t>C07AB05</t>
  </si>
  <si>
    <t>C08CA01</t>
  </si>
  <si>
    <t>C09BB04</t>
  </si>
  <si>
    <t>H03AA01</t>
  </si>
  <si>
    <t>J01FA09</t>
  </si>
  <si>
    <t>INF PLV SOL 1X500MG</t>
  </si>
  <si>
    <t>J01MA01</t>
  </si>
  <si>
    <t>INF SOL 1X100ML/200MG</t>
  </si>
  <si>
    <t>J02AC01</t>
  </si>
  <si>
    <t>MYCOMAX INF</t>
  </si>
  <si>
    <t>INF SOL 100ML/200MG</t>
  </si>
  <si>
    <t>POR CPS DUR 28X100MG</t>
  </si>
  <si>
    <t>N01AH03</t>
  </si>
  <si>
    <t>SUFENTANIL TORREX 5 MCG/ML</t>
  </si>
  <si>
    <t>N03AX12</t>
  </si>
  <si>
    <t>NEURONTIN 100 MG</t>
  </si>
  <si>
    <t>POR CPS DUR 100X100MG</t>
  </si>
  <si>
    <t>N05BA12</t>
  </si>
  <si>
    <t>XANAX 0,25 MG</t>
  </si>
  <si>
    <t>POR TBL NOB 30X0.25MG</t>
  </si>
  <si>
    <t>N05CD08</t>
  </si>
  <si>
    <t>MIDAZOLAM TORREX 1 MG/ML</t>
  </si>
  <si>
    <t>INJ SOL 10X2ML/2MG</t>
  </si>
  <si>
    <t>POR TBL FLM 30X20 MG</t>
  </si>
  <si>
    <t>N06AB06</t>
  </si>
  <si>
    <t>ZOLOFT 50 MG</t>
  </si>
  <si>
    <t>POR TBL FLM 28X50MG</t>
  </si>
  <si>
    <t>N06AX11</t>
  </si>
  <si>
    <t>N06DA02</t>
  </si>
  <si>
    <t>R03AC02</t>
  </si>
  <si>
    <t>R06AE07</t>
  </si>
  <si>
    <t>R06AE09</t>
  </si>
  <si>
    <t>V06XX</t>
  </si>
  <si>
    <t>NUTRIDRINK S PŘÍCHUTÍ ČOKOLÁDOVOU</t>
  </si>
  <si>
    <t>NUTRIDRINK S PŘÍCHUTÍ VANILKOVOU</t>
  </si>
  <si>
    <t>Přehled plnění pozitivního listu - spotřeba léčivých přípravků - orientační přehled</t>
  </si>
  <si>
    <t>HVLP</t>
  </si>
  <si>
    <t>IPLP</t>
  </si>
  <si>
    <t>PZT</t>
  </si>
  <si>
    <t>89301311</t>
  </si>
  <si>
    <t>Standardní lůžková péče Celkem</t>
  </si>
  <si>
    <t>89301312</t>
  </si>
  <si>
    <t>Všeobecná ambulance Celkem</t>
  </si>
  <si>
    <t>89301313</t>
  </si>
  <si>
    <t>Lůžkové oddělení intenzivní péče Celkem</t>
  </si>
  <si>
    <t>Bébarová Linda</t>
  </si>
  <si>
    <t>Čižmář Igor</t>
  </si>
  <si>
    <t>Čurlejová Eva</t>
  </si>
  <si>
    <t>Dospěl Ivo</t>
  </si>
  <si>
    <t>Dráč Pavel</t>
  </si>
  <si>
    <t>Freiwald Jaromír</t>
  </si>
  <si>
    <t>Homza Miroslav</t>
  </si>
  <si>
    <t>Knápek Michal</t>
  </si>
  <si>
    <t>Korpa Pavel</t>
  </si>
  <si>
    <t>Kovařík Jan</t>
  </si>
  <si>
    <t>Mysliveček Igor</t>
  </si>
  <si>
    <t>Palčák Ján</t>
  </si>
  <si>
    <t>Sedlák Pavel</t>
  </si>
  <si>
    <t>Skoumal Pavel</t>
  </si>
  <si>
    <t>Špiroch Petr</t>
  </si>
  <si>
    <t>Vinter Radim</t>
  </si>
  <si>
    <t>Zborovjan Peter</t>
  </si>
  <si>
    <t>Nadroparin</t>
  </si>
  <si>
    <t>Sultamicilin</t>
  </si>
  <si>
    <t>POR TBL FLM 12X375MG</t>
  </si>
  <si>
    <t>Ambroxol</t>
  </si>
  <si>
    <t>AMBROBENE 30 MG</t>
  </si>
  <si>
    <t>POR TBL NOB 20X30MG</t>
  </si>
  <si>
    <t>Amoxicilin a enzymový inhibitor</t>
  </si>
  <si>
    <t>Bromazepam</t>
  </si>
  <si>
    <t>LEXAURIN 1,5</t>
  </si>
  <si>
    <t>POR TBL NOB 30X1.5MG</t>
  </si>
  <si>
    <t>Cefuroxim</t>
  </si>
  <si>
    <t>47728</t>
  </si>
  <si>
    <t>POR TBL FLM 14X500MG</t>
  </si>
  <si>
    <t>Ciprofloxacin</t>
  </si>
  <si>
    <t>15658</t>
  </si>
  <si>
    <t>CIPLOX 500</t>
  </si>
  <si>
    <t>15659</t>
  </si>
  <si>
    <t>POR TBL FLM 50X500MG</t>
  </si>
  <si>
    <t>Diklofenak</t>
  </si>
  <si>
    <t>119672</t>
  </si>
  <si>
    <t>DICLOFENAC DUO PHARMASWISS 75 MG</t>
  </si>
  <si>
    <t>POR CPS RDR 30X75MG</t>
  </si>
  <si>
    <t>Chlorid draselný</t>
  </si>
  <si>
    <t>17188</t>
  </si>
  <si>
    <t>Jiná</t>
  </si>
  <si>
    <t>999999</t>
  </si>
  <si>
    <t>Jiný</t>
  </si>
  <si>
    <t>Jiná antibiotika pro lokální aplikaci</t>
  </si>
  <si>
    <t>1066</t>
  </si>
  <si>
    <t>FRAMYKOIN</t>
  </si>
  <si>
    <t>DRM UNG 1X10GM</t>
  </si>
  <si>
    <t>Jiná kapiláry stabilizující látky</t>
  </si>
  <si>
    <t>202700</t>
  </si>
  <si>
    <t>POR TBL ENT 60X20MG</t>
  </si>
  <si>
    <t>Klindamycin</t>
  </si>
  <si>
    <t>32060</t>
  </si>
  <si>
    <t>INJ SOL 2X0.6ML</t>
  </si>
  <si>
    <t>59810</t>
  </si>
  <si>
    <t>FRAXIPARINE FORTE</t>
  </si>
  <si>
    <t>INJ SOL 10X1ML</t>
  </si>
  <si>
    <t>Nimesulid</t>
  </si>
  <si>
    <t>12894</t>
  </si>
  <si>
    <t>POR GRA SUS 15SÁČ I</t>
  </si>
  <si>
    <t>Paracetamol</t>
  </si>
  <si>
    <t>59092</t>
  </si>
  <si>
    <t>POR TBL NOB 20X500MG</t>
  </si>
  <si>
    <t>Pentoxifylin</t>
  </si>
  <si>
    <t>53479</t>
  </si>
  <si>
    <t>TRENTAL 400</t>
  </si>
  <si>
    <t>POR TBL RET 20X400MG</t>
  </si>
  <si>
    <t>Piracetam</t>
  </si>
  <si>
    <t>11240</t>
  </si>
  <si>
    <t>GERATAM 1200 MG</t>
  </si>
  <si>
    <t>POR TBL FLM 20X1200MG</t>
  </si>
  <si>
    <t>Různé jiné kombinace železa</t>
  </si>
  <si>
    <t>97402</t>
  </si>
  <si>
    <t>POR TBL FLM 50X100MG</t>
  </si>
  <si>
    <t>Sodná sůl metamizolu</t>
  </si>
  <si>
    <t>NOVALGIN TABLETY</t>
  </si>
  <si>
    <t>POR TBL FLM 20X500MG</t>
  </si>
  <si>
    <t>Sulfamethoxazol a trimethoprim</t>
  </si>
  <si>
    <t>3377</t>
  </si>
  <si>
    <t>BISEPTOL 480</t>
  </si>
  <si>
    <t>POR TBL NOB 20X480MG</t>
  </si>
  <si>
    <t>Tramadol</t>
  </si>
  <si>
    <t>12687</t>
  </si>
  <si>
    <t>TRAMAL RETARD TABLETY 100 MG</t>
  </si>
  <si>
    <t>POR TBL PRO 30X100MG</t>
  </si>
  <si>
    <t>59672</t>
  </si>
  <si>
    <t>Kompresivní punčochy a návleky</t>
  </si>
  <si>
    <t>45387</t>
  </si>
  <si>
    <t>PUNČOCHY KOMPRESNÍ LÝTKOVÉ               II.K.T.</t>
  </si>
  <si>
    <t>MAXIS COMFORT  A-D</t>
  </si>
  <si>
    <t>PUNČOCHY KOMPRESNÍ LÝTKOVÉ II.K.T.</t>
  </si>
  <si>
    <t>MAXIS COMFORT A-D</t>
  </si>
  <si>
    <t>45389</t>
  </si>
  <si>
    <t>PUNČOCHY KOMPRESNÍ STEHENNÍ II.K.T.</t>
  </si>
  <si>
    <t>MAXIS COMFORT A-G</t>
  </si>
  <si>
    <t>Obvazový materiál</t>
  </si>
  <si>
    <t>882</t>
  </si>
  <si>
    <t>OBINADLO ELASTICKÉ IDEAL</t>
  </si>
  <si>
    <t>12CMX5M,PÁSKOVANÁ DO SUPERIORU,1KS</t>
  </si>
  <si>
    <t>Pomůcky  kompenzační pro tělesně postižené</t>
  </si>
  <si>
    <t>11974</t>
  </si>
  <si>
    <t>BERLE FRANCOUZSKÁ PŘEDLOKETNí SPECIÁLNÍ 222 KL-SC</t>
  </si>
  <si>
    <t>VYMĚKČENÉ DRŽADLO,BAREVNÁ,NASTAVITELNÁ 76-96CM, DO 130KG</t>
  </si>
  <si>
    <t>140360</t>
  </si>
  <si>
    <t>BERLE PODPAŽNÍ DURALOVÁ DPB 10</t>
  </si>
  <si>
    <t>VELIKOST STŘEDNÍ,DLOUHÁ A DĚTSKÁ,130 KG VYMĚKČENÁ RUKOJEŤ A PODPAŽNÍ NÁVLEK</t>
  </si>
  <si>
    <t>Pomůcky ortopedickoprotetické</t>
  </si>
  <si>
    <t>11487</t>
  </si>
  <si>
    <t>ORTÉZA KOLENNÍHO KLOUBU OR32</t>
  </si>
  <si>
    <t>LIMITOVANÝ ROZSAH POHYBU, PEVNÝ RÁM</t>
  </si>
  <si>
    <t>11647</t>
  </si>
  <si>
    <t>LÍMEC KRČNÍ PAN 1.01</t>
  </si>
  <si>
    <t>ANATOMICKY TVAROVANÝ,VELIKOSTI S,M,L,XL,XXL,NÍZKÝ 8CM,VYSOKÝ 10CM</t>
  </si>
  <si>
    <t>11649</t>
  </si>
  <si>
    <t>ORTÉZA RAMENNÍHO KLOUBU UNIFIX PAN 2.02</t>
  </si>
  <si>
    <t>UNIVERZÁLNÍ PRO PRAVÉ A LEVÉ RAMENO,VELIKOSTI S,M,L</t>
  </si>
  <si>
    <t>23581</t>
  </si>
  <si>
    <t>ORTÉZA HLEZENNÉHO KLOUBU LÉČEBNÁ S DLAHAMI-III.</t>
  </si>
  <si>
    <t>S,M,L,XL OR 6C</t>
  </si>
  <si>
    <t>DLAHA FIXAČNÍ LOKETNÍHO KLOUBU</t>
  </si>
  <si>
    <t>S VYMEZENÝM ROZSAHEM POHYBU</t>
  </si>
  <si>
    <t>62919</t>
  </si>
  <si>
    <t>ORTÉZA KOLENNÍ FIXAČNÍ S FLEXÍ 20.,PANOPFLEX PAN 7</t>
  </si>
  <si>
    <t>ZADNÍ ANATOMICKY TVAROVANÁ DLAHA A DVĚ BOČNÍ DLAHY VE 20.,VEL.XS,S,M,L,XL</t>
  </si>
  <si>
    <t>63749</t>
  </si>
  <si>
    <t>ZÁVĚS RAMENNÍ</t>
  </si>
  <si>
    <t>93530</t>
  </si>
  <si>
    <t>ORTÉZA ZÁDOVÁ LOMBAX DORSO 0845</t>
  </si>
  <si>
    <t>VYSOKÁ ZÁDOVÁ ORTÉZA (ROZSAH TH-LS),KOVOVÉ DLAHY A DOPÍNACÍ TAHY</t>
  </si>
  <si>
    <t>Doxycyklin</t>
  </si>
  <si>
    <t>POR TBL NOB 10X200MG</t>
  </si>
  <si>
    <t>32063</t>
  </si>
  <si>
    <t>INJ SOL 10X0.8ML</t>
  </si>
  <si>
    <t>Další osteosyntetický materiál</t>
  </si>
  <si>
    <t>72769</t>
  </si>
  <si>
    <t>3-D DLAHA FIXAČNÍ, VELIKOST XS, TITAN</t>
  </si>
  <si>
    <t>57-05192,1,0,5,7</t>
  </si>
  <si>
    <t>PUNČOCHY KOMPRESNÍ STEHENNÍ              II.K.T.</t>
  </si>
  <si>
    <t>MAXIS COMFORT  A-G</t>
  </si>
  <si>
    <t>883</t>
  </si>
  <si>
    <t>14CM5M,PÁSKOVANÁ DO SUPERIORU DÉLKA,1KS</t>
  </si>
  <si>
    <t>23883</t>
  </si>
  <si>
    <t>NÁSTAVEC NA WC PLASTOVÝ 508 A</t>
  </si>
  <si>
    <t>VÝŠKA 15CM</t>
  </si>
  <si>
    <t>93893</t>
  </si>
  <si>
    <t>CHODTÍKO ČTYŘKOLKA QUATRO MARATHON</t>
  </si>
  <si>
    <t>VÝŠKOVĚ STAVITELNÉ, SEDÁTKO, VČ. DOPLŇKŮ - KOŠÍK,  PODNOS, NOSNOST 130KG</t>
  </si>
  <si>
    <t>63742</t>
  </si>
  <si>
    <t>ORTÉZA LOKETNÍ</t>
  </si>
  <si>
    <t>NASTAVITELNÝ ROZSAH POHYBU 0. - 120.</t>
  </si>
  <si>
    <t>93224</t>
  </si>
  <si>
    <t>ORTÉZA ZÁPĚSTÍ A PALCE RUKY PAN 5.05</t>
  </si>
  <si>
    <t>PRAVÁ, LEVÁ, VEL. S,M,L,XL</t>
  </si>
  <si>
    <t>192247</t>
  </si>
  <si>
    <t>AMBROBENE 75 MG</t>
  </si>
  <si>
    <t>POR CPS PRO 20X75MG</t>
  </si>
  <si>
    <t>POR TBL ENT 30X20MG</t>
  </si>
  <si>
    <t>59673</t>
  </si>
  <si>
    <t>POR TBL PRO 50X100MG</t>
  </si>
  <si>
    <t>Metronidazol</t>
  </si>
  <si>
    <t>POR TBL NOB 20X250MG</t>
  </si>
  <si>
    <t>Tramadol, kombinace</t>
  </si>
  <si>
    <t>138839</t>
  </si>
  <si>
    <t>DORETA 37,5 MG/325 MG</t>
  </si>
  <si>
    <t>POR TBL FLM 10</t>
  </si>
  <si>
    <t>93897</t>
  </si>
  <si>
    <t>LÍMEC KRČNÍ TYP PHILADELPHIA PAN 1.02</t>
  </si>
  <si>
    <t>DVOUDÍLNÝ, STAVITELNÝ</t>
  </si>
  <si>
    <t>132654</t>
  </si>
  <si>
    <t>132601</t>
  </si>
  <si>
    <t>LEXAURIN 3</t>
  </si>
  <si>
    <t>POR TBL NOB 30X3MG</t>
  </si>
  <si>
    <t>Hořčík (různé sole v kombinaci)</t>
  </si>
  <si>
    <t>POR GRA SOL 30</t>
  </si>
  <si>
    <t>Kyselina acetylsalicylová</t>
  </si>
  <si>
    <t>200213</t>
  </si>
  <si>
    <t>ANOPYRIN 100 MG</t>
  </si>
  <si>
    <t>POR TBL NOB 1X20X100MG</t>
  </si>
  <si>
    <t>Kyselina ursodeoxycholová</t>
  </si>
  <si>
    <t>97864</t>
  </si>
  <si>
    <t>URSOSAN</t>
  </si>
  <si>
    <t>POR CPS DUR 50X250MG</t>
  </si>
  <si>
    <t>Léčiva k terapii onemocnění jater</t>
  </si>
  <si>
    <t>181293</t>
  </si>
  <si>
    <t>ESSENTIALE FORTE 600 MG</t>
  </si>
  <si>
    <t>POR CPS DUR 30X600MG</t>
  </si>
  <si>
    <t>Omeprazol</t>
  </si>
  <si>
    <t>POR CPS ETD 28X20MG SKLO</t>
  </si>
  <si>
    <t>75023</t>
  </si>
  <si>
    <t>COTRIMOXAZOL AL FORTE</t>
  </si>
  <si>
    <t>POR TBL NOB 20X960MG</t>
  </si>
  <si>
    <t>Tiaprid</t>
  </si>
  <si>
    <t>48577</t>
  </si>
  <si>
    <t>POR TBL NOB 20X100MG</t>
  </si>
  <si>
    <t>138841</t>
  </si>
  <si>
    <t>17925</t>
  </si>
  <si>
    <t>ZALDIAR</t>
  </si>
  <si>
    <t>POR TBL FLM 20</t>
  </si>
  <si>
    <t>8</t>
  </si>
  <si>
    <t>ŠROUB KORTIKÁLNÍ VELKÝ FRAGMENT OCEL</t>
  </si>
  <si>
    <t>ŠROUB KORTIKÁLNÍ PR. 4.5 MM, DÉLKA 125-140 MM, OCEL   214.125-140</t>
  </si>
  <si>
    <t>878</t>
  </si>
  <si>
    <t>8CMX5M,PÁSKOVANÁ DO SUPERIORU,1KS</t>
  </si>
  <si>
    <t>11657</t>
  </si>
  <si>
    <t>ORTÉZA LOKTE S LIMITACÍ PAN 4.02</t>
  </si>
  <si>
    <t>FLEXE A EXTENZE PO 10 ST. VELIKOST S,M,L, UNIV. PRO PRAVOU A LEVOU RUKU</t>
  </si>
  <si>
    <t>93834</t>
  </si>
  <si>
    <t>ORTÉZA ZÁPĚSTÍ EXOFORM</t>
  </si>
  <si>
    <t>S TVAROVATELNOU PALMÁRNÍ DLAHOU</t>
  </si>
  <si>
    <t>111934</t>
  </si>
  <si>
    <t>Losartan</t>
  </si>
  <si>
    <t>10604</t>
  </si>
  <si>
    <t>LORISTA 50</t>
  </si>
  <si>
    <t>122112</t>
  </si>
  <si>
    <t>APO-OME 20</t>
  </si>
  <si>
    <t>119653</t>
  </si>
  <si>
    <t>POR TBL FLM 60X100MG</t>
  </si>
  <si>
    <t>Theofylin</t>
  </si>
  <si>
    <t>44304</t>
  </si>
  <si>
    <t>EUPHYLLIN CR N 200</t>
  </si>
  <si>
    <t>POR CPS PRO 20X200MG</t>
  </si>
  <si>
    <t>Warfarin</t>
  </si>
  <si>
    <t>94114</t>
  </si>
  <si>
    <t>WARFARIN ORION 5 MG</t>
  </si>
  <si>
    <t>POR TBL NOB 100X5MG</t>
  </si>
  <si>
    <t>11660</t>
  </si>
  <si>
    <t>ORTÉZA ZÁPĚSTÍ DLOUHÁ PAN 5.02</t>
  </si>
  <si>
    <t>S DLAHOU, VELIKOST M,L,XL, PRAVÁ-LEVÁ</t>
  </si>
  <si>
    <t>3837</t>
  </si>
  <si>
    <t>POR TBL NOB 10X500MG</t>
  </si>
  <si>
    <t>200529</t>
  </si>
  <si>
    <t>AUGMENTIN 1 G</t>
  </si>
  <si>
    <t>POR TBL FLM 20X1GM</t>
  </si>
  <si>
    <t>Famotidin</t>
  </si>
  <si>
    <t>59595</t>
  </si>
  <si>
    <t>FAMOSAN 20 MG</t>
  </si>
  <si>
    <t>POR TBL FLM 50X20MG</t>
  </si>
  <si>
    <t>Flukonazol</t>
  </si>
  <si>
    <t>66035</t>
  </si>
  <si>
    <t>POR CPS DUR 70X100MG</t>
  </si>
  <si>
    <t>155872</t>
  </si>
  <si>
    <t>32086</t>
  </si>
  <si>
    <t>TRALGIT</t>
  </si>
  <si>
    <t>POR CPS DUR 20X50MG</t>
  </si>
  <si>
    <t>4306</t>
  </si>
  <si>
    <t>TRAMAL TOBOLKY 50 MG</t>
  </si>
  <si>
    <t>POR CPS DUR 20X50MG I</t>
  </si>
  <si>
    <t>Vitamin B1 v kombinaci s vitaminem B6 a/nebo B12</t>
  </si>
  <si>
    <t>42475</t>
  </si>
  <si>
    <t>MILGAMMA</t>
  </si>
  <si>
    <t>POR TBL OBD 20</t>
  </si>
  <si>
    <t>Ibuprofen, kombinace</t>
  </si>
  <si>
    <t>11024</t>
  </si>
  <si>
    <t>MODAFEN</t>
  </si>
  <si>
    <t>POR TBL FLM 24</t>
  </si>
  <si>
    <t>84256</t>
  </si>
  <si>
    <t>ACYLPYRIN</t>
  </si>
  <si>
    <t>25364</t>
  </si>
  <si>
    <t>POR CPS ETD 14X20MG SKLO</t>
  </si>
  <si>
    <t>Rutosid, kombinace</t>
  </si>
  <si>
    <t>98194</t>
  </si>
  <si>
    <t>CYCLO 3 FORT</t>
  </si>
  <si>
    <t>POR CPS DUR 30</t>
  </si>
  <si>
    <t>78081</t>
  </si>
  <si>
    <t>ORTÉZA PALCE RUKY OR 10A</t>
  </si>
  <si>
    <t>S DLAHOU</t>
  </si>
  <si>
    <t>78943</t>
  </si>
  <si>
    <t>BANDÁŽ EPIKONDYLÁRNÍ EPICOMED</t>
  </si>
  <si>
    <t>140727</t>
  </si>
  <si>
    <t>ORTÉZA RUKY KOREKČNÍ MEZIPRSTOVÁ</t>
  </si>
  <si>
    <t>PROVEDENÍ PRO PRAVOU A LEVOU RUKU, VELIKOST 1-3</t>
  </si>
  <si>
    <t>140725</t>
  </si>
  <si>
    <t>ORTÉZA PALCOVÁ S PRUŽNÝM TAHEM</t>
  </si>
  <si>
    <t>Pomůcky ortopedickoprotetické  individuálně zhotovované</t>
  </si>
  <si>
    <t>954</t>
  </si>
  <si>
    <t>ORTÉZA KONČETINOVÁ-STANDARDNÍ</t>
  </si>
  <si>
    <t>S KONSTRUK.ZÁKL.Z PEV.MAT.(PE,LAMINÁT,KOV) ZHOTOV.NA PODKL.SEJMUTÍ MĚR.PODKLADŮ</t>
  </si>
  <si>
    <t>86148</t>
  </si>
  <si>
    <t>AUGMENTIN 625 MG</t>
  </si>
  <si>
    <t>POR TBL FLM 21X625MG+SÁČ</t>
  </si>
  <si>
    <t>83459</t>
  </si>
  <si>
    <t>132671</t>
  </si>
  <si>
    <t>Bisoprolol</t>
  </si>
  <si>
    <t>47741</t>
  </si>
  <si>
    <t>RIVOCOR 10</t>
  </si>
  <si>
    <t>58142</t>
  </si>
  <si>
    <t>DICLOFENAC AL 50</t>
  </si>
  <si>
    <t>Diosmektit</t>
  </si>
  <si>
    <t>59941</t>
  </si>
  <si>
    <t>SMECTA</t>
  </si>
  <si>
    <t>POR PLV SUS 1X30</t>
  </si>
  <si>
    <t>Felodipin</t>
  </si>
  <si>
    <t>94167</t>
  </si>
  <si>
    <t>PLENDIL ER 10 MG</t>
  </si>
  <si>
    <t>POR TBL PRO 30X10MG</t>
  </si>
  <si>
    <t>Heparin, kombinace</t>
  </si>
  <si>
    <t>44980</t>
  </si>
  <si>
    <t>CONTRACTUBEX</t>
  </si>
  <si>
    <t>DRM GEL 1X20GM</t>
  </si>
  <si>
    <t>Hydrogenované námelové alkaloidy</t>
  </si>
  <si>
    <t>SECATOXIN FORTE</t>
  </si>
  <si>
    <t>POR GTT SOL 1X25ML</t>
  </si>
  <si>
    <t>Hydrochlorothiazid a kalium šetřící diuretika</t>
  </si>
  <si>
    <t>47477</t>
  </si>
  <si>
    <t>LORADUR MITE</t>
  </si>
  <si>
    <t>47478</t>
  </si>
  <si>
    <t>POR TBL NOB 50</t>
  </si>
  <si>
    <t>Jodovaný povidon</t>
  </si>
  <si>
    <t>DRM UNG 1X20GM 10%</t>
  </si>
  <si>
    <t>107135</t>
  </si>
  <si>
    <t>DALACIN C 150 MG</t>
  </si>
  <si>
    <t>POR CPS DUR 16X150MG</t>
  </si>
  <si>
    <t>Levofloxacin</t>
  </si>
  <si>
    <t>19372</t>
  </si>
  <si>
    <t>OFTAQUIX 5 MG/ML OČNÍ KAPKY</t>
  </si>
  <si>
    <t>OPH GTT SOL 1X5ML/25MG</t>
  </si>
  <si>
    <t>Loperamid</t>
  </si>
  <si>
    <t>10151</t>
  </si>
  <si>
    <t>POR CPS DUR 10X2MG</t>
  </si>
  <si>
    <t>Meloxikam</t>
  </si>
  <si>
    <t>112561</t>
  </si>
  <si>
    <t>RECOXA 15</t>
  </si>
  <si>
    <t>POR TBL NOB 30X15MG</t>
  </si>
  <si>
    <t>13281</t>
  </si>
  <si>
    <t>POR TBL NOB 20X15MG</t>
  </si>
  <si>
    <t>12895</t>
  </si>
  <si>
    <t>POR GRA SUS 30SÁČ I</t>
  </si>
  <si>
    <t>Norfloxacin</t>
  </si>
  <si>
    <t>44087</t>
  </si>
  <si>
    <t>GYRABLOCK 400</t>
  </si>
  <si>
    <t>Organo-heparinoid</t>
  </si>
  <si>
    <t>HEPAROID LÉČIVA</t>
  </si>
  <si>
    <t>DRM CRM 1X30GM</t>
  </si>
  <si>
    <t>Ramipril</t>
  </si>
  <si>
    <t>15864</t>
  </si>
  <si>
    <t>TRITACE 10 MG</t>
  </si>
  <si>
    <t>POR TBL NOB 30X10MG</t>
  </si>
  <si>
    <t>Sulodexid</t>
  </si>
  <si>
    <t>96118</t>
  </si>
  <si>
    <t>VESSEL DUE F</t>
  </si>
  <si>
    <t>POR CPS MOL 50X250LSU</t>
  </si>
  <si>
    <t>Tamoxifen</t>
  </si>
  <si>
    <t>44056</t>
  </si>
  <si>
    <t>TAMOXIFEN 'EBEWE' 10 MG</t>
  </si>
  <si>
    <t>885</t>
  </si>
  <si>
    <t>OBINADLO ELASTICKÉ IDEALTEX</t>
  </si>
  <si>
    <t>10CMX5M,V NAPNUTÉM STAVU,DLOUHÝ TAH,1KS</t>
  </si>
  <si>
    <t>888</t>
  </si>
  <si>
    <t>8CMX5M,V NAPNUTÉM STAVU,DLOUHÝ TAH,1KS</t>
  </si>
  <si>
    <t>63733</t>
  </si>
  <si>
    <t>BERLE FRANCOUZSKÁ PŘEDLOKETNÍ - SUNRISE MEDICAL</t>
  </si>
  <si>
    <t>STAVITELNÁ VÝŠKA OBJEDNACÍ KÓD VÝROBCE 8303C</t>
  </si>
  <si>
    <t>23690</t>
  </si>
  <si>
    <t>BERLE FRANCOUZSKÁ PŘEDLOKETNÍ DURALOVÁ 121 A</t>
  </si>
  <si>
    <t>DVOJITĚ NASTAVITELNÁ 66-92CM,18-25CM,OPĚRKA PŘEDLOKTÍ UZAVŘENÁ SKLOPNÁ</t>
  </si>
  <si>
    <t>10309</t>
  </si>
  <si>
    <t>BERLE PŘEDLOKETNÍ FRANCOUZSKÁ DURAL.DĚTSKÁ FDD 91</t>
  </si>
  <si>
    <t>NOSNOST 100KG</t>
  </si>
  <si>
    <t>11668</t>
  </si>
  <si>
    <t>ORTÉZA KOLENNÍ S DVOUOSÝM KLOUBEM PAN 7.05</t>
  </si>
  <si>
    <t>ROZEPINATELNÁ,KRÁTKÁ, VEL. S,M,L,XL,XXL UNIV. P-L</t>
  </si>
  <si>
    <t>62987</t>
  </si>
  <si>
    <t>ORTÉZA HLEZNA FIXAČNÍ VAKUOVANÁ VACO-ANKLE</t>
  </si>
  <si>
    <t>78695</t>
  </si>
  <si>
    <t>BANDÁŽ KOTNÍKU</t>
  </si>
  <si>
    <t>SILIKONOVÁ PELOTA</t>
  </si>
  <si>
    <t>78312</t>
  </si>
  <si>
    <t>PÁSKA EPICONDYLÁRNÍ, NEOPRENOVÁ,DLOUHÁ,TYP 103</t>
  </si>
  <si>
    <t>VEL. M,V, UNIVERZ. PRO P/L KONČETINU,</t>
  </si>
  <si>
    <t>81790</t>
  </si>
  <si>
    <t>KRYTÍ ANTIMIKROBIÁLNÍ MEPILEX AG</t>
  </si>
  <si>
    <t>10X10CM SE SILIKONOVOU VRSTVOU SAFETAC,5KS</t>
  </si>
  <si>
    <t>850</t>
  </si>
  <si>
    <t>OBINADLO PRUŽNÉ HADICOVÉ PRUBAN VEL.8</t>
  </si>
  <si>
    <t>1M,RAMENO,HLAVA,1KS</t>
  </si>
  <si>
    <t>11662</t>
  </si>
  <si>
    <t>ORTÉZA PRSTŮ RUKY PAN 5.04</t>
  </si>
  <si>
    <t>S DLAHOU, VELIKOST S,M,L, UNIVERZÁLNÍ PRO PRAVOU A LEVOU RUKU</t>
  </si>
  <si>
    <t>140202</t>
  </si>
  <si>
    <t>DLAHA PRSTOVÁ OVAL-8</t>
  </si>
  <si>
    <t>VELIKOSTI 2 - 15, P1008-X</t>
  </si>
  <si>
    <t>62970</t>
  </si>
  <si>
    <t>BANDÁŽ ZÁPĚSTÍ ELASTICKÁ OR29</t>
  </si>
  <si>
    <t>78952</t>
  </si>
  <si>
    <t>ORTÉZA PRSTOVÁ - TYP 309</t>
  </si>
  <si>
    <t>12008</t>
  </si>
  <si>
    <t>BANDÁŽ ZÁPĚSTÍ S DOPÍNACÍM TAHEM OR 28</t>
  </si>
  <si>
    <t>94163</t>
  </si>
  <si>
    <t>CONCOR 10</t>
  </si>
  <si>
    <t>94164</t>
  </si>
  <si>
    <t>CONCOR 5</t>
  </si>
  <si>
    <t>Bisoprolol a jiná antihypertenziva</t>
  </si>
  <si>
    <t>180998</t>
  </si>
  <si>
    <t>CONCOR COMBI 5 MG/5 MG</t>
  </si>
  <si>
    <t>132574</t>
  </si>
  <si>
    <t>Fentermin</t>
  </si>
  <si>
    <t>97374</t>
  </si>
  <si>
    <t>ADIPEX RETARD</t>
  </si>
  <si>
    <t>POR CPS RML 100X15MG</t>
  </si>
  <si>
    <t>Chinapril</t>
  </si>
  <si>
    <t>94959</t>
  </si>
  <si>
    <t>ACCUPRO 10</t>
  </si>
  <si>
    <t>Chinapril a diuretika</t>
  </si>
  <si>
    <t>Ketoprofen</t>
  </si>
  <si>
    <t>16287</t>
  </si>
  <si>
    <t>FASTUM GEL</t>
  </si>
  <si>
    <t>DRM GEL 1X100GM</t>
  </si>
  <si>
    <t>Klarithromycin</t>
  </si>
  <si>
    <t>53853</t>
  </si>
  <si>
    <t>KLACID 500</t>
  </si>
  <si>
    <t>Medazepam</t>
  </si>
  <si>
    <t>96175</t>
  </si>
  <si>
    <t>ANSILAN 10 MG TVRDÉ TOBOLKY</t>
  </si>
  <si>
    <t>POR CPS DUR 25X10MG</t>
  </si>
  <si>
    <t>Mefenoxalon</t>
  </si>
  <si>
    <t>85656</t>
  </si>
  <si>
    <t>DORSIFLEX 200 MG</t>
  </si>
  <si>
    <t>112562</t>
  </si>
  <si>
    <t>POR TBL NOB 60X15MG</t>
  </si>
  <si>
    <t>17187</t>
  </si>
  <si>
    <t>NIMESIL</t>
  </si>
  <si>
    <t>POR GRA SUS 30X100MG</t>
  </si>
  <si>
    <t>Pitofenon a analgetika</t>
  </si>
  <si>
    <t>Prokinetika</t>
  </si>
  <si>
    <t>166774</t>
  </si>
  <si>
    <t>ITOPRID PMCS 50 MG</t>
  </si>
  <si>
    <t>POR TBL FLM 40X50MG I</t>
  </si>
  <si>
    <t>Rilmenidin</t>
  </si>
  <si>
    <t>84360</t>
  </si>
  <si>
    <t>TENAXUM</t>
  </si>
  <si>
    <t>POR TBL NOB 30X1MG</t>
  </si>
  <si>
    <t>Síran hořečnatý</t>
  </si>
  <si>
    <t>MAGNESIUM SULFURICUM BIOTIKA 10%</t>
  </si>
  <si>
    <t>INJ SOL 5X10ML 10%</t>
  </si>
  <si>
    <t>NOVALGIN INJEKCE</t>
  </si>
  <si>
    <t>INJ SOL 10X2ML/1GM</t>
  </si>
  <si>
    <t>Spazmolytika, psycholeptika a analgetika v kombinaci</t>
  </si>
  <si>
    <t>91261</t>
  </si>
  <si>
    <t>SPASMOPAN</t>
  </si>
  <si>
    <t>RCT SUP 5</t>
  </si>
  <si>
    <t>Thiethylperazin</t>
  </si>
  <si>
    <t>RCT SUP 6X6.5MG</t>
  </si>
  <si>
    <t>84262</t>
  </si>
  <si>
    <t>TRALGIT GTT.</t>
  </si>
  <si>
    <t>POR GTT SOL 1X96ML</t>
  </si>
  <si>
    <t>Zolpidem</t>
  </si>
  <si>
    <t>16286</t>
  </si>
  <si>
    <t>STILNOX</t>
  </si>
  <si>
    <t>POR TBL FLM 20X10MG</t>
  </si>
  <si>
    <t>*3009</t>
  </si>
  <si>
    <t>19681</t>
  </si>
  <si>
    <t>GÁZA SKLÁDANÁ KOMPRESY NESTERILNÍ STERILUX ES</t>
  </si>
  <si>
    <t>10X10CM,8 VRSTEV,100KS</t>
  </si>
  <si>
    <t>15764</t>
  </si>
  <si>
    <t>BERLE PŘEDLOKETNÍ FRANCOUZSKÁ DURALOVÁ FD 93</t>
  </si>
  <si>
    <t>NOSNOST 150KG</t>
  </si>
  <si>
    <t>63743</t>
  </si>
  <si>
    <t>PEVNÁ - 90 ST. FLEXE</t>
  </si>
  <si>
    <t>63776</t>
  </si>
  <si>
    <t>ORTÉZA HLEZENNÍ VACOPED; SOUPRAVA PRO PACIENTA</t>
  </si>
  <si>
    <t>VAKUOVÝ FIXAČNÍ SYSTÉM, NÁHRADA SÁDRY, VELIKOST S, M, L</t>
  </si>
  <si>
    <t>78941</t>
  </si>
  <si>
    <t>BANDÁŽ HLEZENNÍ LEVAMED</t>
  </si>
  <si>
    <t>15657</t>
  </si>
  <si>
    <t>POR TBL FLM 100X500MG</t>
  </si>
  <si>
    <t>40131</t>
  </si>
  <si>
    <t>VERAL NEO EMULGEL</t>
  </si>
  <si>
    <t>DRM GEL 1X100GM I</t>
  </si>
  <si>
    <t>176753</t>
  </si>
  <si>
    <t>DRM GEL 1X100GM II</t>
  </si>
  <si>
    <t>62316</t>
  </si>
  <si>
    <t>DRM SOL 1X120ML</t>
  </si>
  <si>
    <t>Kodein</t>
  </si>
  <si>
    <t>90</t>
  </si>
  <si>
    <t>CODEIN SLOVAKOFARMA 30 MG</t>
  </si>
  <si>
    <t>POR TBL NOB 10X30MG</t>
  </si>
  <si>
    <t>Metoprolol</t>
  </si>
  <si>
    <t>46980</t>
  </si>
  <si>
    <t>BETALOC SR 200 MG</t>
  </si>
  <si>
    <t>POR TBL PRO 100X200MG</t>
  </si>
  <si>
    <t>32056</t>
  </si>
  <si>
    <t>INJ SOL 10X0.2ML</t>
  </si>
  <si>
    <t>100305</t>
  </si>
  <si>
    <t>HIRUDOID</t>
  </si>
  <si>
    <t>Vápník, kombinace s vitaminem D a/nebo jinými léčivy</t>
  </si>
  <si>
    <t>164887</t>
  </si>
  <si>
    <t>CALTRATE 600 MG/400 IU D3 POTAHOVANÁ TABLETA</t>
  </si>
  <si>
    <t>80173</t>
  </si>
  <si>
    <t>GÁZA SKLÁDANÁ KOMPRESY STERILNÍ STERILUX</t>
  </si>
  <si>
    <t>10X10CM,8 VRSTEV,25X2KS</t>
  </si>
  <si>
    <t>80236</t>
  </si>
  <si>
    <t>OBINADLO ELASTICKÉ FIXAČNÍ PEHA CREPP</t>
  </si>
  <si>
    <t>10CMX4M,V NAPN.STAVU,20KS</t>
  </si>
  <si>
    <t>11652</t>
  </si>
  <si>
    <t>ORTÉZA KLAVIKULÁRNÍ PAN 2.05</t>
  </si>
  <si>
    <t>VELIKOST S,M,L,XL, UNIVERZÁLNÍ PRO PRAVÉ A LEVÉ RAMENO</t>
  </si>
  <si>
    <t>11871</t>
  </si>
  <si>
    <t>ORTÉZA ZÁPĚSTÍ DLOUHÁ MODEL 420</t>
  </si>
  <si>
    <t>HLINÍKOVÁ DLAHA, DVA TAPOVÁCÍ PÁSKY</t>
  </si>
  <si>
    <t>Hydrokortison-butyrát</t>
  </si>
  <si>
    <t>83212</t>
  </si>
  <si>
    <t>LOCOID CRELO 0,1%</t>
  </si>
  <si>
    <t>DRM EML 1X30GM</t>
  </si>
  <si>
    <t>9310</t>
  </si>
  <si>
    <t>LOCOID 0,1%</t>
  </si>
  <si>
    <t>DRM UNG 1X30GM</t>
  </si>
  <si>
    <t>Ofloxacin</t>
  </si>
  <si>
    <t>55636</t>
  </si>
  <si>
    <t>OFLOXIN 200</t>
  </si>
  <si>
    <t>POR TBL FLM 10X200MG</t>
  </si>
  <si>
    <t>Dienogest a ethinylestradiol</t>
  </si>
  <si>
    <t>132607</t>
  </si>
  <si>
    <t>JEANINE</t>
  </si>
  <si>
    <t>POR TBL OBD 3X21</t>
  </si>
  <si>
    <t>Obuv ortopedická</t>
  </si>
  <si>
    <t>971</t>
  </si>
  <si>
    <t>VLOŽKY ORTOPEDICKÉ-SPECIÁLNÍ</t>
  </si>
  <si>
    <t>80%</t>
  </si>
  <si>
    <t>23642</t>
  </si>
  <si>
    <t>ORTÉZA KOLENNÍ S KOVOVÝMI DLAHAMI</t>
  </si>
  <si>
    <t>DRYTEX ECONOMY HINGED KNEE SUPPORT- S DVOUOSÝM KLOUBEM (0670)</t>
  </si>
  <si>
    <t>93882</t>
  </si>
  <si>
    <t>ORTÉZA KOLENNÍ  9107</t>
  </si>
  <si>
    <t>ORTÉZA S KLOUBOVÝMI KOVOVÝMI DLAHAMI, SILIKONOVÁ VLOŽKA,  3-D TEXTILNÍ ÚPLET</t>
  </si>
  <si>
    <t>140667</t>
  </si>
  <si>
    <t>PÁSKA EPIKONDYLÁRNÍ - TYP 207</t>
  </si>
  <si>
    <t>UNIVERZÁLNÍ VELIKOST, PŘESTAVITELNÁ PELOTA</t>
  </si>
  <si>
    <t>78866</t>
  </si>
  <si>
    <t>DLAHA KOLENNÍ-PLAYMAKER DRYTEX</t>
  </si>
  <si>
    <t>DLOUHÁ S NASTAVITELNÝM ROZSAHEM POHYBU</t>
  </si>
  <si>
    <t>12893</t>
  </si>
  <si>
    <t>POR TBL NOB 60X100MG</t>
  </si>
  <si>
    <t>93465</t>
  </si>
  <si>
    <t>NOLICIN</t>
  </si>
  <si>
    <t>POR TBL FLM 20X400MG</t>
  </si>
  <si>
    <t>22441</t>
  </si>
  <si>
    <t>12CMX5M,1KS</t>
  </si>
  <si>
    <t>78692</t>
  </si>
  <si>
    <t>ORTÉZA KOLENNÍ GENU GENUFIT I</t>
  </si>
  <si>
    <t>SILIKONOVÁ PELOTA,SPIRÁLOVÉ VÝZTUŽE</t>
  </si>
  <si>
    <t>16031</t>
  </si>
  <si>
    <t>VOLTAREN 50</t>
  </si>
  <si>
    <t>POR TBL ENT 20X50MG</t>
  </si>
  <si>
    <t>Diosmin, kombinace</t>
  </si>
  <si>
    <t>132547</t>
  </si>
  <si>
    <t>POR TBL FLM 60X500MG</t>
  </si>
  <si>
    <t>Erythromycin</t>
  </si>
  <si>
    <t>97513</t>
  </si>
  <si>
    <t>AKNEMYCIN 2000</t>
  </si>
  <si>
    <t>DRM UNG 1X25GM/500MG</t>
  </si>
  <si>
    <t>137120</t>
  </si>
  <si>
    <t>MAGNESIUM 250 MG PHARMAVIT</t>
  </si>
  <si>
    <t>POR TBL EFF 20</t>
  </si>
  <si>
    <t>132530</t>
  </si>
  <si>
    <t>HELICID 20</t>
  </si>
  <si>
    <t>50335</t>
  </si>
  <si>
    <t>12686</t>
  </si>
  <si>
    <t>138840</t>
  </si>
  <si>
    <t>23646</t>
  </si>
  <si>
    <t>ORTÉZA LOKETNÍHO KLOUBU LÉČEBNÁ S KLOUBY-I</t>
  </si>
  <si>
    <t>OR 4A</t>
  </si>
  <si>
    <t>63777</t>
  </si>
  <si>
    <t>ORTÉZA HLEZENNÍ VACOACHILL; SOUPRAVA PRO PACIENTA</t>
  </si>
  <si>
    <t>6919</t>
  </si>
  <si>
    <t>ORTÉZA HLEZENNÍHO KLOUBU</t>
  </si>
  <si>
    <t>MALLEOLOC 2 VELIKOSTI NA LEVÉ A PRAVÉ HLEZNO</t>
  </si>
  <si>
    <t>58880</t>
  </si>
  <si>
    <t>DOLMINA 100 SR</t>
  </si>
  <si>
    <t>POR TBL PRO 20X100MG</t>
  </si>
  <si>
    <t>84114</t>
  </si>
  <si>
    <t>DRM GEL 1X50GM</t>
  </si>
  <si>
    <t>49941</t>
  </si>
  <si>
    <t>BETALOC ZOK 100 MG</t>
  </si>
  <si>
    <t>POR TBL PRO 100X100MG</t>
  </si>
  <si>
    <t>132531</t>
  </si>
  <si>
    <t>Přípravky pro léčbu bradavic a kuřích ok</t>
  </si>
  <si>
    <t>60890</t>
  </si>
  <si>
    <t>VERRUMAL</t>
  </si>
  <si>
    <t>DRM SOL 1X13ML</t>
  </si>
  <si>
    <t>17926</t>
  </si>
  <si>
    <t>201609</t>
  </si>
  <si>
    <t>45800</t>
  </si>
  <si>
    <t>MAXIS COMFORT COTTON A-G SE SAMODRŽÍCÍM LEMEM</t>
  </si>
  <si>
    <t>93146</t>
  </si>
  <si>
    <t>ORTÉZA KOLEN. KLOUBU SE STABILIZACÍ PATELY OR 36</t>
  </si>
  <si>
    <t>VELIKOST S,M,L,XL,XXL</t>
  </si>
  <si>
    <t>93835</t>
  </si>
  <si>
    <t>ORTÉZA ZÁPĚSTÍ EXOFORM CARPAL</t>
  </si>
  <si>
    <t>S ODLEHČENOU KONSTRUKCÍ PRO PLNOU MOBILITU PRSTŮ</t>
  </si>
  <si>
    <t>Betamethason</t>
  </si>
  <si>
    <t>17169</t>
  </si>
  <si>
    <t>BELOSALIC</t>
  </si>
  <si>
    <t>DRM SOL 1X100ML</t>
  </si>
  <si>
    <t>Cinchokain</t>
  </si>
  <si>
    <t>19378</t>
  </si>
  <si>
    <t>FAKTU</t>
  </si>
  <si>
    <t>RCT SUP 20</t>
  </si>
  <si>
    <t>Desloratadin</t>
  </si>
  <si>
    <t>168838</t>
  </si>
  <si>
    <t>DASSELTA 5 MG</t>
  </si>
  <si>
    <t>POR TBL FLM 90X5MG</t>
  </si>
  <si>
    <t>Ibuprofen</t>
  </si>
  <si>
    <t>125167</t>
  </si>
  <si>
    <t>DOLGIT GEL</t>
  </si>
  <si>
    <t>DRM GEL 1X150GM</t>
  </si>
  <si>
    <t>100124</t>
  </si>
  <si>
    <t>NUROFEN PRO DĚTI ČÍPKY 60 MG</t>
  </si>
  <si>
    <t>RCT SUP 20X60MG</t>
  </si>
  <si>
    <t>Nystatin, kombinace</t>
  </si>
  <si>
    <t>92490</t>
  </si>
  <si>
    <t>MACMIROR COMPLEX 500</t>
  </si>
  <si>
    <t>VAG GLB 8</t>
  </si>
  <si>
    <t>Oxymetazolin</t>
  </si>
  <si>
    <t>141762</t>
  </si>
  <si>
    <t>NASIVIN SENSITIVE 0,01 %</t>
  </si>
  <si>
    <t>NAS GTT SOL 1X5ML</t>
  </si>
  <si>
    <t>95611</t>
  </si>
  <si>
    <t>PANADOL BABY ČÍPKY</t>
  </si>
  <si>
    <t>RCT SUP 10X125MG</t>
  </si>
  <si>
    <t>Tamsulosin</t>
  </si>
  <si>
    <t>14498</t>
  </si>
  <si>
    <t>OMNIC TOCAS 0,4</t>
  </si>
  <si>
    <t>POR TBL PRO 100X0.4MG</t>
  </si>
  <si>
    <t>201138</t>
  </si>
  <si>
    <t>Citalopram</t>
  </si>
  <si>
    <t>17429</t>
  </si>
  <si>
    <t>POR TBL FLM 100X10 MG</t>
  </si>
  <si>
    <t>64942</t>
  </si>
  <si>
    <t>DIFLUCAN 100 MG</t>
  </si>
  <si>
    <t>POR CPS DUR 28X100MG I</t>
  </si>
  <si>
    <t>Flutikason-furoát</t>
  </si>
  <si>
    <t>29816</t>
  </si>
  <si>
    <t>AVAMYS</t>
  </si>
  <si>
    <t>NAS SPR SUS 120X27.5RG</t>
  </si>
  <si>
    <t>Chondroitin-sulfát</t>
  </si>
  <si>
    <t>176921</t>
  </si>
  <si>
    <t>CONDROSULF 400</t>
  </si>
  <si>
    <t>POR CPS DUR 180X400MG</t>
  </si>
  <si>
    <t>32020</t>
  </si>
  <si>
    <t>IBUPROFEN AL 400</t>
  </si>
  <si>
    <t>115399</t>
  </si>
  <si>
    <t>DRM GEL 1X100GM+DÁVKOVAČ</t>
  </si>
  <si>
    <t>Levocetirizin</t>
  </si>
  <si>
    <t>32720</t>
  </si>
  <si>
    <t>XYZAL</t>
  </si>
  <si>
    <t>POR TBL FLM 50X5MG</t>
  </si>
  <si>
    <t>85143</t>
  </si>
  <si>
    <t>POR TBL FLM 100X5MG</t>
  </si>
  <si>
    <t>Salbutamol</t>
  </si>
  <si>
    <t>31934</t>
  </si>
  <si>
    <t>VENTOLIN INHALER N</t>
  </si>
  <si>
    <t>INH SUS PSS 200X100RG</t>
  </si>
  <si>
    <t>Tolperison</t>
  </si>
  <si>
    <t>57525</t>
  </si>
  <si>
    <t>MYDOCALM 150 MG</t>
  </si>
  <si>
    <t>POR TBL FLM 30X150MG</t>
  </si>
  <si>
    <t>57793</t>
  </si>
  <si>
    <t>TRAMAL KAPKY 100 MG/1 ML</t>
  </si>
  <si>
    <t>Valsartan</t>
  </si>
  <si>
    <t>141446</t>
  </si>
  <si>
    <t>VALZAP 160 MG POTAHOVANÉ TABLETY</t>
  </si>
  <si>
    <t>POR TBL FLM 90X160MG</t>
  </si>
  <si>
    <t>Pomůcky dále nespecifikované,paruky</t>
  </si>
  <si>
    <t>93433</t>
  </si>
  <si>
    <t>ROZTOK VISKOELASTICKÝ ERECTUS</t>
  </si>
  <si>
    <t>INJ 1X2ML,HRAZENY 3 APLIKACE DO 1 KLOUBU/6 MĚS.</t>
  </si>
  <si>
    <t>11811</t>
  </si>
  <si>
    <t>ORTÉZA LOKETNÍ SILISTAB EPI 2305</t>
  </si>
  <si>
    <t>PRUŽNÝ MATERIÁL, SILIK.PELOTY, PŘEDLOKETNÍ EPI PÁSKA</t>
  </si>
  <si>
    <t>78604</t>
  </si>
  <si>
    <t>ORTÉZA HLEZNA OR 6</t>
  </si>
  <si>
    <t>PROFYLAKTICKÁ</t>
  </si>
  <si>
    <t>78945</t>
  </si>
  <si>
    <t>ORTÉZA KOLENNÍ GENUMEDI</t>
  </si>
  <si>
    <t>Prostředky pro inkontinenci,kondomy urinál.,sběrné sáčky urinál.</t>
  </si>
  <si>
    <t>87315</t>
  </si>
  <si>
    <t>KALHOTKY ABSORPČNÍ NAVLÉKACÍ MOLICARE MOBIL MEDIUM</t>
  </si>
  <si>
    <t>BOKY 80-120CM,1564ML,14KS</t>
  </si>
  <si>
    <t>138842</t>
  </si>
  <si>
    <t>POR TBL FLM 40</t>
  </si>
  <si>
    <t>163149</t>
  </si>
  <si>
    <t>HYPNOGEN</t>
  </si>
  <si>
    <t>POR TBL FLM 100X10MG</t>
  </si>
  <si>
    <t>99366</t>
  </si>
  <si>
    <t>AMOKSIKLAV 457 MG/5 ML</t>
  </si>
  <si>
    <t>POR PLV SUS 70ML</t>
  </si>
  <si>
    <t>Azithromycin</t>
  </si>
  <si>
    <t>45010</t>
  </si>
  <si>
    <t>AZITROMYCIN SANDOZ 500 MG</t>
  </si>
  <si>
    <t>POR TBL FLM 3X500MG</t>
  </si>
  <si>
    <t>15653</t>
  </si>
  <si>
    <t>CIPLOX 250</t>
  </si>
  <si>
    <t>POR TBL FLM 10X250MG</t>
  </si>
  <si>
    <t>26330</t>
  </si>
  <si>
    <t>AERIUS 5 MG</t>
  </si>
  <si>
    <t>28839</t>
  </si>
  <si>
    <t>AERIUS 0,5 MG/ML</t>
  </si>
  <si>
    <t>POR SOL 1X120ML LŽIČKA</t>
  </si>
  <si>
    <t>15612</t>
  </si>
  <si>
    <t>Hydrokortison</t>
  </si>
  <si>
    <t>858</t>
  </si>
  <si>
    <t>HYDROCORTISON LÉČIVA</t>
  </si>
  <si>
    <t>DRM UNG 1X10GM 1%</t>
  </si>
  <si>
    <t>55759</t>
  </si>
  <si>
    <t>PAMYCON NA PŘÍPRAVU KAPEK</t>
  </si>
  <si>
    <t>DRM PLV SOL 1X1LAH</t>
  </si>
  <si>
    <t>Kalcium-dobesylát</t>
  </si>
  <si>
    <t>56068</t>
  </si>
  <si>
    <t>DOBICA</t>
  </si>
  <si>
    <t>Klonazepam</t>
  </si>
  <si>
    <t>14957</t>
  </si>
  <si>
    <t>RIVOTRIL 0,5 MG</t>
  </si>
  <si>
    <t>POR TBL NOB 50X0.5MG</t>
  </si>
  <si>
    <t>20028</t>
  </si>
  <si>
    <t>AGAPURIN SR 400</t>
  </si>
  <si>
    <t>POR TBL PRO 100X400 MG</t>
  </si>
  <si>
    <t>Perindopril</t>
  </si>
  <si>
    <t>101211</t>
  </si>
  <si>
    <t>166760</t>
  </si>
  <si>
    <t>KINITO 50 MG, POTAHOVANÉ TABLETY</t>
  </si>
  <si>
    <t>POR TBL FLM 100X50MG</t>
  </si>
  <si>
    <t>56977</t>
  </si>
  <si>
    <t>TRITACE 2,5 MG</t>
  </si>
  <si>
    <t>POR TBL NOB 30X2.5MG</t>
  </si>
  <si>
    <t>Sumatriptan</t>
  </si>
  <si>
    <t>146283</t>
  </si>
  <si>
    <t>SUMATRIPTAN MYLAN 50 MG</t>
  </si>
  <si>
    <t>POR TBL FLM 6X50MG</t>
  </si>
  <si>
    <t>1142653</t>
  </si>
  <si>
    <t>APO-ZOLPIDEM 10 MG</t>
  </si>
  <si>
    <t>146891</t>
  </si>
  <si>
    <t>ZOLPIDEM MYLAN</t>
  </si>
  <si>
    <t>POR TBL FLM 14X10MG</t>
  </si>
  <si>
    <t>185112</t>
  </si>
  <si>
    <t>FOXINETTE 2 MG/0,03 MG</t>
  </si>
  <si>
    <t>POR TBL FLM 1X21</t>
  </si>
  <si>
    <t>58138</t>
  </si>
  <si>
    <t>140716</t>
  </si>
  <si>
    <t>LÍMEC KRČNÍ ANATOMICKÝ VYZTUŽENÝ</t>
  </si>
  <si>
    <t>ORTEX 015D</t>
  </si>
  <si>
    <t>11756</t>
  </si>
  <si>
    <t>ZÁVĚS PAŽE PŘEDNÍ TYP 3408</t>
  </si>
  <si>
    <t>32018</t>
  </si>
  <si>
    <t>32082</t>
  </si>
  <si>
    <t>IBALGIN 400</t>
  </si>
  <si>
    <t>Vareniklin</t>
  </si>
  <si>
    <t>27855</t>
  </si>
  <si>
    <t>CHAMPIX 0,5 MG + 1 MG</t>
  </si>
  <si>
    <t>POR TBL FLM 11X0.5MG+14X1MG PO</t>
  </si>
  <si>
    <t>81026</t>
  </si>
  <si>
    <t>OBINADLO ELASTICKÉ CZELAST SAMOFIXAČNÍ</t>
  </si>
  <si>
    <t>5CMX4,5M,DLOUHÝ TAH,1KS</t>
  </si>
  <si>
    <t>22322</t>
  </si>
  <si>
    <t>ORTÉZA KOLENNÍHO KLOUBU PEVNÁ</t>
  </si>
  <si>
    <t>S FLEXÍ 0 ST.A,ORTIKA OR 3A,VELIKOSTI XS,S,M,L,XL</t>
  </si>
  <si>
    <t>Loratadin</t>
  </si>
  <si>
    <t>14910</t>
  </si>
  <si>
    <t>FLONIDAN 10 MG TABLETY</t>
  </si>
  <si>
    <t>POR TBL NOB 90X10MG</t>
  </si>
  <si>
    <t>46640</t>
  </si>
  <si>
    <t>ROZEX KRÉM</t>
  </si>
  <si>
    <t>42476</t>
  </si>
  <si>
    <t>POR TBL OBD 50</t>
  </si>
  <si>
    <t>11655</t>
  </si>
  <si>
    <t>PÁS BEDERNÍ S VÝZTUHAMI A PODPŮRNÝM TAHEM PAN 3.03</t>
  </si>
  <si>
    <t>VELIKOST S,M,L,XL</t>
  </si>
  <si>
    <t>Standardní lůžková péče</t>
  </si>
  <si>
    <t>Všeobecná ambulance</t>
  </si>
  <si>
    <t>Lůžkové oddělení intenzivní péče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</si>
  <si>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</si>
  <si>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</si>
  <si>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</si>
  <si>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N02CC01 - Sumatriptan</t>
  </si>
  <si>
    <t>C07AB07 - Bisoprolol</t>
  </si>
  <si>
    <t>A03FA - Prokinetika</t>
  </si>
  <si>
    <t>C03EA01 - Hydrochlorothiazid a kalium šetřící diuretika</t>
  </si>
  <si>
    <t>M01AC06 - Meloxikam</t>
  </si>
  <si>
    <t>R06AX13 - Loratadin</t>
  </si>
  <si>
    <t>C09AA05 - Ramipril</t>
  </si>
  <si>
    <t>L02BA01 - Tamoxifen</t>
  </si>
  <si>
    <t>J01FA10 - Azithromycin</t>
  </si>
  <si>
    <t>C03EA01</t>
  </si>
  <si>
    <t>C07AB07</t>
  </si>
  <si>
    <t>C09AA05</t>
  </si>
  <si>
    <t>L02BA01</t>
  </si>
  <si>
    <t>M01AC06</t>
  </si>
  <si>
    <t>A03FA</t>
  </si>
  <si>
    <t>G04CA02</t>
  </si>
  <si>
    <t>J01FA10</t>
  </si>
  <si>
    <t>N02CC01</t>
  </si>
  <si>
    <t>R06AX13</t>
  </si>
  <si>
    <t>Přehled plnění PL - Preskripce léčivých přípravků - orientační přehled</t>
  </si>
  <si>
    <t>50115006     implant.umělé těl.náhr.-neuromod.-DBS(s.Z_508)</t>
  </si>
  <si>
    <t>50115066     ostatní ZPr - šicí materiál - robot (sk.Z_531)</t>
  </si>
  <si>
    <t>50115090     ostatní ZPr - zubolékařský materiál (sk.Z_509)</t>
  </si>
  <si>
    <t>3166</t>
  </si>
  <si>
    <t>pracoviště DK COS</t>
  </si>
  <si>
    <t>pracoviště DK COS Celkem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</si>
  <si>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</si>
  <si>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</si>
  <si>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</si>
  <si>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</si>
  <si>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</si>
  <si>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</si>
  <si>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ZA423</t>
  </si>
  <si>
    <t>Obinadlo elastické idealtex 12 cm x 5 m 9310633</t>
  </si>
  <si>
    <t>ZA429</t>
  </si>
  <si>
    <t>Obinadlo elastické idealtex   8 cm x 5 m 931061</t>
  </si>
  <si>
    <t>ZA443</t>
  </si>
  <si>
    <t>Šátek trojcípý pletený 125 x 85 x 85 cm 20001</t>
  </si>
  <si>
    <t>ZA446</t>
  </si>
  <si>
    <t>Vata buničitá přířezy 20 x 30 cm 1230200129</t>
  </si>
  <si>
    <t>ZA459</t>
  </si>
  <si>
    <t>Kompresa AB 10 x 20 cm / 1 ks sterilní NT savá 1230114021</t>
  </si>
  <si>
    <t>ZA463</t>
  </si>
  <si>
    <t>Kompresa NT 10 x 20 cm / 2 ks sterilní 26620</t>
  </si>
  <si>
    <t>ZA464</t>
  </si>
  <si>
    <t>Kompresa NT 10 x 10 cm / 2 ks sterilní 26520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</si>
  <si>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</si>
  <si>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</si>
  <si>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</si>
  <si>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</si>
  <si>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</si>
  <si>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</si>
  <si>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ZA576</t>
  </si>
  <si>
    <t>Mediset pro močovou katetriz. á 20 ks 4552710</t>
  </si>
  <si>
    <t>ZA593</t>
  </si>
  <si>
    <t>Tampon stáčený sterilní 20 x 20 cm / 5 ks 28003</t>
  </si>
  <si>
    <t>ZA601</t>
  </si>
  <si>
    <t>Obinadlo fixa crep 12 cm x 4 m 1323100105</t>
  </si>
  <si>
    <t>ZB084</t>
  </si>
  <si>
    <t>Náplast transpore 2,50 cm x 9,14 m 1527-1</t>
  </si>
  <si>
    <t>ZC100</t>
  </si>
  <si>
    <t>Vata buničitá dělená 2 role / 500 ks 40 x 50 mm 1230200310</t>
  </si>
  <si>
    <t>ZC846</t>
  </si>
  <si>
    <t>Kompresa AB 15 x 25 cm /1 ks sterilní NT savá 1230114031</t>
  </si>
  <si>
    <t>ZC854</t>
  </si>
  <si>
    <t xml:space="preserve">Kompresa NT 7,5 x 7,5 cm / 2 ks sterilní 26510 </t>
  </si>
  <si>
    <t>ZD104</t>
  </si>
  <si>
    <t>Náplast omniplast 10,0 cm x 10,0 m 9004472 (900535)</t>
  </si>
  <si>
    <t>ZI558</t>
  </si>
  <si>
    <t>Náplast curapor   7 x   5 cm 22 120 ( náhrada za cosmopor )</t>
  </si>
  <si>
    <t>ZI599</t>
  </si>
  <si>
    <t>Náplast curapor 10 x   8 cm 22121 ( náhrada za cosmopor )</t>
  </si>
  <si>
    <t>ZI601</t>
  </si>
  <si>
    <t>Náplast curapor 10 x 20 cm 22123 ( náhrada za cosmopor )</t>
  </si>
  <si>
    <t>ZI973</t>
  </si>
  <si>
    <t>Pěna malá  V.A.C M8275051</t>
  </si>
  <si>
    <t>ZI974</t>
  </si>
  <si>
    <t>Pěna střední V.A.C M8275052</t>
  </si>
  <si>
    <t>ZI983</t>
  </si>
  <si>
    <t>Terčík + krycí folie V.A.C. ( folie s kolmým napojením )KC- M8275057</t>
  </si>
  <si>
    <t>ZL789</t>
  </si>
  <si>
    <t>Obvaz sterilní hotový č. 2 A4091360</t>
  </si>
  <si>
    <t>ZL790</t>
  </si>
  <si>
    <t>Obvaz sterilní hotový č. 3 A4101144</t>
  </si>
  <si>
    <t>ZK333</t>
  </si>
  <si>
    <t>Pěna S systém vivano bal. á 3 ks 4097281</t>
  </si>
  <si>
    <t>ZJ498</t>
  </si>
  <si>
    <t>Pěna M systém vivano bal. á 3 ks 409725</t>
  </si>
  <si>
    <t>ZJ497</t>
  </si>
  <si>
    <t>Kanystr 800 ml systém vivano bal. á 3 ks 409520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</si>
  <si>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</si>
  <si>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</si>
  <si>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</si>
  <si>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</si>
  <si>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</si>
  <si>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</si>
  <si>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</si>
  <si>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</si>
  <si>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</si>
  <si>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</si>
  <si>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ZI975</t>
  </si>
  <si>
    <t>Pěna velká V.A.C M8275053</t>
  </si>
  <si>
    <t>ZA727</t>
  </si>
  <si>
    <t>Kontejner 30 ml sterilní 331690251750</t>
  </si>
  <si>
    <t>ZA738</t>
  </si>
  <si>
    <t>Filtr mini spike zelený 4550242</t>
  </si>
  <si>
    <t>ZA746</t>
  </si>
  <si>
    <t>Stříkačka injekční 3-dílná 1 ml L Omnifix Solo tuberculin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</si>
  <si>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</si>
  <si>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</si>
  <si>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</si>
  <si>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</si>
  <si>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</si>
  <si>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</si>
  <si>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</si>
  <si>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</si>
  <si>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ZB249</t>
  </si>
  <si>
    <t>Sáček močový s křížovou výpustí sterilní 2000 ml ZAR-TNU201601</t>
  </si>
  <si>
    <t>ZB598</t>
  </si>
  <si>
    <t>Spojka přímá symetrická 7 x 7 mm 120 430</t>
  </si>
  <si>
    <t>ZB751</t>
  </si>
  <si>
    <t>Hadice PVC 8/12 á 30 m P00468</t>
  </si>
  <si>
    <t>ZB756</t>
  </si>
  <si>
    <t>Zkumavka 3 ml K3 edta fialová 454086</t>
  </si>
  <si>
    <t>ZB759</t>
  </si>
  <si>
    <t>Zkumavka červená 8 ml gel 455071</t>
  </si>
  <si>
    <t>ZB774</t>
  </si>
  <si>
    <t>Zkumavka červená 5 ml gel 456071</t>
  </si>
  <si>
    <t>ZB775</t>
  </si>
  <si>
    <t>Zkumavka koagulace 4 ml modrá 454328</t>
  </si>
  <si>
    <t>ZB804</t>
  </si>
  <si>
    <t>Regulátor průtoku infúze dosicair DF 100</t>
  </si>
  <si>
    <t>ZB893</t>
  </si>
  <si>
    <t>Stříkačka inzulinová omnican 0,5 ml 100j s jehlou 30 G 9151125S</t>
  </si>
  <si>
    <t>ZC769</t>
  </si>
  <si>
    <t>Hadička spojovací HS 1,8 x 450LL 606301</t>
  </si>
  <si>
    <t>ZC863</t>
  </si>
  <si>
    <t>Hadička spojovací HS 1,8 x 1800LL 606304</t>
  </si>
  <si>
    <t>ZD808</t>
  </si>
  <si>
    <t>Kanyla vasofix 22G modrá safety 4269098S-01</t>
  </si>
  <si>
    <t>ZD809</t>
  </si>
  <si>
    <t>Kanyla vasofix 20G růžová safety 4269110S-01</t>
  </si>
  <si>
    <t>ZE159</t>
  </si>
  <si>
    <t>Nádoba na kontaminovaný odpad 2 l 15-0003</t>
  </si>
  <si>
    <t>ZG515</t>
  </si>
  <si>
    <t>Zkumavka močová vacuette 10,5 ml bal. á 50 ks 331980455007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</si>
  <si>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</si>
  <si>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</si>
  <si>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</si>
  <si>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</si>
  <si>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</si>
  <si>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</si>
  <si>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</si>
  <si>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</si>
  <si>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ZH818</t>
  </si>
  <si>
    <t>Katetr močový foley CH20 180605-000200</t>
  </si>
  <si>
    <t>ZH845</t>
  </si>
  <si>
    <t>Tyčinka vatová medcomfort + glyc. citónová příchuť bal. á 75 ks 09157-100</t>
  </si>
  <si>
    <t>ZK798</t>
  </si>
  <si>
    <t xml:space="preserve">Zátka combi modrá 4495152 </t>
  </si>
  <si>
    <t>ZK978</t>
  </si>
  <si>
    <t>Cévka odsávací CH16 s přerušovačem sání P01175a</t>
  </si>
  <si>
    <t>ZK979</t>
  </si>
  <si>
    <t>Cévka odsávací CH18 s přerušovačem sání P01177a</t>
  </si>
  <si>
    <t>ZL105</t>
  </si>
  <si>
    <t xml:space="preserve">Nástavec pro odběr moče ke zkumavce vacuete GREI450251DE </t>
  </si>
  <si>
    <t>ZB557</t>
  </si>
  <si>
    <t>Přechodka adapter combifix rekord - luer 4090306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</si>
  <si>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</si>
  <si>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</si>
  <si>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</si>
  <si>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</si>
  <si>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</si>
  <si>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4062957</t>
  </si>
  <si>
    <t>ZA832</t>
  </si>
  <si>
    <t>Jehla injekční 0,9 x   40 mm žlutá 4657519</t>
  </si>
  <si>
    <t>ZA834</t>
  </si>
  <si>
    <t>Jehla injekční 0,7 x   40 mm černá 4660021</t>
  </si>
  <si>
    <t>ZA999</t>
  </si>
  <si>
    <t>Jehla injekční 0,5 x   16 mm oranžová 4657853</t>
  </si>
  <si>
    <t>ZB556</t>
  </si>
  <si>
    <t>Jehla injekční 1,2 x   40 mm růžová 4665120</t>
  </si>
  <si>
    <t>ZB352</t>
  </si>
  <si>
    <t>Jehla spinocan G19 88 mm sloní kost 4501195</t>
  </si>
  <si>
    <t>ZL948</t>
  </si>
  <si>
    <t>Rukavice nitril promedica bez p. M bílé 6N á 100 ks 9399W3</t>
  </si>
  <si>
    <t>ZA421</t>
  </si>
  <si>
    <t>Obinadlo elastické idealtex 10 cm x 5 m 931062</t>
  </si>
  <si>
    <t>ZA424</t>
  </si>
  <si>
    <t>Obinadlo elastické idealtex 14 cm x 5 m 9310643</t>
  </si>
  <si>
    <t>ZA432</t>
  </si>
  <si>
    <t>Obvaz sádrový safix plus 14 cm x 3 m 3327430</t>
  </si>
  <si>
    <t>ZA527</t>
  </si>
  <si>
    <t>Mediset pro malé chir.výkony  4709673</t>
  </si>
  <si>
    <t>ZA540</t>
  </si>
  <si>
    <t>Náplast omnifix E 15 cm x 10 m 9006513</t>
  </si>
  <si>
    <t>ZA557</t>
  </si>
  <si>
    <t>Kompresa gáza sterilní 10 x 20 cm / 5 ks 26013</t>
  </si>
  <si>
    <t>ZC725</t>
  </si>
  <si>
    <t>Obvaz ortho-pad 15 cm x 3 m 1320105005</t>
  </si>
  <si>
    <t>ZC848</t>
  </si>
  <si>
    <t>Obvaz ortho-pad 10 cm x 3 m karton á 120 ks 1320105004</t>
  </si>
  <si>
    <t>ZD668</t>
  </si>
  <si>
    <t>Kompresa gáza 10 x 10 cm / 5 ks sterilní 1325019275</t>
  </si>
  <si>
    <t>ZD740</t>
  </si>
  <si>
    <t>Kompresa gáza 7,5 x 7,5 cm / 5 ks sterilní 1325019265</t>
  </si>
  <si>
    <t>ZI600</t>
  </si>
  <si>
    <t>Náplast curapor 10 x 15 cm 22122 ( náhrada za cosmopor )</t>
  </si>
  <si>
    <t>ZA430</t>
  </si>
  <si>
    <t>Obinadlo sádrové gipsan 10 cm x 3 m bal. á 60 ks 1321701103</t>
  </si>
  <si>
    <t>ZA431</t>
  </si>
  <si>
    <t>Obvaz sádrový safix plus 12 cm x 3 m 3327420</t>
  </si>
  <si>
    <t>ZA556</t>
  </si>
  <si>
    <t>Obvaz sádrový safix plus 10 cm x 3 m 3327410</t>
  </si>
  <si>
    <t>ZA590</t>
  </si>
  <si>
    <t>Obvaz sádrový safix plus   6 cm x 2 m 3327300</t>
  </si>
  <si>
    <t>ZA592</t>
  </si>
  <si>
    <t>Obvaz sádrový safix plus   8 cm x 3 m 3327400</t>
  </si>
  <si>
    <t>ZD545</t>
  </si>
  <si>
    <t>Safix longeta 10 x 20 m 332790</t>
  </si>
  <si>
    <t>ZD551</t>
  </si>
  <si>
    <t>Safix longeta 12 x 20 m 332791</t>
  </si>
  <si>
    <t>ZE396</t>
  </si>
  <si>
    <t>Krytí mastný tyl grassolind 7,5 x 10 cm bal. á 10 ks 499313</t>
  </si>
  <si>
    <t>ZM000</t>
  </si>
  <si>
    <t>Vata obvazová skládaná 50g 004307667</t>
  </si>
  <si>
    <t>ZA555</t>
  </si>
  <si>
    <t>Obinadlo sádrové gipsan 14 cm x 3 m bal. á 40 ks 1321701105</t>
  </si>
  <si>
    <t>ZA538</t>
  </si>
  <si>
    <t>Obinadlo sádrové gipsan 12 cm x 3 m bal. á 48 ks 1321701104</t>
  </si>
  <si>
    <t>ZA897</t>
  </si>
  <si>
    <t>Nůž na stehy krátký sterilní bal. á 100 ks 11.000.00.010</t>
  </si>
  <si>
    <t>ZB770</t>
  </si>
  <si>
    <t>Držák jehly excentrický Holdex 450263</t>
  </si>
  <si>
    <t>ZB771</t>
  </si>
  <si>
    <t>Držák jehly základní 450201</t>
  </si>
  <si>
    <t>ZC752</t>
  </si>
  <si>
    <t>Čepelka skalpelová 15 BB515</t>
  </si>
  <si>
    <t>ZF159</t>
  </si>
  <si>
    <t>Nádoba na kontaminovaný odpad 1 l 15-0002</t>
  </si>
  <si>
    <t>ZI179</t>
  </si>
  <si>
    <t>Zkumavka s mediem+ flovakovaný tampon eSwab růžový 490CE.A</t>
  </si>
  <si>
    <t>ZK799</t>
  </si>
  <si>
    <t>Zátka combi červená 4495101</t>
  </si>
  <si>
    <t>ZE850</t>
  </si>
  <si>
    <t>Nůžky oční rovné iris TK-AK 434-11</t>
  </si>
  <si>
    <t>ZL824</t>
  </si>
  <si>
    <t>Kotouč na syntetiku pro MED pr. 65 mm</t>
  </si>
  <si>
    <t>ZB217</t>
  </si>
  <si>
    <t>Šití dafilon modrý 3/0 bal. á 36 ks C0932353</t>
  </si>
  <si>
    <t>ZB979</t>
  </si>
  <si>
    <t>Šití dafilon modrý 4/0 bal. á 36 ks C0932205</t>
  </si>
  <si>
    <t>ZA975</t>
  </si>
  <si>
    <t>Šití safil fialový 4/0 bal. á 36 ks C1048220</t>
  </si>
  <si>
    <t>ZA360</t>
  </si>
  <si>
    <t>Jehla sterican 0,5 x 25 mm oranžová 9186158</t>
  </si>
  <si>
    <t>ZI492</t>
  </si>
  <si>
    <t>Rukavice latex bez p. XL 01039-XL</t>
  </si>
  <si>
    <t>ZK476</t>
  </si>
  <si>
    <t>Rukavice operační latexové s pudrem ansell medigrip plus vel. 7,5 302925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</si>
  <si>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</si>
  <si>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</si>
  <si>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</si>
  <si>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</si>
  <si>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</si>
  <si>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</si>
  <si>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</si>
  <si>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</si>
  <si>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ZL949</t>
  </si>
  <si>
    <t>Rukavice nitril promedica bez p. L bílé 6N á 100 ks 9399W4</t>
  </si>
  <si>
    <t>ZM051</t>
  </si>
  <si>
    <t>Rukavice nitril promedica bez p. S bílé 6N á 100 ks 9399W2</t>
  </si>
  <si>
    <t>ZA454</t>
  </si>
  <si>
    <t>Kompresa AB 10 x 10 cm / 1 ks sterilní NT savá 1230114011</t>
  </si>
  <si>
    <t>ZA537</t>
  </si>
  <si>
    <t>Krytí mepilex heel 13 x 20 cm bal. á 5 ks 288100-01</t>
  </si>
  <si>
    <t>ZA561</t>
  </si>
  <si>
    <t>Kompresa AB 20 x 40 cm / 1 ks sterilní NT savá 1230114051</t>
  </si>
  <si>
    <t>ZA566</t>
  </si>
  <si>
    <t>Nasofix niko L velký 49-625-L</t>
  </si>
  <si>
    <t>ZA629</t>
  </si>
  <si>
    <t>Tampon 19 x 20 cm / 5 ks sterilní stáčený 0442</t>
  </si>
  <si>
    <t>ZA687</t>
  </si>
  <si>
    <t>Sáček močový curity s hod.diurézou 200 ml hadička 150 cm 6502</t>
  </si>
  <si>
    <t>ZA691</t>
  </si>
  <si>
    <t>Rampa 3 kohouty discofix 16600C/4085434/</t>
  </si>
  <si>
    <t>ZA713</t>
  </si>
  <si>
    <t>Měřič žilního tlaku 01 646992</t>
  </si>
  <si>
    <t>ZA749</t>
  </si>
  <si>
    <t>Stříkačka injekční 3-dílná 50 ml LL Omnifix Solo 4617509F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</si>
  <si>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</si>
  <si>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</si>
  <si>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</si>
  <si>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</si>
  <si>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</si>
  <si>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vyplachovací MRG564</t>
  </si>
  <si>
    <t>ZB041</t>
  </si>
  <si>
    <t>Systém hrudní drenáže atrium 1cestný 3600-100</t>
  </si>
  <si>
    <t>ZB097</t>
  </si>
  <si>
    <t>Trokar hrudní Argyle Ch24/41 cm bal. á 10 ks 8888561050</t>
  </si>
  <si>
    <t>ZB102</t>
  </si>
  <si>
    <t>Láhev k odsávačce flovac 1l hadice 1,8 m á 45 ks 000-036-020</t>
  </si>
  <si>
    <t>ZB103</t>
  </si>
  <si>
    <t>Láhev k odsávačce flovac 2l hadice 1,8 m 000-036-021</t>
  </si>
  <si>
    <t>ZB173</t>
  </si>
  <si>
    <t>Maska kyslíková s hadičkou a nosní svorkou dospělá H-103013</t>
  </si>
  <si>
    <t>ZB314</t>
  </si>
  <si>
    <t>Kanyla TS 8,0 s manžetou bal. á 2 ks 100/523/080</t>
  </si>
  <si>
    <t>ZB386</t>
  </si>
  <si>
    <t xml:space="preserve">Kanyla ET 7,5 s manžetou 9475E </t>
  </si>
  <si>
    <t>ZB477</t>
  </si>
  <si>
    <t>Kohout trojcestný lopez valve AA-011-M9000 S</t>
  </si>
  <si>
    <t>ZB757</t>
  </si>
  <si>
    <t>Zkumavka 6 ml K3 edta fialová 456036</t>
  </si>
  <si>
    <t>ZB761</t>
  </si>
  <si>
    <t>Zkumavka červená 4 ml 454092</t>
  </si>
  <si>
    <t>ZB773</t>
  </si>
  <si>
    <t>Zkumavka šedá-glykemie 454085</t>
  </si>
  <si>
    <t>ZB777</t>
  </si>
  <si>
    <t>Zkumavka červená 4 ml gel 454071</t>
  </si>
  <si>
    <t>ZC074</t>
  </si>
  <si>
    <t>Nebulizátor Typ 753 pro dospělé 01.000.08.753</t>
  </si>
  <si>
    <t>ZC648</t>
  </si>
  <si>
    <t>Elektroda EKG s gelem ovál 51 x 33 mm pro dospělé H-108006</t>
  </si>
  <si>
    <t>ZC768</t>
  </si>
  <si>
    <t>Zkumavka 10 ml sterilní bal. á 1250 ks 1009/TE/SG</t>
  </si>
  <si>
    <t>ZC872</t>
  </si>
  <si>
    <t>Zátka ke kapiláře á 1500 ks, 140 ul</t>
  </si>
  <si>
    <t>ZC981</t>
  </si>
  <si>
    <t>Kanyla TS 8,0 bez manžety 100/811/080</t>
  </si>
  <si>
    <t>ZD212</t>
  </si>
  <si>
    <t>Brýle kyslíkové pro dospělé 1161000/L</t>
  </si>
  <si>
    <t>ZD748</t>
  </si>
  <si>
    <t xml:space="preserve">Mediset pro žilní katetrizaci a rouškování bal. á 10 ks CVK Kit </t>
  </si>
  <si>
    <t>ZD980</t>
  </si>
  <si>
    <t>Kanyla vasofix 18G zelená safety 4269136S-01</t>
  </si>
  <si>
    <t>ZF233</t>
  </si>
  <si>
    <t>Stříkačka injekční arteriální 3 ml line draw L/S bal. á 200 ks 4043E</t>
  </si>
  <si>
    <t>ZH168</t>
  </si>
  <si>
    <t>Stříkačka injekční 3-dílná 1 ml L tuberculin KD-JECT III 831786</t>
  </si>
  <si>
    <t>ZI182</t>
  </si>
  <si>
    <t>Zkumavka + aplikátor s chem.stabilizátorem UriSwab žlutá 802CE.A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</si>
  <si>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</si>
  <si>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</si>
  <si>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</si>
  <si>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</si>
  <si>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</si>
  <si>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</si>
  <si>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ZK693</t>
  </si>
  <si>
    <t>Aquapak - sterilní voda 1070 ml + adaptér 404128</t>
  </si>
  <si>
    <t>ZK884</t>
  </si>
  <si>
    <t>Kohout trojcestný discofix modrý 4095111</t>
  </si>
  <si>
    <t>ZB303</t>
  </si>
  <si>
    <t>Spojka asymetrická 4 x 7 mm 120 420</t>
  </si>
  <si>
    <t>ZB253</t>
  </si>
  <si>
    <t>Filtr iso-gard bakteriální virový čistý bal. á 25 ks 19212</t>
  </si>
  <si>
    <t>ZG139</t>
  </si>
  <si>
    <t>Set infuzní VL ST 00 bal. á 70 ks M46441000</t>
  </si>
  <si>
    <t>ZC065</t>
  </si>
  <si>
    <t>Kapilára hep. sodný 140 ul+drátek 125/140</t>
  </si>
  <si>
    <t>ZE027</t>
  </si>
  <si>
    <t>Katetr CVC 1 lumen certofix mono 330 4160282E</t>
  </si>
  <si>
    <t>ZE079</t>
  </si>
  <si>
    <t>Set transfúzní non PVC s odvzdušněním a bakteriálním filtrem ZAR-I-TS</t>
  </si>
  <si>
    <t>ZA833</t>
  </si>
  <si>
    <t>Jehla injekční 0,8 x   40 mm zelená 4657527</t>
  </si>
  <si>
    <t>ZB768</t>
  </si>
  <si>
    <t>Jehla vakuová 216/38 mm zelená 450076</t>
  </si>
  <si>
    <t>DG382</t>
  </si>
  <si>
    <t>Bactec Plus Aerobic</t>
  </si>
  <si>
    <t>DG385</t>
  </si>
  <si>
    <t>Bactec Plus Anaerobic</t>
  </si>
  <si>
    <t>DG395</t>
  </si>
  <si>
    <t>Diagnostická souprava ABO set monoklonální na 30</t>
  </si>
  <si>
    <t>ZK466</t>
  </si>
  <si>
    <t>Fólie incizní visulin 10 x 6 cm bal. á 100 ks 6857331</t>
  </si>
  <si>
    <t>ZA095</t>
  </si>
  <si>
    <t>Cement kostní palacos R+G 2 x 40 g á 2 ks 66017569</t>
  </si>
  <si>
    <t>ZB885</t>
  </si>
  <si>
    <t>Vrták pr. 1,1 mm 513.030</t>
  </si>
  <si>
    <t>ZE278</t>
  </si>
  <si>
    <t xml:space="preserve">Drát vodící 0,9 mm bal. á 10 ks 26-875-00-05 </t>
  </si>
  <si>
    <t>ZF625</t>
  </si>
  <si>
    <t>Vrták 2,5 mm 3-drážkový pro rychlospojku 315.250</t>
  </si>
  <si>
    <t>ZF731</t>
  </si>
  <si>
    <t>Drát vodící guide wire s trokarovou špičkou 1,25 mm 292.620</t>
  </si>
  <si>
    <t>ZI283</t>
  </si>
  <si>
    <t>elektroda VAPR Premiere 90 DEPuy 227204</t>
  </si>
  <si>
    <t>ZB431</t>
  </si>
  <si>
    <t>Drát vodící se závitovou a trokarovou špičkou 2,8 mm d.350 mm 357.039</t>
  </si>
  <si>
    <t>ZB691</t>
  </si>
  <si>
    <t>Vrták pr. 2,0 mm 811-920-025-105</t>
  </si>
  <si>
    <t>ZD861</t>
  </si>
  <si>
    <t>Fréza kulová, délka 45 mm, pr.5 mm  03.000.172S</t>
  </si>
  <si>
    <t>ZF637</t>
  </si>
  <si>
    <t>Drát vodící guide wire s trokarovou špičkou 2,80 mm 292.680</t>
  </si>
  <si>
    <t>ZG046</t>
  </si>
  <si>
    <t>Vrták dlouhý pr.2,8 mm 310.284</t>
  </si>
  <si>
    <t>ZH151</t>
  </si>
  <si>
    <t>Kabel svetlovodný rud IM201-230</t>
  </si>
  <si>
    <t>ZH416</t>
  </si>
  <si>
    <t>Vrták pr. 3,2 mm 315.310</t>
  </si>
  <si>
    <t>ZI379</t>
  </si>
  <si>
    <t>Šroubovák-torzní nástavec 26-952-00-07</t>
  </si>
  <si>
    <t>ZJ528</t>
  </si>
  <si>
    <t>Cement kostní vancognex 40 g ( vancomycin + gentamicin ) 12A2520</t>
  </si>
  <si>
    <t>ZL670</t>
  </si>
  <si>
    <t>Set na míchání cementu - sterilní + plastová miska a špachte bal. á 10 ks 07.082.11.000</t>
  </si>
  <si>
    <t>ZL018</t>
  </si>
  <si>
    <t>Drát vodící 1,1 mm kalibrovaný bal. á 10 ks 26-850-00-05</t>
  </si>
  <si>
    <t>ZI421</t>
  </si>
  <si>
    <t>Svorka zajišťovací  pro RIA sterilní 352.260S</t>
  </si>
  <si>
    <t>ZJ154</t>
  </si>
  <si>
    <t xml:space="preserve">Drát vodící 3,2 mm 300 mm kalibrovaný 357.129  </t>
  </si>
  <si>
    <t>ZD425</t>
  </si>
  <si>
    <t>Nůž k elektrodermatomu á 10 ks GB228 R</t>
  </si>
  <si>
    <t>ZL680</t>
  </si>
  <si>
    <t>Fréza pr. 3 mm sterilní délka 45 mm 03.000.171S</t>
  </si>
  <si>
    <t>ZG304</t>
  </si>
  <si>
    <t>Vrták 2,0 mm 323.062</t>
  </si>
  <si>
    <t>ZB005</t>
  </si>
  <si>
    <t>Fréza k shaveru měkkotkáňová bal. á 5 ks 287519</t>
  </si>
  <si>
    <t>ZK805</t>
  </si>
  <si>
    <t>Vrták pr. 1,6 x 40 mm pro soupravu Aptus A-3430</t>
  </si>
  <si>
    <t>ZJ087</t>
  </si>
  <si>
    <t xml:space="preserve">Kleště repoziční dlahové 15 cm RU5528-15   </t>
  </si>
  <si>
    <t>ZK674</t>
  </si>
  <si>
    <t>List pilový 46/31 x 0.4/03 mm pro vrtačku Colibri 532.047</t>
  </si>
  <si>
    <t>ZD485</t>
  </si>
  <si>
    <t>Vrták do soupravy HAND INNOVATIONS 2,5  DB25</t>
  </si>
  <si>
    <t>ZF073</t>
  </si>
  <si>
    <t>Vrták pr. 2,8 mm se stupnicí délka 200/100 mm pro rychlospojku 324.214</t>
  </si>
  <si>
    <t>ZI849</t>
  </si>
  <si>
    <t>Elektroda VAPR Premiere 50 koncová kolenní s integ.kabelem a sáním 227504</t>
  </si>
  <si>
    <t>ZL549</t>
  </si>
  <si>
    <t>Elektroda radiofrekvenční vaper 2.3 s bočním pálením a přívodným kabelem pro artroskopie zápěstí 227211</t>
  </si>
  <si>
    <t>ZD015</t>
  </si>
  <si>
    <t>Vrták kanylovaný 2,6 mm 26-451-27-07</t>
  </si>
  <si>
    <t>ZL170</t>
  </si>
  <si>
    <t>Aplikátor na kotvy Omnispan jednorázový  228143</t>
  </si>
  <si>
    <t>ZJ296</t>
  </si>
  <si>
    <t>Hlava frézovací nitrodřeňová RIA pr. 14.0mm sterilní 352.254S</t>
  </si>
  <si>
    <t>ZL636</t>
  </si>
  <si>
    <t>Hlava frézovací nitrodřeňová SynReam pr. 8,5 mm 352.085</t>
  </si>
  <si>
    <t>ZI418</t>
  </si>
  <si>
    <t>Systém trubek RIA pro hnací hřídel RIA délka 520mm pro číslo 314.743 sterilní 314.746S</t>
  </si>
  <si>
    <t>ZL639</t>
  </si>
  <si>
    <t>Hlava frézovací nitrodřeňová SynReam pr.10,0 mm 352.100</t>
  </si>
  <si>
    <t>ZG095</t>
  </si>
  <si>
    <t>Dlátko černé na sklovinu 9 x 2,0 mm, 15 cm 397147510310</t>
  </si>
  <si>
    <t>ZI419</t>
  </si>
  <si>
    <t xml:space="preserve">Těsnění pro hnací hřídel RIA sterilní á 2 ks 351.718.02S </t>
  </si>
  <si>
    <t>ZE375</t>
  </si>
  <si>
    <t xml:space="preserve">Vrták pr. 3.2 mm kalibrovaný délka 145 mm třídrážkový pro rychlospojku k soupravě ETN 03.010.103 </t>
  </si>
  <si>
    <t>ZD938</t>
  </si>
  <si>
    <t xml:space="preserve">Hlava frézovací nitrodřeňová RIA pr. 15 mm sterilní 352.256S </t>
  </si>
  <si>
    <t>ZF675</t>
  </si>
  <si>
    <t>Fréza kostní měkkotkáňová resterilizovtelná k shaveru storz pr.4,2 mmL 28205AC</t>
  </si>
  <si>
    <t>KG209</t>
  </si>
  <si>
    <t>šroub nosný pr. 11 samořezný D110 273.110</t>
  </si>
  <si>
    <t>KG398</t>
  </si>
  <si>
    <t>šroub zajišťovací stardrive 2,7 mm ( hlava LCP 2.4), délka 18 402.218</t>
  </si>
  <si>
    <t>KG399</t>
  </si>
  <si>
    <t>šroub zajišťovací stardrive 2,7 mm ( hlava LCP 2.4), délka 20 402.220</t>
  </si>
  <si>
    <t>KG403</t>
  </si>
  <si>
    <t>šroub zajišťovací stardrive 2,7 mm ( hlava LCP 2.4), délka 28 402.228</t>
  </si>
  <si>
    <t>KG404</t>
  </si>
  <si>
    <t>šroub zajišťovací stardrive 2,7 mm ( hlava LCP 2.4), délka 30 402.230</t>
  </si>
  <si>
    <t>KG433</t>
  </si>
  <si>
    <t>šroub kortikální pr 3,5 samořezný D26 TI 404.826</t>
  </si>
  <si>
    <t>KG439</t>
  </si>
  <si>
    <t>šroub kortikální pr 3,5 samořezný D50 TI 404.850</t>
  </si>
  <si>
    <t>KG444</t>
  </si>
  <si>
    <t>šroub zajišťovací pr 3,5 samořezný D14 412.103</t>
  </si>
  <si>
    <t>KG448</t>
  </si>
  <si>
    <t>šroub zajišťovací pr 3,5 samořezný D22 412.107</t>
  </si>
  <si>
    <t>KG449</t>
  </si>
  <si>
    <t>šroub zajišťovací pr 3,5 samořezný D24 412.108</t>
  </si>
  <si>
    <t>KG450</t>
  </si>
  <si>
    <t>šroub zajišťovací pr 3,5 samořezný D26 412.109</t>
  </si>
  <si>
    <t>KG503</t>
  </si>
  <si>
    <t>dlaha DHP 2,7/3,5 mediální levá 7 otv T 441.287</t>
  </si>
  <si>
    <t>KG538</t>
  </si>
  <si>
    <t>prut prevotový ten pr 2,5 D440 TAN růžový 475.925</t>
  </si>
  <si>
    <t>ZA010</t>
  </si>
  <si>
    <t>Dlaha LC-DCP 3.5 mm 8 otvorů 223.580</t>
  </si>
  <si>
    <t>ZA011</t>
  </si>
  <si>
    <t>Šroub kortikální 1.5 mm 200.809</t>
  </si>
  <si>
    <t>ZA012</t>
  </si>
  <si>
    <t>Šroub kortikální 1.5 mm 200.810</t>
  </si>
  <si>
    <t>ZA015</t>
  </si>
  <si>
    <t>Šroub kortikální 1.5 mm 200.808</t>
  </si>
  <si>
    <t>ZA016</t>
  </si>
  <si>
    <t>Šroub kortikální 1.5 mm 200.812</t>
  </si>
  <si>
    <t>ZA026</t>
  </si>
  <si>
    <t>Dlaha adaptační 1.5 mm 12 otv. 246.191</t>
  </si>
  <si>
    <t>ZA041</t>
  </si>
  <si>
    <t>Šroub zajišťovací 3,5 mm 213.016</t>
  </si>
  <si>
    <t>ZA050</t>
  </si>
  <si>
    <t>Šroub zajišťovací 3,5 mm 213.045</t>
  </si>
  <si>
    <t>ZA057</t>
  </si>
  <si>
    <t>Šroub zajišťovací Stardrive 5,0 mm 212.222</t>
  </si>
  <si>
    <t>ZA115</t>
  </si>
  <si>
    <t>Kotvička mitek easy s návlekem GII 212450</t>
  </si>
  <si>
    <t>ZA130</t>
  </si>
  <si>
    <t>Šroub zajišťovací Stardrive 5,0 mm 212.207</t>
  </si>
  <si>
    <t>ZA132</t>
  </si>
  <si>
    <t>Šroub zajišťovací Stardrive 5,0 mm 212.210</t>
  </si>
  <si>
    <t>ZA133</t>
  </si>
  <si>
    <t>Šroub zajišťovací Stardrive 5,0 mm 212.211</t>
  </si>
  <si>
    <t>ZA136</t>
  </si>
  <si>
    <t>Šroub zajišťovací Stardrive 5,0 mm 212.214</t>
  </si>
  <si>
    <t>ZA140</t>
  </si>
  <si>
    <t>Šroub zajišťovací Stardrive 5,0 mm 212.224</t>
  </si>
  <si>
    <t>ZA141</t>
  </si>
  <si>
    <t>Šroub zajišťovací Stardrive 5,0 mm 212.225</t>
  </si>
  <si>
    <t>ZA291</t>
  </si>
  <si>
    <t>Šroub schanzův 5,0 mm 294.540</t>
  </si>
  <si>
    <t>ZA294</t>
  </si>
  <si>
    <t>Šroub zajišťovací Targon KB200T</t>
  </si>
  <si>
    <t>ZA295</t>
  </si>
  <si>
    <t>Šroub zajištovací 4,5 mm Targon KB332T</t>
  </si>
  <si>
    <t>ZA297</t>
  </si>
  <si>
    <t>Hřeb PF nagel 12 mm 135° Targon KD024T</t>
  </si>
  <si>
    <t>ZA306</t>
  </si>
  <si>
    <t>Hlava zaslepovací DFN pro vrtulku 451.895</t>
  </si>
  <si>
    <t>ZA308</t>
  </si>
  <si>
    <t>Systém kotvící pro koleno RIGIDFIX 210133</t>
  </si>
  <si>
    <t>ZA387</t>
  </si>
  <si>
    <t>Šroub kanylovaný canos 3,5 mm 26-433-38-09</t>
  </si>
  <si>
    <t>ZA390</t>
  </si>
  <si>
    <t>Šroub kanylovaný canos 3,5 mm 26-433-44-09</t>
  </si>
  <si>
    <t>ZA732</t>
  </si>
  <si>
    <t>Šroub kortikální 3.5 mm 204.814</t>
  </si>
  <si>
    <t>ZB346</t>
  </si>
  <si>
    <t xml:space="preserve">Šroub kompresní HBS2 mini délka 22 mm 26-830-22-09   </t>
  </si>
  <si>
    <t>ZB375</t>
  </si>
  <si>
    <t>Šroub kortikální 3.5 mm 204.818</t>
  </si>
  <si>
    <t>ZB397</t>
  </si>
  <si>
    <t>Šroub kortikální 3.5 mm 204.816</t>
  </si>
  <si>
    <t>ZB887</t>
  </si>
  <si>
    <t>Šroub kortikální 3.5 mm 204.812</t>
  </si>
  <si>
    <t>ZB897</t>
  </si>
  <si>
    <t>Čep zajišťovací 4.9 mm L36 459.360</t>
  </si>
  <si>
    <t>ZC160</t>
  </si>
  <si>
    <t>Pouzdro skluzné PF Targon KD185T</t>
  </si>
  <si>
    <t>ZC170</t>
  </si>
  <si>
    <t>Pouzdro skluzné PF Targon KD186T</t>
  </si>
  <si>
    <t>ZC171</t>
  </si>
  <si>
    <t>Šroub antirotační PF Targon KD208T</t>
  </si>
  <si>
    <t>ZC173</t>
  </si>
  <si>
    <t>Šroub skluzný PF 10,5 x 70 mm Targon KD115T</t>
  </si>
  <si>
    <t>ZC182</t>
  </si>
  <si>
    <t>Šroub antirotační Targon KD207T</t>
  </si>
  <si>
    <t>ZC187</t>
  </si>
  <si>
    <t>Šroub antirotační Targon KD205T</t>
  </si>
  <si>
    <t>ZC207</t>
  </si>
  <si>
    <t>Šroub kortikální 1.5 mm 200.813</t>
  </si>
  <si>
    <t>ZC208</t>
  </si>
  <si>
    <t>Šroub kortikální 1.5 mm 200.811</t>
  </si>
  <si>
    <t>ZC223</t>
  </si>
  <si>
    <t>Šroub fixační PH 4,5 mm Targon KB078T</t>
  </si>
  <si>
    <t>ZC226</t>
  </si>
  <si>
    <t>Šroub fixační PH 4,5 mm Targon KB084T</t>
  </si>
  <si>
    <t>ZC230</t>
  </si>
  <si>
    <t>Šroub fixační PH 4,5 mm Targon KB080T</t>
  </si>
  <si>
    <t>ZC231</t>
  </si>
  <si>
    <t>Šroub fixační PH 4,5 mm Targon KB082T</t>
  </si>
  <si>
    <t>ZC240</t>
  </si>
  <si>
    <t>Šroub zajišťovací 4,5 mm Targon KB336T</t>
  </si>
  <si>
    <t>ZC241</t>
  </si>
  <si>
    <t>Šroub zajišťovací 4,5 mm Targon KB340T</t>
  </si>
  <si>
    <t>ZC270</t>
  </si>
  <si>
    <t>Šroub kortikální 1.5 mm 200.814</t>
  </si>
  <si>
    <t>ZC283</t>
  </si>
  <si>
    <t>Pouzdro skluzné PF Targon KD184T</t>
  </si>
  <si>
    <t>ZC421</t>
  </si>
  <si>
    <t>Šroub kortikální 3.5 mm 204.820</t>
  </si>
  <si>
    <t>ZC437</t>
  </si>
  <si>
    <t>Šroub kortikální 3.5 mm 204.822</t>
  </si>
  <si>
    <t>ZC707</t>
  </si>
  <si>
    <t>Hřeb PF 180, 135° Targon KD044T</t>
  </si>
  <si>
    <t>ZD074</t>
  </si>
  <si>
    <t>Šroub zajišťovací 3,5 mm 213.035</t>
  </si>
  <si>
    <t>ZD197</t>
  </si>
  <si>
    <t>Šroub antirotační Targon KD209T</t>
  </si>
  <si>
    <t>ZD234</t>
  </si>
  <si>
    <t>Dlaha profilu třetiny válce 3,5 s límcem 241.370</t>
  </si>
  <si>
    <t>ZD266</t>
  </si>
  <si>
    <t>Šroub kortikální 3,5x14 mm CS14000</t>
  </si>
  <si>
    <t>ZD267</t>
  </si>
  <si>
    <t>Šroub kortikální 3,5x16 mm CS16000</t>
  </si>
  <si>
    <t>ZD297</t>
  </si>
  <si>
    <t>Hřeb se závity 2,5 x 24 mm TP24000</t>
  </si>
  <si>
    <t>ZD327</t>
  </si>
  <si>
    <t>Šroub kortikální 3,5x12 mm CS12000</t>
  </si>
  <si>
    <t>ZE818</t>
  </si>
  <si>
    <t>Šroub schanzův 5,0 mm 294.785</t>
  </si>
  <si>
    <t>ZF268</t>
  </si>
  <si>
    <t>Šroub kortikální 3,5 mm 204.840</t>
  </si>
  <si>
    <t>ZF282</t>
  </si>
  <si>
    <t>Šroub kortikální 3.5 mm 204.850</t>
  </si>
  <si>
    <t>ZF876</t>
  </si>
  <si>
    <t>Šroub malleolární 4.5 mm 215.045</t>
  </si>
  <si>
    <t>ZG039</t>
  </si>
  <si>
    <t>Šroub schanzův 5,0 mm 294.784</t>
  </si>
  <si>
    <t>ZG044</t>
  </si>
  <si>
    <t>Šroub malleolární 4.5 mm dléka 50/24 mm 215.050</t>
  </si>
  <si>
    <t>ZG119</t>
  </si>
  <si>
    <t>Šroub spongiozní 4.0 mm 207.018</t>
  </si>
  <si>
    <t>ZG246</t>
  </si>
  <si>
    <t>Dlaha LCP distální tibie 3.5 mm mediální 02.112.530</t>
  </si>
  <si>
    <t>ZG254</t>
  </si>
  <si>
    <t>Dlaha profilu třetiny válce 3,5 s límcem 241.380</t>
  </si>
  <si>
    <t>ZG307</t>
  </si>
  <si>
    <t>Drát K-Wire 1,60 mm L150 á 10 ks 292.160.10</t>
  </si>
  <si>
    <t>ZG588</t>
  </si>
  <si>
    <t>Šroub zajišťovací 5,0 mm 04.005.532</t>
  </si>
  <si>
    <t>ZH048</t>
  </si>
  <si>
    <t>Šroub zajišťovací 5,0 mm 04.005.522</t>
  </si>
  <si>
    <t>ZH227</t>
  </si>
  <si>
    <t>Kotvička zavrtávací vstřebatelná 5,5 mm 222233</t>
  </si>
  <si>
    <t>ZH346</t>
  </si>
  <si>
    <t>Šroub schanzův seldrill 4/3 mm L100/20 294.772</t>
  </si>
  <si>
    <t>KG212</t>
  </si>
  <si>
    <t>hřeb PFN pr. 10 130° D240 ocel 273.130</t>
  </si>
  <si>
    <t>KG228</t>
  </si>
  <si>
    <t>hlava zaslepovací expert 0 mm 04.004.000</t>
  </si>
  <si>
    <t>KG229</t>
  </si>
  <si>
    <t>Hlava zaslepovací expert 5 mm 04.004.001</t>
  </si>
  <si>
    <t>KG264</t>
  </si>
  <si>
    <t>hřeb TN pr. 9 masivní D375 TAN 04.024.355</t>
  </si>
  <si>
    <t>KG288</t>
  </si>
  <si>
    <t>šroub zajišťovací VA pr. 2,4 samořezný D20 04.210.120</t>
  </si>
  <si>
    <t>KG289</t>
  </si>
  <si>
    <t>šroub zajišťovací VA pr. 2,4 samořezný D22 04.210.122</t>
  </si>
  <si>
    <t>KG395</t>
  </si>
  <si>
    <t>šroub zajišťovací stardrive 2,7 mm ( hlava LCP 2.4), délka 12 402.212</t>
  </si>
  <si>
    <t>KG400</t>
  </si>
  <si>
    <t>šroub zajišťovací stardrive 2,7 mm ( hlava LCP 2.4), délka 22 402.222</t>
  </si>
  <si>
    <t>KG402</t>
  </si>
  <si>
    <t>šroub zajišťovací stardrive 2,7 mm ( hlava LCP 2.4), délka 26 402.226</t>
  </si>
  <si>
    <t>KG408</t>
  </si>
  <si>
    <t>šroub zajišťovací stardrive 2,7 mm ( hlava LCP 2.4), délka 38 402.238</t>
  </si>
  <si>
    <t>KG409</t>
  </si>
  <si>
    <t>šroub zajišťovací stardrive 2,7 mm ( hlava LCP 2.4), délka 40 402.240</t>
  </si>
  <si>
    <t>KG414</t>
  </si>
  <si>
    <t>šroub zajišťovací stardrive 2,7 mm ( hlava LCP 2.4), délka 50 402.250</t>
  </si>
  <si>
    <t>KG427</t>
  </si>
  <si>
    <t>šroub kortikální pr 3,5 samořezný D14 TI 404.814</t>
  </si>
  <si>
    <t>KG428</t>
  </si>
  <si>
    <t>šroub kortikální pr 3,5 samořezný D16 TI 404.816</t>
  </si>
  <si>
    <t>KG429</t>
  </si>
  <si>
    <t>šroub kortikální pr 3,5 samořezný D18 TI 404.818</t>
  </si>
  <si>
    <t>KG438</t>
  </si>
  <si>
    <t>šroub kortikální pr 3,5 samořezný D45 TI 404.845</t>
  </si>
  <si>
    <t>KG443</t>
  </si>
  <si>
    <t>šroub zajišťovací pr 3,5 samořezný D12 412.102</t>
  </si>
  <si>
    <t>KG445</t>
  </si>
  <si>
    <t>šroub zajišťovací pr 3,5 samořezný D16 412.104</t>
  </si>
  <si>
    <t>KG453</t>
  </si>
  <si>
    <t>šroub zajišťovací pr 3,5 samořezný D35 412.114</t>
  </si>
  <si>
    <t>KG454</t>
  </si>
  <si>
    <t>šroub zajišťovací pr 3,5 samořezný D40 412.117</t>
  </si>
  <si>
    <t>KG484</t>
  </si>
  <si>
    <t>dlaha DHP 2,7/3,5 dorso-lat pravá 5 otv. 441.264</t>
  </si>
  <si>
    <t>KG498</t>
  </si>
  <si>
    <t>dlaha DHP 2,7/3,5 mediální pravá 3 otv T 441.282</t>
  </si>
  <si>
    <t>KG502</t>
  </si>
  <si>
    <t>dlaha DHP 2,7/3,5 mediální pravá 7 otv T 441.286</t>
  </si>
  <si>
    <t>KG539</t>
  </si>
  <si>
    <t>prut prevotový ten pr 3,0 D440 TAN zlatý 475.930</t>
  </si>
  <si>
    <t>ZA017</t>
  </si>
  <si>
    <t>Šroub kortikální 1.5 mm 200.816</t>
  </si>
  <si>
    <t>ZA021</t>
  </si>
  <si>
    <t>Šroub kortikální 2.0 mm 201.822</t>
  </si>
  <si>
    <t>ZA040</t>
  </si>
  <si>
    <t>Šroub zajišťovací 3,5 mm 213.012</t>
  </si>
  <si>
    <t>ZA042</t>
  </si>
  <si>
    <t>Šroub zajišťovací 3,5 mm 213.018</t>
  </si>
  <si>
    <t>ZA043</t>
  </si>
  <si>
    <t>Šroub zajišťovací 3,5 mm 213.020</t>
  </si>
  <si>
    <t>ZA046</t>
  </si>
  <si>
    <t>Šroub zajišťovací 3.5 mm 213.028</t>
  </si>
  <si>
    <t>ZA048</t>
  </si>
  <si>
    <t>Šroub zajišťovací 3,5 mm 213.038</t>
  </si>
  <si>
    <t>ZA049</t>
  </si>
  <si>
    <t>Šroub zajišťovací 3,5 mm 213.040</t>
  </si>
  <si>
    <t>ZA051</t>
  </si>
  <si>
    <t>Šroub zajišťovací 3,5 mm 213.050</t>
  </si>
  <si>
    <t>ZA056</t>
  </si>
  <si>
    <t>Šroub zajišťovací Stardrive 5,0 mm 212.221</t>
  </si>
  <si>
    <t>ZA070</t>
  </si>
  <si>
    <t>Šroub schanzův 100/30 mm 37102</t>
  </si>
  <si>
    <t>ZA072</t>
  </si>
  <si>
    <t>Šroub bolt zajišťovací 3.9 mm L36 258.360</t>
  </si>
  <si>
    <t>ZA073</t>
  </si>
  <si>
    <t>Šroub bolt zajišťovací 3.9 mm L38 258.380</t>
  </si>
  <si>
    <t>ZA091</t>
  </si>
  <si>
    <t>Podložka pro šroub washer pr.10/4.6 pr. 4.5 219.910</t>
  </si>
  <si>
    <t>ZA101</t>
  </si>
  <si>
    <t>Hlava zaslepovací UFN pro zajištění 12,0 mm 459.012</t>
  </si>
  <si>
    <t>ZA129</t>
  </si>
  <si>
    <t>Šroub zajišťovací Stardrive 5,0 mm 212.206</t>
  </si>
  <si>
    <t>ZA131</t>
  </si>
  <si>
    <t>Šroub zajišťovací Stardrive 5,0 mm 212.208</t>
  </si>
  <si>
    <t>ZA134</t>
  </si>
  <si>
    <t>Šroub zajišťovací Stardrive 5,0 mm 212.212</t>
  </si>
  <si>
    <t>ZA151</t>
  </si>
  <si>
    <t>Dlaha patní zamykatelná 3,5 241.622</t>
  </si>
  <si>
    <t>ZA266</t>
  </si>
  <si>
    <t>Šroub kortikální 3.5 mm 404.816</t>
  </si>
  <si>
    <t>ZA296</t>
  </si>
  <si>
    <t>Hřeb PF 220, 135° Targon KD034T</t>
  </si>
  <si>
    <t>ZA298</t>
  </si>
  <si>
    <t>Šroub zajišťovací 4,5 mm Targon KB328T</t>
  </si>
  <si>
    <t>ZA307</t>
  </si>
  <si>
    <t>Hlava zaslepovací DFN pro zajišťovací šrouby 6,0 mm 451.896</t>
  </si>
  <si>
    <t>ZA311</t>
  </si>
  <si>
    <t>Hřeb PH nagel 10/7 Targon KE074T</t>
  </si>
  <si>
    <t>ZA382</t>
  </si>
  <si>
    <t>Šroub kanylovaný canos 3,5 mm 26-433-28-09</t>
  </si>
  <si>
    <t>ZA389</t>
  </si>
  <si>
    <t>Šroub kanylovaný canos 3,5 mm 26-433-42-09</t>
  </si>
  <si>
    <t>ZA391</t>
  </si>
  <si>
    <t>Šroub kanylovaný canos 3,5 mm 26-433-48-09</t>
  </si>
  <si>
    <t>ZA770</t>
  </si>
  <si>
    <t>Šroub kanylovaný 3.5 mm 205.038</t>
  </si>
  <si>
    <t>ZB348</t>
  </si>
  <si>
    <t>Šroub OTPS PIN 2,0x50 mm PIN-2050</t>
  </si>
  <si>
    <t>ZB716</t>
  </si>
  <si>
    <t>Šroub kortikální 3.5 mm 204.836</t>
  </si>
  <si>
    <t>ZC007</t>
  </si>
  <si>
    <t>Šroub kortikální 3.5 mm 204.828</t>
  </si>
  <si>
    <t>ZC094</t>
  </si>
  <si>
    <t xml:space="preserve">Šroub zajišťovací 3.5 mm, délka 85 mm 02.127.185            </t>
  </si>
  <si>
    <t>ZC139</t>
  </si>
  <si>
    <t>Šroub zajišťovací 4,0 mm 04.005.430</t>
  </si>
  <si>
    <t>ZC141</t>
  </si>
  <si>
    <t>Šroub zajišťovací 4,0 mm 04.005.436</t>
  </si>
  <si>
    <t>ZC168</t>
  </si>
  <si>
    <t>Pouzdro skluzné PF Targon KD183T</t>
  </si>
  <si>
    <t>ZC172</t>
  </si>
  <si>
    <t>Pouzdro skluzné PF Targon KD187T</t>
  </si>
  <si>
    <t>ZC203</t>
  </si>
  <si>
    <t>Dlaha LC-DCP 2.0 mm 7 otvorů 243.587</t>
  </si>
  <si>
    <t>ZC221</t>
  </si>
  <si>
    <t>Podložka pro šroub washer pr.7.0/3.6 f/Scr pr.2.7-4 219.980</t>
  </si>
  <si>
    <t>ZC268</t>
  </si>
  <si>
    <t>Šroub fixační PH 4,5 mm Targon KB086T</t>
  </si>
  <si>
    <t>ZC269</t>
  </si>
  <si>
    <t>Šroub zajišťovací 3,5 mm 213.014</t>
  </si>
  <si>
    <t>ZC271</t>
  </si>
  <si>
    <t>Šroub kortikální 1.5 mm 200.807</t>
  </si>
  <si>
    <t>ZC281</t>
  </si>
  <si>
    <t>Pouzdro skluzné PF Targon KD182T</t>
  </si>
  <si>
    <t>ZC282</t>
  </si>
  <si>
    <t>Šroub antirotační PF Targon KD206T</t>
  </si>
  <si>
    <t>ZC349</t>
  </si>
  <si>
    <t>Šroub kortikální 3.5 mm 204.826</t>
  </si>
  <si>
    <t>ZC420</t>
  </si>
  <si>
    <t>Šroub kortikální 3.5 mm 204.830</t>
  </si>
  <si>
    <t>ZC504</t>
  </si>
  <si>
    <t>Šroub kortikální 3.5 mm 204.842</t>
  </si>
  <si>
    <t>ZC660</t>
  </si>
  <si>
    <t>Drát K 1,00 mm délka 120 mm, balení á 10 ks 22-627-10-05</t>
  </si>
  <si>
    <t>ZC909</t>
  </si>
  <si>
    <t>Šroub zajišťovací 4,0 mm 04.005.432</t>
  </si>
  <si>
    <t>ZC996</t>
  </si>
  <si>
    <t>Hřeb PF 180, 135° Targon KD004T</t>
  </si>
  <si>
    <t>ZD073</t>
  </si>
  <si>
    <t>Šroub zajišťovací 4,5 mm Targon KB344T</t>
  </si>
  <si>
    <t>ZD276</t>
  </si>
  <si>
    <t>Šroub zamykatelný 2,5 x 20 mm FP20</t>
  </si>
  <si>
    <t>ZD298</t>
  </si>
  <si>
    <t>Hřeb se závity 2,5 x 28 mm TP28000</t>
  </si>
  <si>
    <t>ZD328</t>
  </si>
  <si>
    <t>Šroub zamykatelný 2,5 x 22 mm FP22</t>
  </si>
  <si>
    <t>ZD372</t>
  </si>
  <si>
    <t>Šroub zajišťovací 3,5 mm 213.032</t>
  </si>
  <si>
    <t>ZD451</t>
  </si>
  <si>
    <t>Šroub kortikální 3,5 x 10 mm CS10000</t>
  </si>
  <si>
    <t>ZD571</t>
  </si>
  <si>
    <t>Hřeb PF nagel 10 mm 130° Targon KD067T</t>
  </si>
  <si>
    <t>ZE296</t>
  </si>
  <si>
    <t>Šroub kortikální 3 mm/18 mm stabilní 716-110-030-018</t>
  </si>
  <si>
    <t>ZE297</t>
  </si>
  <si>
    <t>Šroub kortikální 3 mm/16 mm stabilní 716-110-030-016</t>
  </si>
  <si>
    <t>ZE301</t>
  </si>
  <si>
    <t>Šroub kortikální 3 mm/20 mm nestabilní 716-115-030-020</t>
  </si>
  <si>
    <t>ZE333</t>
  </si>
  <si>
    <t>Šroub kortikální 3 mm/14 mm stabilní 716-110-030-014</t>
  </si>
  <si>
    <t>ZE657</t>
  </si>
  <si>
    <t>Dlaha LC-DCP 3.5 mm 10 otvorů 223.600</t>
  </si>
  <si>
    <t>ZE819</t>
  </si>
  <si>
    <t>Šroub schanzův 5,0 mm 294.786</t>
  </si>
  <si>
    <t>ZE997</t>
  </si>
  <si>
    <t>Hřeb DFN femorální distální 12,0 mm L340 451.827</t>
  </si>
  <si>
    <t>ZF095</t>
  </si>
  <si>
    <t>Šroub kanylovaný canos 3,5 mm 26-433-24-09</t>
  </si>
  <si>
    <t>ZF281</t>
  </si>
  <si>
    <t>Šroub kortikální 3,5 mm 204.838</t>
  </si>
  <si>
    <t>ZF348</t>
  </si>
  <si>
    <t>Dlaha na hlavičku rádia 2.0 Buttres Plate A-4656.69</t>
  </si>
  <si>
    <t>ZF519</t>
  </si>
  <si>
    <t>Šroub kortikální 3,5 mm 204.860</t>
  </si>
  <si>
    <t>ZF537</t>
  </si>
  <si>
    <t>Šroub kortikální 3 mm/40 mm nestabilní 716-115-030-040</t>
  </si>
  <si>
    <t>ZF836</t>
  </si>
  <si>
    <t>Šroub bolt zajišťovací 3.9 mm L32 258.320</t>
  </si>
  <si>
    <t>ZF852</t>
  </si>
  <si>
    <t>Drát K-Wire 2,50 mm L280 á 10 ks 292.260.10</t>
  </si>
  <si>
    <t>ZF858</t>
  </si>
  <si>
    <t xml:space="preserve">Šroub kortikální délka 14 mm 26-906-14-09 </t>
  </si>
  <si>
    <t>ZF870</t>
  </si>
  <si>
    <t>Šroub kortikální 3,5 mm 204.834</t>
  </si>
  <si>
    <t>ZF871</t>
  </si>
  <si>
    <t>Šroub kortikální 3,5 mm 204.848</t>
  </si>
  <si>
    <t>ZF895</t>
  </si>
  <si>
    <t xml:space="preserve">Šroub kompresní HBS2 mini délka 23 mm 26-820-23-09   </t>
  </si>
  <si>
    <t>ZF951</t>
  </si>
  <si>
    <t xml:space="preserve">Dlaha radiální IXOS P4 wave 26-914-22-09 </t>
  </si>
  <si>
    <t>ZF952</t>
  </si>
  <si>
    <t xml:space="preserve">Šroub kortikální délka 16 mm 26-906-16-09  </t>
  </si>
  <si>
    <t>ZG096</t>
  </si>
  <si>
    <t>Šroub kanylovaný 4.5 mm 214.446</t>
  </si>
  <si>
    <t>ZG118</t>
  </si>
  <si>
    <t>Šroub spongiozní 4.0 mm 207.016</t>
  </si>
  <si>
    <t>ZG176</t>
  </si>
  <si>
    <t>Šroub kortikální 3 mm/40 mm stabilní 716-110-030-040</t>
  </si>
  <si>
    <t>ZG251</t>
  </si>
  <si>
    <t>Šroub bolt zajišťovací 3.9 mm L34 258.340</t>
  </si>
  <si>
    <t>ZG338</t>
  </si>
  <si>
    <t>Podložka washer 13.0/6.6 mm 419.990</t>
  </si>
  <si>
    <t>ZG587</t>
  </si>
  <si>
    <t>Šroub zajišťovací 5,0 mm 04.005.530</t>
  </si>
  <si>
    <t>ZG603</t>
  </si>
  <si>
    <t>Šroub spongiozní 3 mm/18 mm stabilní 716-100-030-018</t>
  </si>
  <si>
    <t>ZG686</t>
  </si>
  <si>
    <t>Šroub proximální kompresní 1-3680</t>
  </si>
  <si>
    <t>ZG746</t>
  </si>
  <si>
    <t>Šroub zajišťovací plný O5 x 40 mm nesterilní 1896-5040</t>
  </si>
  <si>
    <t>ZG783</t>
  </si>
  <si>
    <t>Dlaha LCP distální tibie mediální bez výběžku 02.112.531</t>
  </si>
  <si>
    <t>ZG808</t>
  </si>
  <si>
    <t>Šroub zajišťovací 5,0 mm 04.005.546</t>
  </si>
  <si>
    <t>ZG813</t>
  </si>
  <si>
    <t>Šroub DFN zajišťovací 6,0 mm L50 450.862</t>
  </si>
  <si>
    <t>ZG910</t>
  </si>
  <si>
    <t>Šroub kanylovaný 6.5 mm L75/32 408.437</t>
  </si>
  <si>
    <t>ZH002</t>
  </si>
  <si>
    <t>Čep zajišťovací 3.9 mm L40 458.400</t>
  </si>
  <si>
    <t>ZH036</t>
  </si>
  <si>
    <t>Čep zajišťovací 4.9 mm L64 459.640</t>
  </si>
  <si>
    <t>ZH041</t>
  </si>
  <si>
    <t>Šroub zajišťovací 5,0 mm 04.005.526</t>
  </si>
  <si>
    <t>ZH042</t>
  </si>
  <si>
    <t>Šroub zajišťovací 5,0 mm 04.005.540</t>
  </si>
  <si>
    <t>ZH047</t>
  </si>
  <si>
    <t xml:space="preserve">Šroub zajišťovací 3,5 mm 213.024 </t>
  </si>
  <si>
    <t>ZH053</t>
  </si>
  <si>
    <t>Dlaha LC-DCP 3.5 mm 9 otvorů 223.590</t>
  </si>
  <si>
    <t>ZH177</t>
  </si>
  <si>
    <t>Šroub kanylovaný 6.5 mm L80/32 408.438</t>
  </si>
  <si>
    <t>ZH629</t>
  </si>
  <si>
    <t>Hřeb do klíční kosti HCPS pin statický  2.8 x 200 zelený 705-170-028-200</t>
  </si>
  <si>
    <t>ZH636</t>
  </si>
  <si>
    <t>Šroub kortikální 3 mm/34 mm stabilní 716-110-030-034</t>
  </si>
  <si>
    <t>ZH637</t>
  </si>
  <si>
    <t>Šroub kortikální 3 mm/36 mm stabilní 716-110-030-036</t>
  </si>
  <si>
    <t>ZH692</t>
  </si>
  <si>
    <t>Dlaha LCP na laterální distální fibulu 04.112.139</t>
  </si>
  <si>
    <t>ZH723</t>
  </si>
  <si>
    <t xml:space="preserve">Šroub nosný O10,5 x 115 mm 3060-0115S </t>
  </si>
  <si>
    <t>ZH779</t>
  </si>
  <si>
    <t>Šroub zamykací HD7 2,5 x 14 mm A-5750.14/1</t>
  </si>
  <si>
    <t>ZH781</t>
  </si>
  <si>
    <t>Šroub zamykací HD7 2,5 x 18 mm A-5750.18/1</t>
  </si>
  <si>
    <t>ZH782</t>
  </si>
  <si>
    <t>Šroub zamykací HD7 2,5 x 22 mm A-5750.22/1</t>
  </si>
  <si>
    <t>ZH783</t>
  </si>
  <si>
    <t>Šroub kortikální HD7 2,5 délka 14 mm DA-5700.14</t>
  </si>
  <si>
    <t>ZH847</t>
  </si>
  <si>
    <t>Šroub kortikální HD7 2,5 délka 16 mm A-5700.16/1</t>
  </si>
  <si>
    <t>ZH848</t>
  </si>
  <si>
    <t>Šroub kortikální HD7 2,5 délka 12 mm DA-5700.12</t>
  </si>
  <si>
    <t>ZH849</t>
  </si>
  <si>
    <t>Šroub zamykací HD7 2,5 x 20 mm A-5750.20/1</t>
  </si>
  <si>
    <t>ZH861</t>
  </si>
  <si>
    <t>Šroub kanylovaný 6.5 mm L70/32 408.436</t>
  </si>
  <si>
    <t>ZI078</t>
  </si>
  <si>
    <t>Šroub zajišťovací pr. 4,5 mm KB380T</t>
  </si>
  <si>
    <t>ZI136</t>
  </si>
  <si>
    <t>Šroub kanylovaný 6.5 mm L110/32 408.444</t>
  </si>
  <si>
    <t>ZI218</t>
  </si>
  <si>
    <t>Šroub zamykací HD7 2,5 x 24 mm A-5750.24/1</t>
  </si>
  <si>
    <t>ZI222</t>
  </si>
  <si>
    <t>Šroub zamykatelný HD6 2,0 x 16 mm A-5450.16/1</t>
  </si>
  <si>
    <t>ZI223</t>
  </si>
  <si>
    <t xml:space="preserve">Šroub zamykatelný HD6 2,0 x 18 mm A-5450.18/1 </t>
  </si>
  <si>
    <t>ZI311</t>
  </si>
  <si>
    <t>Čep zajišťovací 4.9 mm L32 459.320</t>
  </si>
  <si>
    <t>ZI329</t>
  </si>
  <si>
    <t>Dlaha LCP proximální tibie 4.5/5.0 4 otv. 240.037</t>
  </si>
  <si>
    <t>ZI393</t>
  </si>
  <si>
    <t>Dlaha volární 2.5 adaptivní pravá A-4750.62</t>
  </si>
  <si>
    <t>ZI459</t>
  </si>
  <si>
    <t>Šroub zajišťovací 5,0 mm 04.005.534</t>
  </si>
  <si>
    <t>ZI857</t>
  </si>
  <si>
    <t>Hlava expert zaslepovací pr. 12.0 mm kanylovaná prodloužení  0 mm pro LFN 04.003.000</t>
  </si>
  <si>
    <t>ZI945</t>
  </si>
  <si>
    <t>Šroub zajišťovací VA stardrive 3,5 mm samořezný 02.127.132</t>
  </si>
  <si>
    <t>ZJ772</t>
  </si>
  <si>
    <t>Šroub zamykací HD7 2,5 x 12 mm A-5750.12/1</t>
  </si>
  <si>
    <t>ZK392</t>
  </si>
  <si>
    <t>Dlaha LCP distální tibie 3.5 mm mediální bez výběžku 02.112.515</t>
  </si>
  <si>
    <t>ZK689</t>
  </si>
  <si>
    <t>Dlaha LCP metafizární distální bérec 3.5/4.5/5.0 mm 224.776</t>
  </si>
  <si>
    <t>ZK738</t>
  </si>
  <si>
    <t>Šroub milagro interferenční vstřebatelný 9x30 mm 231825</t>
  </si>
  <si>
    <t>ZK742</t>
  </si>
  <si>
    <t>Šroub zajišťovací VA stardrive 3,5mm 02.127.165</t>
  </si>
  <si>
    <t>ZK743</t>
  </si>
  <si>
    <t>Šroub zajišťovací VA stardrive 3,5mm 02.127.170</t>
  </si>
  <si>
    <t>ZK802</t>
  </si>
  <si>
    <t>Hlava expert zaslepovací pr.12 mm 04.003.002</t>
  </si>
  <si>
    <t>ZK867</t>
  </si>
  <si>
    <t>Šroub schanzův hydroxiapatit 6,0 mm R99612640</t>
  </si>
  <si>
    <t>ZK886</t>
  </si>
  <si>
    <t>Šroub zamykatelný délka 14 mm 26-905-14-09</t>
  </si>
  <si>
    <t>ZK910</t>
  </si>
  <si>
    <t>Šroub zamykatelný délka 16 mm 26-905-16-09</t>
  </si>
  <si>
    <t>ZK911</t>
  </si>
  <si>
    <t xml:space="preserve">Dlaha radiální IXOS P4 titan 26-914-10-09 </t>
  </si>
  <si>
    <t>ZK985</t>
  </si>
  <si>
    <t>Šroub zamykatelný délka 18 mm 26-905-18-09</t>
  </si>
  <si>
    <t>ZK993</t>
  </si>
  <si>
    <t>Šroub zamykatelný délka 20 mm 26-905-20-09</t>
  </si>
  <si>
    <t>ZL003</t>
  </si>
  <si>
    <t xml:space="preserve">Šroub zajišťovací VA stradrive 3,5 mm samořezný 02.127.134 </t>
  </si>
  <si>
    <t>ZL004</t>
  </si>
  <si>
    <t xml:space="preserve">Šroub zajišťovací 3.5 mm, délka 40 mm 02.127.140 </t>
  </si>
  <si>
    <t>ZL005</t>
  </si>
  <si>
    <t xml:space="preserve">Šroub zajišťovací 3.5 mm, délka 80 mm 02.127.180            </t>
  </si>
  <si>
    <t>ZL009</t>
  </si>
  <si>
    <t>Šroub zamykatelný délka 22 mm 26-905-22-09</t>
  </si>
  <si>
    <t>ZL024</t>
  </si>
  <si>
    <t>Šroub zamykatelný délka 24 mm 26-905-24-09</t>
  </si>
  <si>
    <t>ZL171</t>
  </si>
  <si>
    <t xml:space="preserve">Kotva Omnispan na meniscus 0° 228140 </t>
  </si>
  <si>
    <t>ZL298</t>
  </si>
  <si>
    <t xml:space="preserve">Kotva Omnispan na meniscus 12° 228141 </t>
  </si>
  <si>
    <t>ZL391</t>
  </si>
  <si>
    <t xml:space="preserve">Dlaha pro distální ulnu Y 2/5 otvorů A-4750.91  </t>
  </si>
  <si>
    <t>ZL477</t>
  </si>
  <si>
    <t>Dlaha hřbetní H 2.5 pro distální radius levá A-4750.13</t>
  </si>
  <si>
    <t>ZL478</t>
  </si>
  <si>
    <t>Dlaha VA-LCP 3.5 mm proximální tibie 02.127.211</t>
  </si>
  <si>
    <t>ZL479</t>
  </si>
  <si>
    <t>Šroub zajišťovací VA stardrive 3,5 mm samořezný 02.127.136</t>
  </si>
  <si>
    <t>KG544</t>
  </si>
  <si>
    <t>drát vodící 3,2 D400 357.399</t>
  </si>
  <si>
    <t>ZC276</t>
  </si>
  <si>
    <t>Čep zajišťovací 4.9 mm L30 459.300</t>
  </si>
  <si>
    <t>ZD921</t>
  </si>
  <si>
    <t>Dlaha anatomická DVR DVRAXL</t>
  </si>
  <si>
    <t>ZI713</t>
  </si>
  <si>
    <t>Šroub DFN zajišťovací 5,5 mm L55 450.863</t>
  </si>
  <si>
    <t>ZI861</t>
  </si>
  <si>
    <t>Hlava expert zaslepovací pr.12 mm 04.003.001</t>
  </si>
  <si>
    <t>ZK881</t>
  </si>
  <si>
    <t>Šroub kompresní HBS2 délka 20 mm 26-800-20-09</t>
  </si>
  <si>
    <t>ZF887</t>
  </si>
  <si>
    <t xml:space="preserve">Šroub kompresní HBS2 mini délka 22 mm 26-820-22-09   </t>
  </si>
  <si>
    <t>ZG066</t>
  </si>
  <si>
    <t>Drát K-Wire 2,50 mm L150 á 10 ks 292.250.10</t>
  </si>
  <si>
    <t>ZG300</t>
  </si>
  <si>
    <t>Dlaha rekonstrukční 3.5 245.000</t>
  </si>
  <si>
    <t>ZA984</t>
  </si>
  <si>
    <t>Šroub kortikální 3.5 mm 204.832</t>
  </si>
  <si>
    <t>ZD319</t>
  </si>
  <si>
    <t>Dlaha LCP 4,5/5,0 mm 10 otvorů 226.601</t>
  </si>
  <si>
    <t>ZH691</t>
  </si>
  <si>
    <t>Dlaha LCP na laterální distální fibulu 04.112.138</t>
  </si>
  <si>
    <t>ZH657</t>
  </si>
  <si>
    <t xml:space="preserve">Šroub spongiosní 22/9 mm 207.022 </t>
  </si>
  <si>
    <t>ZA020</t>
  </si>
  <si>
    <t>Šroub kortikální 2.0 mm 201.818</t>
  </si>
  <si>
    <t>ZD320</t>
  </si>
  <si>
    <t>Dlaha LCP 4,5/5,0 mm 8 otvorů 226.581</t>
  </si>
  <si>
    <t>ZJ000</t>
  </si>
  <si>
    <t>Šroub expert zajišťovací pro hřeby pr.5.0mm 04.005.554</t>
  </si>
  <si>
    <t>ZI217</t>
  </si>
  <si>
    <t xml:space="preserve">Dlaha pro distální ulnu Y 2/8 otvorů A-4750.92  </t>
  </si>
  <si>
    <t>ZE807</t>
  </si>
  <si>
    <t>Šroub kortikální 3 mm/26 mm nestabilní 716-115-030-026</t>
  </si>
  <si>
    <t>ZK934</t>
  </si>
  <si>
    <t>Šroub kompresní HBS2 délka 30 mm 26-800-30-09</t>
  </si>
  <si>
    <t>ZC146</t>
  </si>
  <si>
    <t>Šroub kortikální 2.0 mm 201.820</t>
  </si>
  <si>
    <t>ZD398</t>
  </si>
  <si>
    <t>Dlaha anatomická DVR DVRAWR</t>
  </si>
  <si>
    <t>ZA385</t>
  </si>
  <si>
    <t>Šroub kanylovaný canos 3,5 mm 26-433-34-09</t>
  </si>
  <si>
    <t>KG435</t>
  </si>
  <si>
    <t>šroub kortikální pr 3,5 samořezný D30 TI 404.830</t>
  </si>
  <si>
    <t>ZI307</t>
  </si>
  <si>
    <t>Dlaha LCP distální tibie 3.5 mm mediální bez výběžku 02.112.527</t>
  </si>
  <si>
    <t>ZC180</t>
  </si>
  <si>
    <t>Hřeb PF 220, 135° Targon KD014T</t>
  </si>
  <si>
    <t>ZL032</t>
  </si>
  <si>
    <t>Dlaha volární 2.5 adaptivní levá A-4750.25</t>
  </si>
  <si>
    <t>ZH694</t>
  </si>
  <si>
    <t>Dlaha LCP 2.7/3.5 laterální distální na fibulu 04.112.141</t>
  </si>
  <si>
    <t>ZA157</t>
  </si>
  <si>
    <t>Hlava zaslepovací expert 10 mm 04.004.002</t>
  </si>
  <si>
    <t>ZB601</t>
  </si>
  <si>
    <t>Čep zajišťovací 4.9 mm L38 459.380</t>
  </si>
  <si>
    <t>ZL242</t>
  </si>
  <si>
    <t>Dlaha LCP distální tibie 3.5 mm mediální bez výběžku 02.112.522</t>
  </si>
  <si>
    <t>ZD555</t>
  </si>
  <si>
    <t xml:space="preserve">kotvička mitek mini 2/0 TMplus 212033 </t>
  </si>
  <si>
    <t>ZK912</t>
  </si>
  <si>
    <t>Šroub zamykatelný délka 17 mm 26-905-17-09</t>
  </si>
  <si>
    <t>ZK903</t>
  </si>
  <si>
    <t>Šroub zamykatelný délka 15 mm 26-905-15-09</t>
  </si>
  <si>
    <t>ZK984</t>
  </si>
  <si>
    <t xml:space="preserve">Dlaha radiální IXOS P2 titan 26-912-13-09 </t>
  </si>
  <si>
    <t>ZF568</t>
  </si>
  <si>
    <t>Hřeb DFN femorální distální 9,0 mm L420 451.711</t>
  </si>
  <si>
    <t>ZE281</t>
  </si>
  <si>
    <t>Šroub zajišťovací VA stardrive 3,5 mm samořezný 02.127.138</t>
  </si>
  <si>
    <t>ZG364</t>
  </si>
  <si>
    <t>Šroub kortikální 1,3 mm 200.687</t>
  </si>
  <si>
    <t>ZC435</t>
  </si>
  <si>
    <t>Vrtulka pro DFN L70 450.886</t>
  </si>
  <si>
    <t>ZE651</t>
  </si>
  <si>
    <t>Hřeb DFN femorální distální 10,0 mm L300 451.725</t>
  </si>
  <si>
    <t>ZK687</t>
  </si>
  <si>
    <t>Dlaha LCP metafizární distální bérec 3.5/4.5/5.0 mm 224.816</t>
  </si>
  <si>
    <t>ZG241</t>
  </si>
  <si>
    <t>Šroub bolt zajišťovací 3.9 mm L30 258.300</t>
  </si>
  <si>
    <t>ZM196</t>
  </si>
  <si>
    <t>Dlaha VA-LCP 3.5 mm na proximální tibii levá 4 otvory délka 87 mm ocel  02.127.311</t>
  </si>
  <si>
    <t>ZI867</t>
  </si>
  <si>
    <t>Dlaha LCP 3,5 mm háčková pravá 5 otvorů 441.084</t>
  </si>
  <si>
    <t>ZM172</t>
  </si>
  <si>
    <t>Dlaha extra artikulární levá A-4750.71</t>
  </si>
  <si>
    <t>ZC238</t>
  </si>
  <si>
    <t>Šroub zamykatelný délka 25 mm titan 26-906-12-09</t>
  </si>
  <si>
    <t>ZB390</t>
  </si>
  <si>
    <t>Šroub zamykatelný délka 25 mm titan 26-905-12-09</t>
  </si>
  <si>
    <t>ZC256</t>
  </si>
  <si>
    <t>Dlaha VA-LCP 3.5 mm proximální tibie 10 otv. pravá 02.127.240</t>
  </si>
  <si>
    <t>ZK734</t>
  </si>
  <si>
    <t>Hřeb expert femorální laterální pr.10 mm 04.003.257</t>
  </si>
  <si>
    <t>KG183</t>
  </si>
  <si>
    <t>šroub antirotační pr. 6,5 samořezný 234.075</t>
  </si>
  <si>
    <t>ZF993</t>
  </si>
  <si>
    <t>Šroub kanylovaný 4.5 mm 214.672</t>
  </si>
  <si>
    <t>ZD959</t>
  </si>
  <si>
    <t>Šroub spojovací pro UTN 356.542</t>
  </si>
  <si>
    <t>ZC807</t>
  </si>
  <si>
    <t>Šroub zajišťovací 4,0 mm 04.005.426</t>
  </si>
  <si>
    <t>ZF856</t>
  </si>
  <si>
    <t>Šroub zamykatelný délka 26 mm 26-905-26-09</t>
  </si>
  <si>
    <t>ZH896</t>
  </si>
  <si>
    <t>Šroub spongiózní pr. 6.5 mm délka 80/16 mm ocel 216.080</t>
  </si>
  <si>
    <t>ZG705</t>
  </si>
  <si>
    <t>Šroub kanylovaný 4.5 mm 214.668</t>
  </si>
  <si>
    <t>KG434</t>
  </si>
  <si>
    <t>šroub kortikální pr 3,5 samořezný D28 TI 404.828</t>
  </si>
  <si>
    <t>ZI231</t>
  </si>
  <si>
    <t>Hřeb proximální femur KD065T</t>
  </si>
  <si>
    <t>ZL023</t>
  </si>
  <si>
    <t xml:space="preserve">Dlaha radiální IXOS P4 titan 26-914-14-09 </t>
  </si>
  <si>
    <t>ZD575</t>
  </si>
  <si>
    <t>Dlaha profilu třetiny válce 3,5 - 6 otv. 241.360</t>
  </si>
  <si>
    <t>ZK986</t>
  </si>
  <si>
    <t>Šroub kompresní HBS2 délka 22 mm 26-810-22-09</t>
  </si>
  <si>
    <t>KG245</t>
  </si>
  <si>
    <t>hřeb expert TN pr. 12 kanylovaný D330 TAN 04.004.646</t>
  </si>
  <si>
    <t>ZC192</t>
  </si>
  <si>
    <t>Šroub zajišťovací 4,0 mm 04.005.422</t>
  </si>
  <si>
    <t>KG431</t>
  </si>
  <si>
    <t>šroub kortikální pr 3,5 samořezný D22 TI 404.822</t>
  </si>
  <si>
    <t>KG447</t>
  </si>
  <si>
    <t>šroub zajišťovací pr 3,5 samořezný D20 412.106</t>
  </si>
  <si>
    <t>ZB886</t>
  </si>
  <si>
    <t>Šroub zajišťovací VA stardrive 3,5 mm 02.127.114</t>
  </si>
  <si>
    <t>KG476</t>
  </si>
  <si>
    <t>dlaha LCP 3,5 na olekranon levá 4 otv. D 436.505</t>
  </si>
  <si>
    <t>KG446</t>
  </si>
  <si>
    <t>šroub zajišťovací pr 3,5 samořezný D18 412.105</t>
  </si>
  <si>
    <t>KG261</t>
  </si>
  <si>
    <t>hřeb TN pr. 9 masivní D330 TAN 04.024.346</t>
  </si>
  <si>
    <t>ZJ104</t>
  </si>
  <si>
    <t>Šroub kortikální HD6 2,0 mm délka 14 mm A-5400.14/1</t>
  </si>
  <si>
    <t>ZD025</t>
  </si>
  <si>
    <t>Šroub zajišťovací 3,5 mm 213.030</t>
  </si>
  <si>
    <t>KG537</t>
  </si>
  <si>
    <t>prut prevotový ten pr 2,0 D440 TAN zelený 475.920</t>
  </si>
  <si>
    <t>KG396</t>
  </si>
  <si>
    <t>šroub zajišťovací stardrive 2,7 mm ( hlava LCP 2.4), délka 14 402.214</t>
  </si>
  <si>
    <t>ZI688</t>
  </si>
  <si>
    <t>Šroub zamykací HD7 2,5 x 10 mm A-5750.10/1</t>
  </si>
  <si>
    <t>ZL480</t>
  </si>
  <si>
    <t>Šroub zajišťovací VA stardrive 3,5mm 02.127.160</t>
  </si>
  <si>
    <t>ZH780</t>
  </si>
  <si>
    <t>Šroub zamykací HD7 2,5 x 16 mm A-5750.16/1</t>
  </si>
  <si>
    <t>ZI804</t>
  </si>
  <si>
    <t>Šroub schanzův 70/30 mm 37101</t>
  </si>
  <si>
    <t>ZF875</t>
  </si>
  <si>
    <t>Šroub spongiosní 4.0 mm 207.020</t>
  </si>
  <si>
    <t>ZA970</t>
  </si>
  <si>
    <t>Dlaha VA-LCP 3.5 mm na proximální tibii pravá 8 otvory délka 147 mm ocel  02.127.330</t>
  </si>
  <si>
    <t>ZD514</t>
  </si>
  <si>
    <t>Hřeb se závity 2,5 x 16 mm TP16000</t>
  </si>
  <si>
    <t>ZF094</t>
  </si>
  <si>
    <t>Šroub kanylovaný canos 3,5 mm 26-433-20-09</t>
  </si>
  <si>
    <t>ZK935</t>
  </si>
  <si>
    <t>Šroub kompresní HBS2 délka 20 mm 26-810-24-09</t>
  </si>
  <si>
    <t>ZC225</t>
  </si>
  <si>
    <t>Šroub zajišťovací 3,5 mm Targon KB527T</t>
  </si>
  <si>
    <t>ZC215</t>
  </si>
  <si>
    <t>Šroub zajišťovací 3,5 mm Targon KB524T</t>
  </si>
  <si>
    <t>ZD339</t>
  </si>
  <si>
    <t>Dlaha LCP patní 241.623</t>
  </si>
  <si>
    <t>ZC224</t>
  </si>
  <si>
    <t>Hřeb PH 10/8 Targon KE054T</t>
  </si>
  <si>
    <t>ZD199</t>
  </si>
  <si>
    <t>Šroub zajišťovací VA stardrive 3,5 mm 02.127.190</t>
  </si>
  <si>
    <t>ZL094</t>
  </si>
  <si>
    <t>Šroub zaslepovací targon 0 mm KB610T</t>
  </si>
  <si>
    <t>ZD305</t>
  </si>
  <si>
    <t>Hřeb se závity 2,5 x 20 mm TP20000</t>
  </si>
  <si>
    <t>ZD275</t>
  </si>
  <si>
    <t>Šroub zamykatelný 2,5 x 18 mm FP18</t>
  </si>
  <si>
    <t>ZF877</t>
  </si>
  <si>
    <t xml:space="preserve">Šroub kompresní HBS2 mini délka 20 mm 26-820-20-09   </t>
  </si>
  <si>
    <t>ZA974</t>
  </si>
  <si>
    <t>Šroub zajišťovací 3,5 mm 213.048</t>
  </si>
  <si>
    <t>ZD943</t>
  </si>
  <si>
    <t>Dlaha anatomická DVR DVRAXR</t>
  </si>
  <si>
    <t>ZH334</t>
  </si>
  <si>
    <t>Čepel spirální pro DFN L85 450.889</t>
  </si>
  <si>
    <t>ZG835</t>
  </si>
  <si>
    <t>Dlaha LCP 2,7 / 3,5 mm na přední horní část klavikuly s bočním prodloužením 04.112.010</t>
  </si>
  <si>
    <t>ZF720</t>
  </si>
  <si>
    <t>Šroub kanylovaný canos 3,5 mm 26-433-40-09</t>
  </si>
  <si>
    <t>ZA159</t>
  </si>
  <si>
    <t>Šroub zajišťovací 4,0 mm 04.005.424</t>
  </si>
  <si>
    <t>ZF884</t>
  </si>
  <si>
    <t xml:space="preserve">Šroub kompresní HBS2 mini délka 21 mm 26-820-21-09   </t>
  </si>
  <si>
    <t>ZG120</t>
  </si>
  <si>
    <t>Čep zajišťovací 3.9 mm L40 258.400</t>
  </si>
  <si>
    <t>ZD123</t>
  </si>
  <si>
    <t xml:space="preserve">Hřeb DFN femorální distální pr. 10 mm délka 380 mm titan 451.729  </t>
  </si>
  <si>
    <t>ZA105</t>
  </si>
  <si>
    <t>Šroub bolt zajišťovací 3.9 mm L42 258.420</t>
  </si>
  <si>
    <t>KG432</t>
  </si>
  <si>
    <t>šroub kortikální pr 3,5 samořezný D24 TI 404.824</t>
  </si>
  <si>
    <t>KG536</t>
  </si>
  <si>
    <t>prut prevotový ten pr 1,5 D300 TAN fialový 475.915</t>
  </si>
  <si>
    <t>ZE095</t>
  </si>
  <si>
    <t>Šroub kanylovaný canos 3,5 mm 26-433-26-09</t>
  </si>
  <si>
    <t>ZB412</t>
  </si>
  <si>
    <t>Šroub zamykací HD7 2,5 x   8 mm A-5750.08/1</t>
  </si>
  <si>
    <t>ZG700</t>
  </si>
  <si>
    <t>Dlaha pro fibulu 9 otvorová s háčkem LA09 798-110-101-009</t>
  </si>
  <si>
    <t>ZE042</t>
  </si>
  <si>
    <t>Šroub zajišťovací VA stardrive 3,5 mm 02.127.154</t>
  </si>
  <si>
    <t>KG452</t>
  </si>
  <si>
    <t>šroub zajišťovací pr 3,5 samořezný D30 412.111</t>
  </si>
  <si>
    <t>ZI803</t>
  </si>
  <si>
    <t>Hřeb UHN 7,5 mm L295 462.729</t>
  </si>
  <si>
    <t>ZE106</t>
  </si>
  <si>
    <t>Hřeb PH 10/7 Targon KE076T</t>
  </si>
  <si>
    <t>KG397</t>
  </si>
  <si>
    <t>šroub zajišťovací stardrive 2,7 mm ( hlava LCP 2.4), délka 16 402.216</t>
  </si>
  <si>
    <t>ZA009</t>
  </si>
  <si>
    <t>Dlaha LC-DCP 3.5 mm 7 otvorů 223.570</t>
  </si>
  <si>
    <t>ZB189</t>
  </si>
  <si>
    <t>kotva lupine loop+ancho 210709</t>
  </si>
  <si>
    <t>ZB423</t>
  </si>
  <si>
    <t>Šroub Milagro interferenční  8 x 23 mm 231810</t>
  </si>
  <si>
    <t>ZG834</t>
  </si>
  <si>
    <t>Dlaha LCP 2,7 / 3,5 mm na přední horní část klavikuly s bočním prodloužením 04.112.007</t>
  </si>
  <si>
    <t>ZE279</t>
  </si>
  <si>
    <t>Šroub zajišťovací VA stardrive 3,5mm samořezný délka 50mm ocel 02.127.150</t>
  </si>
  <si>
    <t>ZE780</t>
  </si>
  <si>
    <t>Kotvička mitek mini 4/0 212866</t>
  </si>
  <si>
    <t>ZD269</t>
  </si>
  <si>
    <t>Hřeb se závity 2,5 x 22 mm TP22000</t>
  </si>
  <si>
    <t>ZD595</t>
  </si>
  <si>
    <t>Dlaha anatomická DVR DVRASL</t>
  </si>
  <si>
    <t>ZF645</t>
  </si>
  <si>
    <t>Šroub kortikální 3,0 mm 204.824</t>
  </si>
  <si>
    <t>ZC191</t>
  </si>
  <si>
    <t>Šroub zajišťovací 4,0 mm 04.005.420</t>
  </si>
  <si>
    <t>ZD278</t>
  </si>
  <si>
    <t>Šroub DFN zajišťovací 6,0 mm L85 450.869</t>
  </si>
  <si>
    <t>ZA284</t>
  </si>
  <si>
    <t>Hlava zaslepovací UHN 0 TAN 462.950</t>
  </si>
  <si>
    <t>ZC093</t>
  </si>
  <si>
    <t>Dlaha anatomická DVR DVRAXXL</t>
  </si>
  <si>
    <t>ZA303</t>
  </si>
  <si>
    <t>Šroub DFN zajišťovací 6,0 mm L80 450.868</t>
  </si>
  <si>
    <t>ZA156</t>
  </si>
  <si>
    <t>ZA044</t>
  </si>
  <si>
    <t>Šroub zajišťovací 3,5 mm 213.022</t>
  </si>
  <si>
    <t>ZD024</t>
  </si>
  <si>
    <t>Šroub zajišťovací 3,5 mm 213.042</t>
  </si>
  <si>
    <t>ZI595</t>
  </si>
  <si>
    <t xml:space="preserve">Šroub zajišťovací 5,0 mm 04.005.538 </t>
  </si>
  <si>
    <t>ZE300</t>
  </si>
  <si>
    <t>Šroub kortikální 3 mm/18 mm nestabilní 716-115-030-018</t>
  </si>
  <si>
    <t>ZH639</t>
  </si>
  <si>
    <t>Šroub kortikální 3 mm/42 mm stabilní 716-110-030-042</t>
  </si>
  <si>
    <t>ZB814</t>
  </si>
  <si>
    <t>Šroub kortikální 4.5 mm 214.840</t>
  </si>
  <si>
    <t>ZG943</t>
  </si>
  <si>
    <t>Dlaha na olekranon 8 otv. délka 99 mm LA08 730-155-004-008</t>
  </si>
  <si>
    <t>ZG704</t>
  </si>
  <si>
    <t>Šroub kanylovaný 6.5 mm L85/32 408.439</t>
  </si>
  <si>
    <t>ZM114</t>
  </si>
  <si>
    <t>Šroub kortikální stardrive pr. 2.7mm délka 16 mm ocel 202.876</t>
  </si>
  <si>
    <t>ZD793</t>
  </si>
  <si>
    <t>Podložka 3,5 mm 26-435-99-09</t>
  </si>
  <si>
    <t>ZK904</t>
  </si>
  <si>
    <t>Šroub kompresní HBS2 délka 22 mm 26-800-22-09</t>
  </si>
  <si>
    <t>ZI710</t>
  </si>
  <si>
    <t>Dlaha na patu síťkovaná 21 otv. pravá 731-110-001-021</t>
  </si>
  <si>
    <t>ZE439</t>
  </si>
  <si>
    <t>Šroub kortikální 3 mm/26 mm stabilní 716-110-030-026</t>
  </si>
  <si>
    <t>ZG252</t>
  </si>
  <si>
    <t>Šroub kortikální 3 mm/30 mm nestabilní 716-115-030-030</t>
  </si>
  <si>
    <t>KG286</t>
  </si>
  <si>
    <t>šroub zajišťovací VA pr. 2,4 samořezný D16 04.210.116</t>
  </si>
  <si>
    <t>ZA288</t>
  </si>
  <si>
    <t>Drát K-Wire 2,00 mm repoziční 292.410</t>
  </si>
  <si>
    <t>ZA013</t>
  </si>
  <si>
    <t>Šroub kortikální 1.3 mm 200.690</t>
  </si>
  <si>
    <t>ZA053</t>
  </si>
  <si>
    <t>Šroub zajišťovací Stardrive 5,0 mm 212.204</t>
  </si>
  <si>
    <t>ZA135</t>
  </si>
  <si>
    <t>Šroub zajišťovací Stardrive 5,0 mm 212.213</t>
  </si>
  <si>
    <t>ZC503</t>
  </si>
  <si>
    <t>Šroub kortikální 3.5 mm 204.845</t>
  </si>
  <si>
    <t>ZK879</t>
  </si>
  <si>
    <t>Šroub kompresní HBS2 délka 18 mm 26-800-18-09</t>
  </si>
  <si>
    <t>ZC875</t>
  </si>
  <si>
    <t>Dlaha anatomická volární XXL na distální rádius titan DVRAXXR</t>
  </si>
  <si>
    <t>ZA392</t>
  </si>
  <si>
    <t>Šroub kanylovaný canos 3,5 mm 26-433-50-09</t>
  </si>
  <si>
    <t>ZB810</t>
  </si>
  <si>
    <t xml:space="preserve">Šroub kompresní HBS2 mini délka 19 mm krátký závir 26-820-17  </t>
  </si>
  <si>
    <t>ZE989</t>
  </si>
  <si>
    <t>Šroub vstřebatelný interferenční pr. 8 mm délka 25 mm 08CPVI0825</t>
  </si>
  <si>
    <t>ZH505</t>
  </si>
  <si>
    <t>Šroub kanylovaný 4.5 mm 214.456</t>
  </si>
  <si>
    <t>ZL390</t>
  </si>
  <si>
    <t>Dlaha volární 2.5 adaptivní levá A-4750.63</t>
  </si>
  <si>
    <t>ZH784</t>
  </si>
  <si>
    <t>Dlaha volární 2.5 adaptivní levá DA-4750.61</t>
  </si>
  <si>
    <t>ZA139</t>
  </si>
  <si>
    <t>Šroub zajišťovací Stardrive 5,0 mm 212.223</t>
  </si>
  <si>
    <t>KG371</t>
  </si>
  <si>
    <t>šroub kortikální pr 2,4 samořezný D30 TAN 401.780</t>
  </si>
  <si>
    <t>KG276</t>
  </si>
  <si>
    <t>Dlaha VA-LCP 2,4 mm dvoupilířová na distální rádius 04.111.630</t>
  </si>
  <si>
    <t>KG430</t>
  </si>
  <si>
    <t>šroub kortikální pr 3,5 samořezný D20 TI 404.820</t>
  </si>
  <si>
    <t>ZA063</t>
  </si>
  <si>
    <t>Dlaha philos proximální humerus 3.5 3 otv. 241.901</t>
  </si>
  <si>
    <t>ZE437</t>
  </si>
  <si>
    <t>Dlaha na klíční kost 11 otv. 750-100-011-011</t>
  </si>
  <si>
    <t>ZA045</t>
  </si>
  <si>
    <t>Šroub zajišťovací 3,5 mm 213.026</t>
  </si>
  <si>
    <t>ZK924</t>
  </si>
  <si>
    <t>Šroub kompresní HBS2 délka 24 mm 26-810-24-09</t>
  </si>
  <si>
    <t>ZG784</t>
  </si>
  <si>
    <t>Hřeb trochanterický 180 O11 x 180 mm x 130° sada 3130-1180S</t>
  </si>
  <si>
    <t>ZH724</t>
  </si>
  <si>
    <t>Šroub kanylovaný canos 3,5 mm 26-433-46-09</t>
  </si>
  <si>
    <t>ZA024</t>
  </si>
  <si>
    <t>Dlaha adaptační T 2,0 mm 3 otv. 243.231</t>
  </si>
  <si>
    <t>ZC988</t>
  </si>
  <si>
    <t>Šroub bolt zajišťovací 3.9 mm L46 258.460</t>
  </si>
  <si>
    <t>ZC708</t>
  </si>
  <si>
    <t>Pouzdro skluzné PF Targon KD189T</t>
  </si>
  <si>
    <t>ZE094</t>
  </si>
  <si>
    <t>Šroub kanylovaný canos 3,5 mm 26-433-22-09</t>
  </si>
  <si>
    <t>ZF850</t>
  </si>
  <si>
    <t>Drát K-Wire 1,80 mm L280 á 10 ks 292.190.10</t>
  </si>
  <si>
    <t>ZH494</t>
  </si>
  <si>
    <t xml:space="preserve">Šroub kompresní HBS2 mini délka 20 mm 26-830-20-09   </t>
  </si>
  <si>
    <t>ZG260</t>
  </si>
  <si>
    <t>Šroub bolt zajišťovací 3.9 mm L44 258.440</t>
  </si>
  <si>
    <t>ZA384</t>
  </si>
  <si>
    <t>Šroub kanylovaný canos 3,5 mm 26-433-32-09</t>
  </si>
  <si>
    <t>ZA393</t>
  </si>
  <si>
    <t>Drát vodící 1,6 mm bal. á 10 ks 26-451-00-07</t>
  </si>
  <si>
    <t>ZF573</t>
  </si>
  <si>
    <t>Šroub kortikální 3.5 mm 404.840</t>
  </si>
  <si>
    <t>ZH247</t>
  </si>
  <si>
    <t>Šroub kortikální 3 mm/36 mm nestabilní 716-115-030-036</t>
  </si>
  <si>
    <t>ZF070</t>
  </si>
  <si>
    <t>Drát K repoziční 2,00 mm délka 350 mm 292.400</t>
  </si>
  <si>
    <t>ZA054</t>
  </si>
  <si>
    <t>Šroub zajišťovací Stardrive 5,0 mm 212.209</t>
  </si>
  <si>
    <t>KG287</t>
  </si>
  <si>
    <t>šroub zajišťovací VA pr. 2,4 samořezný D18 04.210.118</t>
  </si>
  <si>
    <t>ZB938</t>
  </si>
  <si>
    <t>Hřeb se závity 2,5 x 26 mm TP26000</t>
  </si>
  <si>
    <t>ZG785</t>
  </si>
  <si>
    <t>Hlava zaslepovací gamma 3 3005-1100S</t>
  </si>
  <si>
    <t>ZI936</t>
  </si>
  <si>
    <t>Šroub zajišťovací 5.0 mm 04.005.558</t>
  </si>
  <si>
    <t>ZK331</t>
  </si>
  <si>
    <t>Šroub kortikální HD7 2,5 délka 10 mm A-5700.10/1</t>
  </si>
  <si>
    <t>ZL031</t>
  </si>
  <si>
    <t>Šroub kortikální HD7 2,5 délka 20 mm A-5700.20/1</t>
  </si>
  <si>
    <t>ZC709</t>
  </si>
  <si>
    <t>Šroub antirotační Targon KD210T</t>
  </si>
  <si>
    <t>ZC214</t>
  </si>
  <si>
    <t>Šroub zajišťovací 3,5 mm Targon KB521T</t>
  </si>
  <si>
    <t>ZC229</t>
  </si>
  <si>
    <t>Šroub fixační PH 4,5 mm Targon KB076T</t>
  </si>
  <si>
    <t>ZK724</t>
  </si>
  <si>
    <t>Hřeb expert femorální laterální pr.9 mm 04.003.253</t>
  </si>
  <si>
    <t>ZA104</t>
  </si>
  <si>
    <t>Čep zajišťovací 4.9 mm L34 459.340</t>
  </si>
  <si>
    <t>ZJ739</t>
  </si>
  <si>
    <t>Podložka pod kanylovaný šroub Canos pr. 2.7 mm 26-423-99-09</t>
  </si>
  <si>
    <t>ZH696</t>
  </si>
  <si>
    <t>Dlaha LCP 2.7/3.5 na laterální distální fibulu 04.112.143</t>
  </si>
  <si>
    <t>ZH463</t>
  </si>
  <si>
    <t>Hřeb proximální humerus P10/7 280 mm KE27T</t>
  </si>
  <si>
    <t>ZD205</t>
  </si>
  <si>
    <t>Dlaha LCP 3.5 metafyzální pro humerus distální mediální 11 otv. 424.834</t>
  </si>
  <si>
    <t>ZF605</t>
  </si>
  <si>
    <t>Hřeb UTN tibiální 9.0 mm kompletní se zaslepovací havou plný 279.660</t>
  </si>
  <si>
    <t>ZD274</t>
  </si>
  <si>
    <t>Dlaha anatomická DVR DVRASR</t>
  </si>
  <si>
    <t>ZD535</t>
  </si>
  <si>
    <t>Hřeb se závity 2,5 x 18 mm TP18000</t>
  </si>
  <si>
    <t>ZC169</t>
  </si>
  <si>
    <t>Dlaha adaptační Y 1,5 246.242</t>
  </si>
  <si>
    <t>ZD265</t>
  </si>
  <si>
    <t>Dlaha anatomická DVR DVRAL</t>
  </si>
  <si>
    <t>ZF862</t>
  </si>
  <si>
    <t>Dlaha LCP distální tibiální 241.442</t>
  </si>
  <si>
    <t>ZF030</t>
  </si>
  <si>
    <t>Hřeb PF 420, 130° Targon KD069T</t>
  </si>
  <si>
    <t>ZB630</t>
  </si>
  <si>
    <t xml:space="preserve">Šroub kompresní HBS2 mini délka 24 mm 26-830-24-09   </t>
  </si>
  <si>
    <t>KG235</t>
  </si>
  <si>
    <t>hřeb expert TN pr. 10 kanylovaný D315 TAN 04.004.443</t>
  </si>
  <si>
    <t>KG451</t>
  </si>
  <si>
    <t>šroub zajišťovací pr 3,5 samořezný D28 412.110</t>
  </si>
  <si>
    <t>ZI775</t>
  </si>
  <si>
    <t>Šroub zajišťovací 4,5 mm Targon KB356T</t>
  </si>
  <si>
    <t>ZD022</t>
  </si>
  <si>
    <t>Šroub LCP zajišťovací 2,7 mm 402.222</t>
  </si>
  <si>
    <t>ZA150</t>
  </si>
  <si>
    <t>Šroub LCP zajišťovací 2,7 mm 402.220</t>
  </si>
  <si>
    <t>ZA267</t>
  </si>
  <si>
    <t>Šroub kortikální 3.5 mm 404.818</t>
  </si>
  <si>
    <t>ZH788</t>
  </si>
  <si>
    <t>Čep zajišťovací 4.9 mm L76 459.760</t>
  </si>
  <si>
    <t>ZH499</t>
  </si>
  <si>
    <t>Hřeb ulna/radius 4,0 x 250 mm 1-3608</t>
  </si>
  <si>
    <t>ZH338</t>
  </si>
  <si>
    <t>Šroub proximální ulna/radius 2,7 x 20 mm 1-3653</t>
  </si>
  <si>
    <t>ZJ598</t>
  </si>
  <si>
    <t>Vrták kanylovaný 2,6 mm 26-451-26-09</t>
  </si>
  <si>
    <t>KG501</t>
  </si>
  <si>
    <t>dlaha DHP 2,7/3,5 mediální levá 5 otv T 441.285</t>
  </si>
  <si>
    <t>ZA163</t>
  </si>
  <si>
    <t>Šroub zajišťovací 5,0 mm 04.015.555</t>
  </si>
  <si>
    <t>ZD402</t>
  </si>
  <si>
    <t>Dlaha anatomická DRV DVRAR</t>
  </si>
  <si>
    <t>ZH620</t>
  </si>
  <si>
    <t>Šroub distální ulna/radius 2,7 x 18 mm 1-3675</t>
  </si>
  <si>
    <t>KG367</t>
  </si>
  <si>
    <t>šroub kortikální pr 2,4 samořezný D22 TAN 401.772</t>
  </si>
  <si>
    <t>ZC874</t>
  </si>
  <si>
    <t>Pouzdro skluzné PF Targon KD188T</t>
  </si>
  <si>
    <t>ZF539</t>
  </si>
  <si>
    <t>Šroub kortikální 1,3 mm 200.689</t>
  </si>
  <si>
    <t>ZA143</t>
  </si>
  <si>
    <t>Šroub zajišťovací Stardrive 5,0 mm 212.227</t>
  </si>
  <si>
    <t>KG401</t>
  </si>
  <si>
    <t>šroub zajišťovací stardrive 2,7 mm ( hlava LCP 2.4), délka 24 402.224</t>
  </si>
  <si>
    <t>ZD378</t>
  </si>
  <si>
    <t>Dlaha LCP-DF 4,5/5,0 11 otv. 222.256</t>
  </si>
  <si>
    <t>ZD379</t>
  </si>
  <si>
    <t>Šroub LCP zajišťovací 2,7 mm 402.216</t>
  </si>
  <si>
    <t>ZG598</t>
  </si>
  <si>
    <t>Hřeb trochanterický 180 O11 x 180 mm x 125° sada 3125-1180S</t>
  </si>
  <si>
    <t>KG491</t>
  </si>
  <si>
    <t>dlaha DHP 2,7/3,5 dorso-lat s/laterální 441.273</t>
  </si>
  <si>
    <t>ZE756</t>
  </si>
  <si>
    <t>Dlaha LCP-DF 4,5/5,0 13 otv. 222.258</t>
  </si>
  <si>
    <t>ZF553</t>
  </si>
  <si>
    <t>Šroub zajišťovací 5.0 mm 04.005.560</t>
  </si>
  <si>
    <t>KG411</t>
  </si>
  <si>
    <t>šroub zajišťovací stardrive 2,7 mm ( hlava LCP 2.4), délka 44 402.244</t>
  </si>
  <si>
    <t>KG265</t>
  </si>
  <si>
    <t>hřeb TN pr. 9 masivní D390 TAN 04.024.358</t>
  </si>
  <si>
    <t>KG420</t>
  </si>
  <si>
    <t>šroub kortikální stardrive 2,7 mm, délka 16 402.876</t>
  </si>
  <si>
    <t>ZI805</t>
  </si>
  <si>
    <t>Šroub schanzův 60/20 mm R37100</t>
  </si>
  <si>
    <t>ZA142</t>
  </si>
  <si>
    <t>Šroub zajišťovací Stardrive 5,0 mm 212.226</t>
  </si>
  <si>
    <t>ZG584</t>
  </si>
  <si>
    <t>Šroub zajišťovací 5,0 mm 04.005.524</t>
  </si>
  <si>
    <t>ZJ472</t>
  </si>
  <si>
    <t xml:space="preserve">Hřeb potažený cementem s ATB gentaycin a vankomycin NCLCM4U </t>
  </si>
  <si>
    <t>ZH339</t>
  </si>
  <si>
    <t>Šroub distální ulna/radius 2,7 x 16 mm 1-3674</t>
  </si>
  <si>
    <t>KG496</t>
  </si>
  <si>
    <t>dlaha DHP 2,7/3,5 dorso-lat s/laterální 441.278</t>
  </si>
  <si>
    <t>KG415</t>
  </si>
  <si>
    <t>šroub zajišťovací stardrive 2,7 mm ( hlava LCP 2.4), délka 55 402.255</t>
  </si>
  <si>
    <t>ZD646</t>
  </si>
  <si>
    <t>Šroub LCP zajišťovací 2,7 mm 402.214</t>
  </si>
  <si>
    <t>KG421</t>
  </si>
  <si>
    <t>šroub kortikální stardrive 2,7 mm, délka 18 402.878</t>
  </si>
  <si>
    <t>ZH142</t>
  </si>
  <si>
    <t>Dlaha pro kost člunkovou 2,4 mm 04.100.020</t>
  </si>
  <si>
    <t>ZE057</t>
  </si>
  <si>
    <t>Šroub kanylovaný 4.5 mm 214.472</t>
  </si>
  <si>
    <t>ZD548</t>
  </si>
  <si>
    <t>Hřeb PF 340, 130° Targon KD087T</t>
  </si>
  <si>
    <t>KG407</t>
  </si>
  <si>
    <t>šroub zajišťovací stardrive 2,7 mm ( hlava LCP 2.4), délka 36 402.236</t>
  </si>
  <si>
    <t>ZL864</t>
  </si>
  <si>
    <t>Šroub milagro interferenční vstřebatelný 9x20 mm 231820</t>
  </si>
  <si>
    <t>ZK878</t>
  </si>
  <si>
    <t>Šroub kompresní HBS2 délka 17 mm 26-800-17-09</t>
  </si>
  <si>
    <t>ZG099</t>
  </si>
  <si>
    <t>Šroub spongiozní 4.0 mm 207.024</t>
  </si>
  <si>
    <t>ZD240</t>
  </si>
  <si>
    <t>Šroub kortikální 3.5 mm 404.820</t>
  </si>
  <si>
    <t>ZD343</t>
  </si>
  <si>
    <t>Šroub LCP zajišťovací 2,7 mm 402.224</t>
  </si>
  <si>
    <t>ZH500</t>
  </si>
  <si>
    <t>Šroub proximální ulna/radius 2,7 x 22 mm 1-3654</t>
  </si>
  <si>
    <t>ZE704</t>
  </si>
  <si>
    <t>Šroub zajišťovací 5,0 mm 04.005.520</t>
  </si>
  <si>
    <t>ZH234</t>
  </si>
  <si>
    <t>Šroub kortikální 1.5 mm 200.824</t>
  </si>
  <si>
    <t>ZG875</t>
  </si>
  <si>
    <t>Šroub kortikální 3.5 mm 404.814</t>
  </si>
  <si>
    <t>ZD648</t>
  </si>
  <si>
    <t>Šroub LCP zajišťovací strardrive 3.5 mm 412.102</t>
  </si>
  <si>
    <t>ZG038</t>
  </si>
  <si>
    <t>Čep zajišťovací 4.9 mm L68 459.680</t>
  </si>
  <si>
    <t>ZI806</t>
  </si>
  <si>
    <t>Šroub kortikální HD7 2,5 délka 22 mm A-5700.22/1</t>
  </si>
  <si>
    <t>ZG840</t>
  </si>
  <si>
    <t>Dlaha LCP 2,7 / 3,5 mm na přední horní část klavikuly s bočním prodloužením 04.112.009</t>
  </si>
  <si>
    <t>ZG814</t>
  </si>
  <si>
    <t>Dlaha adaptační 1,3 mm 221.312</t>
  </si>
  <si>
    <t>ZH485</t>
  </si>
  <si>
    <t>Šroub kortikální 4,5 mm 214.860</t>
  </si>
  <si>
    <t>KG485</t>
  </si>
  <si>
    <t>dlaha DHP 2,7/3,5 dorso-lat levá 5 otv. 441.265</t>
  </si>
  <si>
    <t>ZF252</t>
  </si>
  <si>
    <t>Šroub zajišťovací Stardrive 5,0 mm 212.217</t>
  </si>
  <si>
    <t>ZE705</t>
  </si>
  <si>
    <t>Šroub zajišťovací 5,0 mm 04.005.528</t>
  </si>
  <si>
    <t>ZG748</t>
  </si>
  <si>
    <t>Šroub nosný O10,5 x 105 mm 3060-0105S</t>
  </si>
  <si>
    <t>ZI999</t>
  </si>
  <si>
    <t>Hřeb expert femorální laterální pr.9 mm 04.003.260</t>
  </si>
  <si>
    <t>KG495</t>
  </si>
  <si>
    <t>dlaha DHP 2,7/3,5 dorso-lat s/laterální 441.277</t>
  </si>
  <si>
    <t>KI225</t>
  </si>
  <si>
    <t>dřík konický cement. průměr 16 mm 1306.15.160</t>
  </si>
  <si>
    <t>KI227</t>
  </si>
  <si>
    <t>tělo humerální trauma long 1350.15.030</t>
  </si>
  <si>
    <t>KI228</t>
  </si>
  <si>
    <t>hlavice humerální prům. 44 mm 1322.09.440</t>
  </si>
  <si>
    <t>KI226</t>
  </si>
  <si>
    <t>adaptér standart exentrický + 8 mm 1330.15.278</t>
  </si>
  <si>
    <t>KI268</t>
  </si>
  <si>
    <t>hlavice průměr 46 mm 1322.09.460</t>
  </si>
  <si>
    <t>KI269</t>
  </si>
  <si>
    <t>tělo humerální s blokačním šroubem TI6A/4V 1350.15.010</t>
  </si>
  <si>
    <t>KI267</t>
  </si>
  <si>
    <t>adaptér neutrální Ti6A/4V 0 mm long 1331.15.270</t>
  </si>
  <si>
    <t>KI363</t>
  </si>
  <si>
    <t>adaptér neutrální Ti6A/4V 0 mm standard 1330.15.270</t>
  </si>
  <si>
    <t>ZL177</t>
  </si>
  <si>
    <t xml:space="preserve">Optika artroskopická 30° pracovní délka 160 mm A70941A  </t>
  </si>
  <si>
    <t>KH904</t>
  </si>
  <si>
    <t>stapler kožní PMR35-X</t>
  </si>
  <si>
    <t>KI081</t>
  </si>
  <si>
    <t>stapler kožní, široké svorky PMW35-X</t>
  </si>
  <si>
    <t>ZJ562</t>
  </si>
  <si>
    <t>Set pro tlakovou laváž kosti interpulse handpiese 0210-110-000</t>
  </si>
  <si>
    <t>ZA958</t>
  </si>
  <si>
    <t>Šití safil fialový 2/0 bal. á 36 ks C1048251</t>
  </si>
  <si>
    <t>ZB023</t>
  </si>
  <si>
    <t>Šití maxon 2/0 bal. á 36 ks 8886626151</t>
  </si>
  <si>
    <t>ZB913</t>
  </si>
  <si>
    <t>Šití orthocord modrý bal. á 12 ks 223111</t>
  </si>
  <si>
    <t>ZE197</t>
  </si>
  <si>
    <t>Šití mopylen 4/0 DS 18 návlek  45 cm á 36 ks 7148</t>
  </si>
  <si>
    <t>ZJ133</t>
  </si>
  <si>
    <t>Šití supolene 4/0 á 36 ks 9153</t>
  </si>
  <si>
    <t>ZI576</t>
  </si>
  <si>
    <t>Jehla dutá 45° pravá  251004</t>
  </si>
  <si>
    <t>ZI562</t>
  </si>
  <si>
    <t>Kloub silikonový MCP vel. 30 SMCP-500-30-WW</t>
  </si>
  <si>
    <t>ZI609</t>
  </si>
  <si>
    <t>Chronos strips 50 x 25 x 3 mm 07.801.100S</t>
  </si>
  <si>
    <t>ZH588</t>
  </si>
  <si>
    <t>Chronos strips 100 x 25 x 6 mm 07.801.111S</t>
  </si>
  <si>
    <t>ZD249</t>
  </si>
  <si>
    <t xml:space="preserve">Osteoset 4.8 mm 50 pelet 84000104  </t>
  </si>
  <si>
    <t>ZD322</t>
  </si>
  <si>
    <t>Osteoset T 4.8 mm 100 pelet 70000402</t>
  </si>
  <si>
    <t>ZD255</t>
  </si>
  <si>
    <t>Osteoset 3.0 mm 200 pelet 84000305</t>
  </si>
  <si>
    <t>ZD247</t>
  </si>
  <si>
    <t xml:space="preserve">Osteoset 4.8 mm 200 pelet 84000101  </t>
  </si>
  <si>
    <t>ZK789</t>
  </si>
  <si>
    <t>PerOssal 1 x 50 mm baleno po 50 ks granule 03-0102</t>
  </si>
  <si>
    <t>ZD248</t>
  </si>
  <si>
    <t xml:space="preserve">Osteoset 4.8 mm 100 pelet 84000102  </t>
  </si>
  <si>
    <t>ZH448</t>
  </si>
  <si>
    <t>Bloček kostní ChroonOS 12,5x10 mm 07.720.045S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</si>
  <si>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</si>
  <si>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</si>
  <si>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</si>
  <si>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</si>
  <si>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</si>
  <si>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</si>
  <si>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</si>
  <si>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</si>
  <si>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</si>
  <si>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</si>
  <si>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50115064</t>
  </si>
  <si>
    <t>529 SZM šicí materiál (112 02 106)</t>
  </si>
  <si>
    <t>50115040</t>
  </si>
  <si>
    <t>505 SZM laboratorní sklo a materiál (112 02 140)</t>
  </si>
  <si>
    <t>50115070</t>
  </si>
  <si>
    <t>513 SZM katetry, stenty, porty (112 02 101)</t>
  </si>
  <si>
    <t>50115020</t>
  </si>
  <si>
    <t>Diagnostika (132 03 001)</t>
  </si>
  <si>
    <t>Traumatologické oddělení, pracoviště COS</t>
  </si>
  <si>
    <t>50115004</t>
  </si>
  <si>
    <t>506 SZM umělé tělní náhrady kovové (112 02 030)</t>
  </si>
  <si>
    <t>50115003</t>
  </si>
  <si>
    <t>518 SZM TEP ortopedie (112 02 003)</t>
  </si>
  <si>
    <t>50115080</t>
  </si>
  <si>
    <t>523 SZM staplery, endosk., optika, extraktory (112 02 102)</t>
  </si>
  <si>
    <t>50115011</t>
  </si>
  <si>
    <t>515 SZM umělé tělní náhrady ostatní (112 02 030)</t>
  </si>
  <si>
    <t>Spotřeba zdravotnického materiálu - orientační přehled</t>
  </si>
  <si>
    <t>ON Data</t>
  </si>
  <si>
    <t>001 - Pracoviště praktického lékaře pro dospělé</t>
  </si>
  <si>
    <t>003 - Pracoviště LSPP</t>
  </si>
  <si>
    <t>503 - Pracoviště úrazové 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</si>
  <si>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</si>
  <si>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</si>
  <si>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</si>
  <si>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</si>
  <si>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001</t>
  </si>
  <si>
    <t>V</t>
  </si>
  <si>
    <t>51022</t>
  </si>
  <si>
    <t>CÍLENÉ VYŠETŘENÍ CHIRURGEM</t>
  </si>
  <si>
    <t>51861</t>
  </si>
  <si>
    <t>CIRKULÁRNÍ SÁDROVÝ OBVAZ - NOHA, BÉREC</t>
  </si>
  <si>
    <t>003</t>
  </si>
  <si>
    <t>51859</t>
  </si>
  <si>
    <t>FIXAČNÍ SÁDROVÁ DLAHA - NOHA, BÉREC</t>
  </si>
  <si>
    <t>503</t>
  </si>
  <si>
    <t>1</t>
  </si>
  <si>
    <t>0000502</t>
  </si>
  <si>
    <t>MESOCAIN 1%</t>
  </si>
  <si>
    <t>0006200</t>
  </si>
  <si>
    <t>TRAMAL INJEKČNÍ ROZTOK 50 MG/1 ML</t>
  </si>
  <si>
    <t>0025746</t>
  </si>
  <si>
    <t>0032090</t>
  </si>
  <si>
    <t>TRALGIT 50 INJ</t>
  </si>
  <si>
    <t>0040536</t>
  </si>
  <si>
    <t>DEPO-MEDROL 40 MG/ML</t>
  </si>
  <si>
    <t>0054539</t>
  </si>
  <si>
    <t>DOLMINA INJ</t>
  </si>
  <si>
    <t>0055824</t>
  </si>
  <si>
    <t>0089869</t>
  </si>
  <si>
    <t>0089870</t>
  </si>
  <si>
    <t>0090719</t>
  </si>
  <si>
    <t>TRAMAL INJEKČNÍ ROZTOK 100 MG/2 ML</t>
  </si>
  <si>
    <t>0107295</t>
  </si>
  <si>
    <t>0.9% SODIUM CHLORIDE IN WATER FOR INJECTION FRESEN</t>
  </si>
  <si>
    <t>0154704</t>
  </si>
  <si>
    <t>TETANOL PUR</t>
  </si>
  <si>
    <t>0192143</t>
  </si>
  <si>
    <t>0192144</t>
  </si>
  <si>
    <t>3</t>
  </si>
  <si>
    <t>0082509</t>
  </si>
  <si>
    <t>0082510</t>
  </si>
  <si>
    <t>0082511</t>
  </si>
  <si>
    <t>0082512</t>
  </si>
  <si>
    <t>0082513</t>
  </si>
  <si>
    <t>0082514</t>
  </si>
  <si>
    <t>0082515</t>
  </si>
  <si>
    <t>0082516</t>
  </si>
  <si>
    <t>0082517</t>
  </si>
  <si>
    <t>0082518</t>
  </si>
  <si>
    <t>0082519</t>
  </si>
  <si>
    <t>0082520</t>
  </si>
  <si>
    <t>0082521</t>
  </si>
  <si>
    <t>0082522</t>
  </si>
  <si>
    <t>0082523</t>
  </si>
  <si>
    <t>0082524</t>
  </si>
  <si>
    <t>0083209</t>
  </si>
  <si>
    <t>DLAHA LCP NIZKOPROFILOVÁ  REKONSTRUKČNÍ PÁNEV OCEL</t>
  </si>
  <si>
    <t>09220</t>
  </si>
  <si>
    <t>KANYLACE PERIFERNÍ ŽÍLY VČETNĚ INFÚZE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</si>
  <si>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</si>
  <si>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</si>
  <si>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</si>
  <si>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</si>
  <si>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</si>
  <si>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</si>
  <si>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</si>
  <si>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</si>
  <si>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</si>
  <si>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</si>
  <si>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51012</t>
  </si>
  <si>
    <t>51013</t>
  </si>
  <si>
    <t>51023</t>
  </si>
  <si>
    <t>KONTROLNÍ VYŠETŘENÍ CHIRURGEM</t>
  </si>
  <si>
    <t>51818</t>
  </si>
  <si>
    <t>51853</t>
  </si>
  <si>
    <t>CIRKULÁRNÍ SÁDROVÝ OBVAZ - PRSTY, RUKA, PŘEDLOKTÍ</t>
  </si>
  <si>
    <t>51863</t>
  </si>
  <si>
    <t>FIXAČNÍ SÁDROVÁ DLAHA CELÉ DOLNÍ KONČETINY</t>
  </si>
  <si>
    <t>51869</t>
  </si>
  <si>
    <t>SEJMUTÍ CIRKULÁRNÍ SÁDROVÉ FIXACE NA KONČETINÁCH</t>
  </si>
  <si>
    <t>51877</t>
  </si>
  <si>
    <t>PŘILOŽENÍ LÉČEBNÉ POMŮCKY - ORTÉZY</t>
  </si>
  <si>
    <t>53023</t>
  </si>
  <si>
    <t>KONTROLNÍ VYŠETŘENÍ TRAUMATOLOGEM</t>
  </si>
  <si>
    <t>53119</t>
  </si>
  <si>
    <t>ZAVŘENÁ REPOZICE ZLOMENIN PŘEDLOKTÍ, LOKTE, PAŽE N</t>
  </si>
  <si>
    <t>57243</t>
  </si>
  <si>
    <t>HRUDNÍ PUNKCE</t>
  </si>
  <si>
    <t>61113</t>
  </si>
  <si>
    <t xml:space="preserve">REVIZE, EXCIZE A SUTURA PORANĚNÍ KŮŽE A PODKOŽÍ A </t>
  </si>
  <si>
    <t>61129</t>
  </si>
  <si>
    <t>EXCIZE KOŽNÍ LÉZE, SUTURA OD 2 DO 10 CM</t>
  </si>
  <si>
    <t>61209</t>
  </si>
  <si>
    <t>TENOLÝZA FLEXORU</t>
  </si>
  <si>
    <t>61219</t>
  </si>
  <si>
    <t>TENOLÝZA EXTENZORU</t>
  </si>
  <si>
    <t>61247</t>
  </si>
  <si>
    <t>OPERACE KARPÁLNÍHO TUNELU</t>
  </si>
  <si>
    <t>66813</t>
  </si>
  <si>
    <t>ODSTRANĚNÍ OSTEOSYNTETICKÉHO MATERIÁLU</t>
  </si>
  <si>
    <t>66823</t>
  </si>
  <si>
    <t>ODSTRANĚNÍ ZEVNÍHO FIXATÉRU</t>
  </si>
  <si>
    <t>66833</t>
  </si>
  <si>
    <t>ODSTRANĚNÍ CIZÍHO TĚLESA Z RÁNY</t>
  </si>
  <si>
    <t>66949</t>
  </si>
  <si>
    <t>PUNKCE KLOUBNÍ S APLIKACÍ LÉČIVA</t>
  </si>
  <si>
    <t>09547</t>
  </si>
  <si>
    <t>REGULAČNÍ POPLATEK -- POJIŠTĚNEC OD ÚHRADY POPLATK</t>
  </si>
  <si>
    <t>09543</t>
  </si>
  <si>
    <t>REGULAČNÍ POPLATEK ZA NÁVŠTĚVU -- POPLATEK UHRAZEN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</si>
  <si>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</si>
  <si>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</si>
  <si>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</si>
  <si>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</si>
  <si>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</si>
  <si>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</si>
  <si>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</si>
  <si>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</si>
  <si>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</si>
  <si>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</si>
  <si>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09563</t>
  </si>
  <si>
    <t>VÝKON ÚSTAVNÍ POHOTOVOSTNÍ SLUŽBY</t>
  </si>
  <si>
    <t>61115</t>
  </si>
  <si>
    <t>09553</t>
  </si>
  <si>
    <t>51851</t>
  </si>
  <si>
    <t>FIXAČNÍ SÁDROVÁ DLAHA - RUKA, PŘEDLOKTÍ</t>
  </si>
  <si>
    <t>53022</t>
  </si>
  <si>
    <t>CÍLENÉ VYŠETŘENÍ TRAUMATOLOGEM</t>
  </si>
  <si>
    <t>53115</t>
  </si>
  <si>
    <t>ZAVŘENÁ REPOZICE LUXACE KARPU NEBO INTRAARTIKULÁRN</t>
  </si>
  <si>
    <t>53021</t>
  </si>
  <si>
    <t>KOMPLEXNÍ VYŠETŘENÍ TRAUMATOLOGEM</t>
  </si>
  <si>
    <t>66127</t>
  </si>
  <si>
    <t>MANIPULACE V CELKOVÉ NEBO LOKÁLNÍ ANESTÉZII</t>
  </si>
  <si>
    <t>09239</t>
  </si>
  <si>
    <t>SUTURA RÁNY A PODKOŽÍ DO 5 CM</t>
  </si>
  <si>
    <t>09115</t>
  </si>
  <si>
    <t>ODBĚR BIOLOGICKÉHO MATERIÁLU JINÉHO NEŽ KREV NA KV</t>
  </si>
  <si>
    <t>51811</t>
  </si>
  <si>
    <t>ABSCES NEBO HEMATOM SUBKUTANNÍ, PILONIDÁLNÍ, INTRA</t>
  </si>
  <si>
    <t>51821</t>
  </si>
  <si>
    <t>CHIRURGICKÉ ODSTRANĚNÍ CIZÍHO TĚLESA</t>
  </si>
  <si>
    <t>51855</t>
  </si>
  <si>
    <t>FIXAČNÍ SÁDROVÁ DLAHA CELÉ HORNÍ KONČETINY</t>
  </si>
  <si>
    <t>66837</t>
  </si>
  <si>
    <t>EXSTIRPACE BURZY NEBO GANGLIA - POVRCHOVÁ</t>
  </si>
  <si>
    <t>53411</t>
  </si>
  <si>
    <t>NÁPLASŤOVÁ FIXACE ZLOMENINY KOSTNÍHO ČLÁNKU NEBO M</t>
  </si>
  <si>
    <t>51870</t>
  </si>
  <si>
    <t>DOTOČENÍ SÁDROVÉHO OBVAZU</t>
  </si>
  <si>
    <t>51817</t>
  </si>
  <si>
    <t>OŠETŘENÍ NEHTU NA RUCE, NOZE (FENESTRACE, PARCIÁLN</t>
  </si>
  <si>
    <t>53517</t>
  </si>
  <si>
    <t>SUTURA NEBO REINSERCE ŠLACHY FLEXORU RUKY A ZÁPĚST</t>
  </si>
  <si>
    <t>51865</t>
  </si>
  <si>
    <t>CIRKULÁRNÍ SÁDROVÝ OBVAZ NA DOLNÍ KONČETINĚ</t>
  </si>
  <si>
    <t>66421</t>
  </si>
  <si>
    <t>BIOPSIE, INCIZE A DRENÁŽ NA RUCE ČI ZÁPĚSTÍ</t>
  </si>
  <si>
    <t>51867</t>
  </si>
  <si>
    <t>PŘIPEVNĚNÍ NÁŠLAPNÉHO PODPATKU NA STÁVAJÍCÍ SÁDROV</t>
  </si>
  <si>
    <t>53515</t>
  </si>
  <si>
    <t>SUTURA ŠLACHY EXTENSORU RUKY A ZÁPĚSTÍ</t>
  </si>
  <si>
    <t>66811</t>
  </si>
  <si>
    <t>INJEKCE DO BURZY, GANGLIA, POCHVY ŠLACHOVÉ</t>
  </si>
  <si>
    <t>51857</t>
  </si>
  <si>
    <t xml:space="preserve">CIRKULÁRNÍ SÁDROVÝ OBVAZ - CELÁ HORNÍ KONČETINA - </t>
  </si>
  <si>
    <t>66821</t>
  </si>
  <si>
    <t>PERKUTÁNNÍ FIXACE K-DRÁTEM</t>
  </si>
  <si>
    <t>66411</t>
  </si>
  <si>
    <t>AMPUTACE PRSTU RUKY NEBO ČLÁNKU PRSTU - ZA PRVNÍ P</t>
  </si>
  <si>
    <t>53111</t>
  </si>
  <si>
    <t>ZAVŘENÁ REPOZICE ZLOMENINY NEBO LUXACE JEDNÉ FALAN</t>
  </si>
  <si>
    <t>66927</t>
  </si>
  <si>
    <t>REVIZE ŠLACHOVÝCH POCHEV</t>
  </si>
  <si>
    <t>09234</t>
  </si>
  <si>
    <t>OŠETŘENÍ NEHTU, INCIZE SUBKUTÁNNÍHO ABSCESU NEBO H</t>
  </si>
  <si>
    <t>53112</t>
  </si>
  <si>
    <t>ZAVŘENÁ REPOZICE ZLOMENINY NEBO LUXACE FALANGY - M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</si>
  <si>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</si>
  <si>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</si>
  <si>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</si>
  <si>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</si>
  <si>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</si>
  <si>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</si>
  <si>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</si>
  <si>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</si>
  <si>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</si>
  <si>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10 - DĚTSKÁ KLINIKA</t>
  </si>
  <si>
    <t>11 - ORTOPEDICKÁ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</si>
  <si>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</si>
  <si>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</si>
  <si>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</si>
  <si>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</si>
  <si>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</si>
  <si>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21 - ONKOLOGICKÁ KLINIKA</t>
  </si>
  <si>
    <t>25 - KLINIKA ÚSTNÍ, ČELISTNÍ A OBLIČEJOVÉ CHIRURGIE</t>
  </si>
  <si>
    <t>26 - ODDĚLENÍ REHABILITACE</t>
  </si>
  <si>
    <t>30 - ODDĚLENÍ GERIATRIE</t>
  </si>
  <si>
    <t>31 - TRAUMATOLOGICKÉ ODDĚLENÍ</t>
  </si>
  <si>
    <t>59 - ODD.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</si>
  <si>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</si>
  <si>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</si>
  <si>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</si>
  <si>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</si>
  <si>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</si>
  <si>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</si>
  <si>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</si>
  <si>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</si>
  <si>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</si>
  <si>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51873</t>
  </si>
  <si>
    <t>SLOŽITÝ MĚKKÝ FIXAČNÍ OBVAZ</t>
  </si>
  <si>
    <t>5F3</t>
  </si>
  <si>
    <t>0030934</t>
  </si>
  <si>
    <t>DRÁT TI; VRTACÍ; VODÍCÍ</t>
  </si>
  <si>
    <t>0098656</t>
  </si>
  <si>
    <t>ŠROUB KANYLOVANÝ TI T-DRIVE</t>
  </si>
  <si>
    <t>0098685</t>
  </si>
  <si>
    <t>PODLOŽKA TI</t>
  </si>
  <si>
    <t>0098686</t>
  </si>
  <si>
    <t>53163</t>
  </si>
  <si>
    <t>OTEVŘENÁ REPOZICE A OSTEOSYNTÉZA VÍCEÚLOMKOVÝCH ZL</t>
  </si>
  <si>
    <t>11</t>
  </si>
  <si>
    <t>13</t>
  </si>
  <si>
    <t>14</t>
  </si>
  <si>
    <t>16</t>
  </si>
  <si>
    <t>17</t>
  </si>
  <si>
    <t>18</t>
  </si>
  <si>
    <t>21</t>
  </si>
  <si>
    <t>25</t>
  </si>
  <si>
    <t>26</t>
  </si>
  <si>
    <t>30</t>
  </si>
  <si>
    <t>09567</t>
  </si>
  <si>
    <t>(VZP) ZÁKROK NA LEVÉ STRANĚ</t>
  </si>
  <si>
    <t>62310</t>
  </si>
  <si>
    <t>NEKREKTOMIE DO 1% POVRCHU TĚLA</t>
  </si>
  <si>
    <t>61225</t>
  </si>
  <si>
    <t>NEUROLÝZA</t>
  </si>
  <si>
    <t>62610</t>
  </si>
  <si>
    <t>ODBĚR DERMOEPIDERMÁLNÍHO ŠTĚPU DO 1 % POVRCHU TĚLA</t>
  </si>
  <si>
    <t>09569</t>
  </si>
  <si>
    <t>(VZP) ZÁKROK NA PRAVÉ STRANĚ</t>
  </si>
  <si>
    <t>5F1</t>
  </si>
  <si>
    <t>32510</t>
  </si>
  <si>
    <t>ZAVEDENÍ DLOUHODOBÉ KANYLACE CENTRÁLNÍHO ŽILNÍHO S</t>
  </si>
  <si>
    <t>51353</t>
  </si>
  <si>
    <t>PUNKCE, ODSÁTÍ TENKÉHO STŘEVA, MANIPULACE SE STŘEV</t>
  </si>
  <si>
    <t>51359</t>
  </si>
  <si>
    <t>RESEKCE A ANASTOMÓZA TLUSTÉHO STŘEVA NEBO REKTOSIG</t>
  </si>
  <si>
    <t>51388</t>
  </si>
  <si>
    <t>GASTROENTEROANASTOMÓZA  NEBO RESEKCE A (NEBO) ANAS</t>
  </si>
  <si>
    <t>51392</t>
  </si>
  <si>
    <t>RELAPAROTOMIE PRO POOPERAČNÍ KRVÁCENÍ, PERITONITID</t>
  </si>
  <si>
    <t>51393</t>
  </si>
  <si>
    <t>EXPLORATIVNÍ LAPAROTOMIE</t>
  </si>
  <si>
    <t>51623</t>
  </si>
  <si>
    <t>POUŽITÍ ULTRAZVUKOVÉHO SKALPELU</t>
  </si>
  <si>
    <t>51713</t>
  </si>
  <si>
    <t>DIAGNOSTICKÁ VIDEOLAPAROSKOPIE A VIDEOTORAKOSKOPIE</t>
  </si>
  <si>
    <t>51819</t>
  </si>
  <si>
    <t>OŠETŘENÍ A OBVAZ ROZSÁHLÉ RÁNY V CELKOVÉ ANESTEZII</t>
  </si>
  <si>
    <t>07546</t>
  </si>
  <si>
    <t>(DRG) OTEVŘENÝ PŘÍSTUP</t>
  </si>
  <si>
    <t>07457</t>
  </si>
  <si>
    <t>(VZP) BYPASS POPLITEO - CRURÁLNÍ VĚTVENÝ AUTOLOGNÍ</t>
  </si>
  <si>
    <t>07543</t>
  </si>
  <si>
    <t>(DRG) PRIMOOPERACE</t>
  </si>
  <si>
    <t>54990</t>
  </si>
  <si>
    <t>ODBĚR ŽILNÍHO ŠTĚPU</t>
  </si>
  <si>
    <t>54810</t>
  </si>
  <si>
    <t>PEROPERAČNÍ ANGIOGRAFIE</t>
  </si>
  <si>
    <t>57251</t>
  </si>
  <si>
    <t>KLÍNOVITÁ RESEKCE PLIC NEBO ENUKLEACE TUMORU</t>
  </si>
  <si>
    <t>54190</t>
  </si>
  <si>
    <t>OSTATNÍ REKONSTRUKCE TEPEN A BY-PASSY</t>
  </si>
  <si>
    <t>51111</t>
  </si>
  <si>
    <t>OPERACE CYSTY NEBO HEMANGIOMU NEBO LIPOMU NEBO PIL</t>
  </si>
  <si>
    <t>07552</t>
  </si>
  <si>
    <t>(DRG) OPERAČNÍ VÝKON BEZ MIMOTĚLNÍHO OBĚHU</t>
  </si>
  <si>
    <t>07468</t>
  </si>
  <si>
    <t>(VZP) TROMBECTOMIE  A. POPLITEA A BÉRCOVÝCH TEPEN</t>
  </si>
  <si>
    <t>51357</t>
  </si>
  <si>
    <t>JEJUNOSTOMIE, ILEOSTOMIE NEBO KOLOSTOMIE, ANTEPOZI</t>
  </si>
  <si>
    <t>07563</t>
  </si>
  <si>
    <t>(DRG) URGENTNÍ OPERACE KVCH</t>
  </si>
  <si>
    <t>07408</t>
  </si>
  <si>
    <t>(VZP) BYPASS FEMORO - POPLITEÁLNÍ DISTÁLNÍ AUTOLOG</t>
  </si>
  <si>
    <t>51391</t>
  </si>
  <si>
    <t>LAPAROTOMIE A OŠETŘENÍ VÍCEČETNÉHO VISCERÁLNÍHO PO</t>
  </si>
  <si>
    <t>54340</t>
  </si>
  <si>
    <t>TEPENNÁ EMBOLEKTOMIE, TROMBEKTOMIE</t>
  </si>
  <si>
    <t>51355</t>
  </si>
  <si>
    <t>DVOJ - A VÍCENÁSOBNÁ RESEKCE A (NEBO) ANASTOMÓZA T</t>
  </si>
  <si>
    <t>57237</t>
  </si>
  <si>
    <t>SUTURA RUPTUTY BRÁNICE TORAKOTOMICKÝM PŘÍSTUPEM</t>
  </si>
  <si>
    <t>0008807</t>
  </si>
  <si>
    <t>0011706</t>
  </si>
  <si>
    <t>0014583</t>
  </si>
  <si>
    <t>TIENAM 500 MG/500 MG I.V.</t>
  </si>
  <si>
    <t>0015273</t>
  </si>
  <si>
    <t>SULPERAZON 2 G IM/IV</t>
  </si>
  <si>
    <t>0016600</t>
  </si>
  <si>
    <t>0017810</t>
  </si>
  <si>
    <t>0026127</t>
  </si>
  <si>
    <t>0053922</t>
  </si>
  <si>
    <t>CIPHIN PRO INFUSIONE 200 MG/100 ML</t>
  </si>
  <si>
    <t>0055680</t>
  </si>
  <si>
    <t>0058092</t>
  </si>
  <si>
    <t>0064831</t>
  </si>
  <si>
    <t>AXETINE 1,5 G</t>
  </si>
  <si>
    <t>0065989</t>
  </si>
  <si>
    <t>0066137</t>
  </si>
  <si>
    <t>0072972</t>
  </si>
  <si>
    <t>0076353</t>
  </si>
  <si>
    <t>FORTUM 1 G</t>
  </si>
  <si>
    <t>0076360</t>
  </si>
  <si>
    <t>0092207</t>
  </si>
  <si>
    <t>AUGMENTIN 1,2 G</t>
  </si>
  <si>
    <t>0092290</t>
  </si>
  <si>
    <t>0096414</t>
  </si>
  <si>
    <t>0097000</t>
  </si>
  <si>
    <t>METRONIDAZOLE 0.5%-POLPHARMA</t>
  </si>
  <si>
    <t>0097687</t>
  </si>
  <si>
    <t>0097878</t>
  </si>
  <si>
    <t>KLIMICIN</t>
  </si>
  <si>
    <t>0125249</t>
  </si>
  <si>
    <t>0141838</t>
  </si>
  <si>
    <t>AMIKACIN B.BRAUN 10 MG/ML</t>
  </si>
  <si>
    <t>0154883</t>
  </si>
  <si>
    <t>MERONEM 1 G</t>
  </si>
  <si>
    <t>0156404</t>
  </si>
  <si>
    <t>IMIPENEM/CILASTATIN HOSPIRA 500 MG/500 MG</t>
  </si>
  <si>
    <t>0162187</t>
  </si>
  <si>
    <t>0164350</t>
  </si>
  <si>
    <t>TAZOCIN 4 G/0,5 G</t>
  </si>
  <si>
    <t>0088337</t>
  </si>
  <si>
    <t>HAEMATE P</t>
  </si>
  <si>
    <t>0088336</t>
  </si>
  <si>
    <t>0092359</t>
  </si>
  <si>
    <t>PROSTAPHLIN 1000 MG</t>
  </si>
  <si>
    <t>2</t>
  </si>
  <si>
    <t>0007905</t>
  </si>
  <si>
    <t>0007917</t>
  </si>
  <si>
    <t>0007955</t>
  </si>
  <si>
    <t>0007963</t>
  </si>
  <si>
    <t>0207921</t>
  </si>
  <si>
    <t>0407942</t>
  </si>
  <si>
    <t>0001018</t>
  </si>
  <si>
    <t>ŠROUB SAMOŘEZNÝ KORTIKÁLNÍ MALÝ FRAGMENTY OCEL</t>
  </si>
  <si>
    <t>0001027</t>
  </si>
  <si>
    <t>0001052</t>
  </si>
  <si>
    <t>DLAHA LC-DCP ROVNÁ MALÉ FRAGMENT OCEL</t>
  </si>
  <si>
    <t>0001054</t>
  </si>
  <si>
    <t>0001137</t>
  </si>
  <si>
    <t>ŠROUB SAMOŘEZNÝ KORTIKÁLNÍ RUKA OCEL</t>
  </si>
  <si>
    <t>0001154</t>
  </si>
  <si>
    <t>0001203</t>
  </si>
  <si>
    <t>0001288</t>
  </si>
  <si>
    <t>DLAHA ADAPTAČNÍ  MINI FRAGMENT OCEL TITAN</t>
  </si>
  <si>
    <t>0001291</t>
  </si>
  <si>
    <t>DLAHA LC-DCP ROVNÁ MINI FRAGMENT OCEL</t>
  </si>
  <si>
    <t>0001308</t>
  </si>
  <si>
    <t>DLAHA ADAPTAČNÍ  MINI FRAGMENT OCEL</t>
  </si>
  <si>
    <t>0001344</t>
  </si>
  <si>
    <t>DRÁT VODÍCÍ ZÁVITOVÝ OCEL</t>
  </si>
  <si>
    <t>0001588</t>
  </si>
  <si>
    <t>ŠROUB SAMOŘEZNÝ KORTIKÁLNÍ MALÝ FRAGMENTY TITAN</t>
  </si>
  <si>
    <t>0001719</t>
  </si>
  <si>
    <t>DRÁT CERKLÁŽNÍ OCEL</t>
  </si>
  <si>
    <t>0001738</t>
  </si>
  <si>
    <t>DRÁT KIRSCHNERŮV OCEL</t>
  </si>
  <si>
    <t>0001739</t>
  </si>
  <si>
    <t>0001740</t>
  </si>
  <si>
    <t>0001747</t>
  </si>
  <si>
    <t>0001948</t>
  </si>
  <si>
    <t>ŠROUB SAMOŘEZNÝ KANYLOVANÝ OCEL</t>
  </si>
  <si>
    <t>0002062</t>
  </si>
  <si>
    <t>ZASLEPOVACÍ HLAVA TIBIE OCEL</t>
  </si>
  <si>
    <t>0002264</t>
  </si>
  <si>
    <t>FIXÁTOR ZEVNÍ TRUBKOVÝ, SYNTHES</t>
  </si>
  <si>
    <t>0002370</t>
  </si>
  <si>
    <t>0002408</t>
  </si>
  <si>
    <t>0002425</t>
  </si>
  <si>
    <t>0002584</t>
  </si>
  <si>
    <t>ŠROUB SAMOŘEZNÝ KORTIKÁLNÍ PÁNEV OCEL</t>
  </si>
  <si>
    <t>0002968</t>
  </si>
  <si>
    <t>DLAHA ROVNÁ REKONSTRUKČNÍ PÁNEV MALÝ FRAGMENT OCEL</t>
  </si>
  <si>
    <t>0003008</t>
  </si>
  <si>
    <t>0004070</t>
  </si>
  <si>
    <t>ŠROUB LCP A VA-LCP SAMOŘEZNÝ MALÝ FRAGMENT OCEL</t>
  </si>
  <si>
    <t>0004073</t>
  </si>
  <si>
    <t>0004077</t>
  </si>
  <si>
    <t>0004080</t>
  </si>
  <si>
    <t>0004085</t>
  </si>
  <si>
    <t>0004614</t>
  </si>
  <si>
    <t>DLAHA LCP HUMERUS PROXIMÁLNÍ MALÝ FRAGMENT OCEL</t>
  </si>
  <si>
    <t>0006837</t>
  </si>
  <si>
    <t>ŠROUB KORTIKÁLNÍ SAMOVRTNÝ                 101XX</t>
  </si>
  <si>
    <t>0006853</t>
  </si>
  <si>
    <t xml:space="preserve">FIXÁTOR ZEVNÍ VÁLEC EXCENTRICKÝ                   </t>
  </si>
  <si>
    <t>0006854</t>
  </si>
  <si>
    <t xml:space="preserve">FIXÁTOR ZEVNÍ CYLINDR SFÉRICKÝ                    </t>
  </si>
  <si>
    <t>0006881</t>
  </si>
  <si>
    <t>ŠROUB KORTIKÁLNÍ, SAMOVRT. HYDROXYAPATIT. 99-6014X</t>
  </si>
  <si>
    <t>0008651</t>
  </si>
  <si>
    <t>ŠROUB ZAVÍRACÍ TITANOVÝ TARGON RF</t>
  </si>
  <si>
    <t>0010457</t>
  </si>
  <si>
    <t>ČEP SAMOŘEZNÝ JISTÍCÍ OCEL</t>
  </si>
  <si>
    <t>0010484</t>
  </si>
  <si>
    <t>0010678</t>
  </si>
  <si>
    <t>HŘEB STANDARDNÍ TIBIE OCEL TITAN</t>
  </si>
  <si>
    <t>0010767</t>
  </si>
  <si>
    <t>0010768</t>
  </si>
  <si>
    <t>0012996</t>
  </si>
  <si>
    <t>ZÁSOBNÍK DO LINEÁRNÍHO STAPLERU S BŘITEM TCR,TVR,T</t>
  </si>
  <si>
    <t>0012999</t>
  </si>
  <si>
    <t>STAPLER LINEÁRNÍ S BŘITEM TCT55 TLC55</t>
  </si>
  <si>
    <t>0013004</t>
  </si>
  <si>
    <t>STAPLER LINEÁRNÍ TX 60B TX60G</t>
  </si>
  <si>
    <t>0017309</t>
  </si>
  <si>
    <t>DLAHA MALÝ FRAGMENT OCEL</t>
  </si>
  <si>
    <t>0017333</t>
  </si>
  <si>
    <t>0017413</t>
  </si>
  <si>
    <t>ŠROUB SPONGIOZNÍ MALÝ FRAGMENT OCEL</t>
  </si>
  <si>
    <t>0017419</t>
  </si>
  <si>
    <t>PODLOŽKA OCEL</t>
  </si>
  <si>
    <t>0017420</t>
  </si>
  <si>
    <t>0017422</t>
  </si>
  <si>
    <t>0017424</t>
  </si>
  <si>
    <t>0017453</t>
  </si>
  <si>
    <t>ŠROUB KORTIKÁLNÍ MALÝ FRAGMENT OCEL</t>
  </si>
  <si>
    <t>0017486</t>
  </si>
  <si>
    <t>ŠROUB VELKÝ FRAGMENT MALEOLÁRNÍ OCEL</t>
  </si>
  <si>
    <t>0017492</t>
  </si>
  <si>
    <t>ŠROUB KANYLOVANÝ MALÝ FRAGMENT OCEL</t>
  </si>
  <si>
    <t>0017735</t>
  </si>
  <si>
    <t>0017743</t>
  </si>
  <si>
    <t>0017745</t>
  </si>
  <si>
    <t>0017746</t>
  </si>
  <si>
    <t>0017748</t>
  </si>
  <si>
    <t>0017749</t>
  </si>
  <si>
    <t>0017751</t>
  </si>
  <si>
    <t>0017754</t>
  </si>
  <si>
    <t>0017756</t>
  </si>
  <si>
    <t>DRÁT KIRSCHNERŮV ZÁVITOVÝ OCEL</t>
  </si>
  <si>
    <t>0017760</t>
  </si>
  <si>
    <t>0018678</t>
  </si>
  <si>
    <t>CEMENT KOSTNÍ PALACOS R - 40 + GENTAMICINUM  2X40G</t>
  </si>
  <si>
    <t>0020177</t>
  </si>
  <si>
    <t>ŠROUB KORTIKÁLNÍ</t>
  </si>
  <si>
    <t>0020257</t>
  </si>
  <si>
    <t>ŠROUB SPONGIÓZNÍ</t>
  </si>
  <si>
    <t>0020275</t>
  </si>
  <si>
    <t>0024855</t>
  </si>
  <si>
    <t>ZASLEPOVACÍ HLAVA FEMUR TITAN</t>
  </si>
  <si>
    <t>0024889</t>
  </si>
  <si>
    <t>HŘEB FEMUR TITAN</t>
  </si>
  <si>
    <t>0024982</t>
  </si>
  <si>
    <t xml:space="preserve">KOTVIČKA TITANOVÁ PRO CHIR.RUKY MINI,MINI LS,MINI </t>
  </si>
  <si>
    <t>0024993</t>
  </si>
  <si>
    <t>KOTVIČKA TITANOVÁ GII SNAP-PAK PRO STABILIZACI RAM</t>
  </si>
  <si>
    <t>0027737</t>
  </si>
  <si>
    <t>DLAHA LCP ROVNÁ MALÝ FRAGMENT OCEL</t>
  </si>
  <si>
    <t>0027766</t>
  </si>
  <si>
    <t>DLAHA LCP ROVNÁ VELKÝ FRAGMENT OCEL</t>
  </si>
  <si>
    <t>0027778</t>
  </si>
  <si>
    <t>DLAHA LCP REKONSTRUKČNÍ OCEL VELKÝ FRAGMENT TITAN</t>
  </si>
  <si>
    <t>0027789</t>
  </si>
  <si>
    <t>DLAHA LCP VELKÝ FRAGMENT OCEL</t>
  </si>
  <si>
    <t>0027798</t>
  </si>
  <si>
    <t>DLAHA LCP MALÝ FRAGMENT OCEL</t>
  </si>
  <si>
    <t>0027807</t>
  </si>
  <si>
    <t>DLAHA ROVNÁ LCP REKONSTRUKČNÍ MALÝ FRAGMENT OCEL</t>
  </si>
  <si>
    <t>0027816</t>
  </si>
  <si>
    <t>0030306</t>
  </si>
  <si>
    <t>SVORKA FIXAČNÍ MEMORY S TVAR.PAMĚTÍ PRO FIXACI OST</t>
  </si>
  <si>
    <t>0030400</t>
  </si>
  <si>
    <t>ŠROUB LCP SAMOŘEZNÝ VELKÝ FRAGMENT OCEL</t>
  </si>
  <si>
    <t>0030409</t>
  </si>
  <si>
    <t>0030415</t>
  </si>
  <si>
    <t>0030418</t>
  </si>
  <si>
    <t>0030443</t>
  </si>
  <si>
    <t>DLAHA LCP TIBIE DISTÁLNÍ OCEL MALÝ FRAGMENT TITAN</t>
  </si>
  <si>
    <t>0030445</t>
  </si>
  <si>
    <t>0030454</t>
  </si>
  <si>
    <t>ŠROUB LCP SAMOŘEZNÝ MALÝ FRAGMENT TITAN</t>
  </si>
  <si>
    <t>0030458</t>
  </si>
  <si>
    <t>0030462</t>
  </si>
  <si>
    <t>0030466</t>
  </si>
  <si>
    <t>0030488</t>
  </si>
  <si>
    <t>ŠROUB LCP SAMOŘEZNÝ VELKÝ FRAGMENT TITAN</t>
  </si>
  <si>
    <t>0030494</t>
  </si>
  <si>
    <t>0030501</t>
  </si>
  <si>
    <t>0030509</t>
  </si>
  <si>
    <t>0030617</t>
  </si>
  <si>
    <t>STAPLER KOŽNÍ ROYAL - 35W</t>
  </si>
  <si>
    <t>0030705</t>
  </si>
  <si>
    <t>0030724</t>
  </si>
  <si>
    <t>DLAHA LCP PATNÍ OCEL MALÝ FRAGMENT TITAN</t>
  </si>
  <si>
    <t>0030851</t>
  </si>
  <si>
    <t>ŠROUB KOMPRESNÍ HBS TI T-DRIVE</t>
  </si>
  <si>
    <t>0030935</t>
  </si>
  <si>
    <t>0030967</t>
  </si>
  <si>
    <t>LANKO CERKLÁŽ OCEL TITAN</t>
  </si>
  <si>
    <t>0031337</t>
  </si>
  <si>
    <t>0031437</t>
  </si>
  <si>
    <t>DLAHA LCP A VA-LCP HUMERUS DISTÁLNÍ MALÝ FRAGMENT</t>
  </si>
  <si>
    <t>0031465</t>
  </si>
  <si>
    <t>ŠROUB LCP SAMOŘEZNÝ MINI FRAGMENT TITAN</t>
  </si>
  <si>
    <t>0031468</t>
  </si>
  <si>
    <t>DLAHA LCP TIBIE PROXIMÁLNÍ OCEL MALÝ FRAGMENT TITA</t>
  </si>
  <si>
    <t>0031469</t>
  </si>
  <si>
    <t>0031487</t>
  </si>
  <si>
    <t>0031488</t>
  </si>
  <si>
    <t>0031493</t>
  </si>
  <si>
    <t>DLAHA LCP TIBIE PROXIMÁLNÍ VELKÝ FRAGMENT OCEL TIT</t>
  </si>
  <si>
    <t>0031495</t>
  </si>
  <si>
    <t>DLAHA LCP FEMUR DISTÁLNÍ VELKÝ FRAGMENT OCEL TITAN</t>
  </si>
  <si>
    <t>0031591</t>
  </si>
  <si>
    <t>NÁHRADA RAMENNÍHO KLOUBU 1350.15.010 - 030</t>
  </si>
  <si>
    <t>0031597</t>
  </si>
  <si>
    <t>NÁHRADA RAMENNÍHO KLOUBU 1306.15.120 - 200</t>
  </si>
  <si>
    <t>0031598</t>
  </si>
  <si>
    <t>NÁHRADA RAMENNÍHO KLOUBU 1304.15.140 - 240</t>
  </si>
  <si>
    <t>0031604</t>
  </si>
  <si>
    <t>NÁHRADA RAM. KLOUBU 1330.15.270 A 1331.15.270</t>
  </si>
  <si>
    <t>0031605</t>
  </si>
  <si>
    <t>NÁHRADA RAM. KLOUBU 1330.15.27. A 1331.15.27.</t>
  </si>
  <si>
    <t>0031933</t>
  </si>
  <si>
    <t>ZASLEPOVACÍ HLAVA TIBIE ÚHLOVĚ STABILNÍ TITAN</t>
  </si>
  <si>
    <t>0031938</t>
  </si>
  <si>
    <t>HŘEB KANYLOVANÝ TIBIE UHLOVĚ STABILNÍ TITAN</t>
  </si>
  <si>
    <t>0031983</t>
  </si>
  <si>
    <t>ŠROUB STARDRIVE ZAJIŠŤOVACÍ TITAN</t>
  </si>
  <si>
    <t>0034884</t>
  </si>
  <si>
    <t>0035002</t>
  </si>
  <si>
    <t>ŠROUB STARDRIVE SAMOŘEZNÝ SPONGIOZNÍ ZAJIŠŤOVACÍ T</t>
  </si>
  <si>
    <t>0035016</t>
  </si>
  <si>
    <t>HŘEB TIBIE UHLOVĚ STABILNÍ TITAN</t>
  </si>
  <si>
    <t>0035069</t>
  </si>
  <si>
    <t>ŠROUB SAMOVRTNÝ XC, OSTEOTITE, STERILNÍ 9961XXXX</t>
  </si>
  <si>
    <t>0037585</t>
  </si>
  <si>
    <t>FIXÁTOR ZEVNÍ PRODLUŽOVAČ KONČETIN LRS      ORTHOF</t>
  </si>
  <si>
    <t>0042033</t>
  </si>
  <si>
    <t>DLAHA H, DORSÁLNÍ, APTUS RADIUS 2,5</t>
  </si>
  <si>
    <t>0042049</t>
  </si>
  <si>
    <t>DLAHA VOLÁRNÍ KOREKČNÍ,  APTUS RADIUS 2,5</t>
  </si>
  <si>
    <t>0042074</t>
  </si>
  <si>
    <t>ŠROUB KORTIKÁLNÍ HEXA DRIVE 6, APTUS HAND 2,0</t>
  </si>
  <si>
    <t>0042075</t>
  </si>
  <si>
    <t>0042090</t>
  </si>
  <si>
    <t>ŠROUB ZAMYKACÍ HEXA DRIVE 6, APTUS HAND 2,0</t>
  </si>
  <si>
    <t>0042092</t>
  </si>
  <si>
    <t>0042393</t>
  </si>
  <si>
    <t>ŠROUB KORTIKÁLNÍ HEXA DRIVE 7, APTUS RADIUS 2,5</t>
  </si>
  <si>
    <t>0042394</t>
  </si>
  <si>
    <t>0042726</t>
  </si>
  <si>
    <t>DRÁT MINI TI; VRTACÍ; VODÍCÍ</t>
  </si>
  <si>
    <t>0042796</t>
  </si>
  <si>
    <t>ŠROUB UZAMYKATELNÝ MULTISMĚROVÝ KORTIKÁLNÍ TI T-DR</t>
  </si>
  <si>
    <t>0042816</t>
  </si>
  <si>
    <t>0043120</t>
  </si>
  <si>
    <t>ŠTĚP ALLOGENNÍ VAZIVOVÝ ZMRAZENÝ</t>
  </si>
  <si>
    <t>0043121</t>
  </si>
  <si>
    <t>ŠLACHA ACHILOVA ZMRAZENÁ</t>
  </si>
  <si>
    <t>0043151</t>
  </si>
  <si>
    <t>ŠTĚP ALLOGENNÍ KOSTNÍ SPONGIOZNÍ ZMRAZENÝ  HLAVICE</t>
  </si>
  <si>
    <t>0066995</t>
  </si>
  <si>
    <t xml:space="preserve">IMPLANTÁT SPINÁLNÍ SYSTÉM CERVIFIX                </t>
  </si>
  <si>
    <t>0067020</t>
  </si>
  <si>
    <t>0068051</t>
  </si>
  <si>
    <t>IMPLANTÁT SPINÁLNÍ SYSTÉM FIXAČNÍ CONTROL CABLE  1</t>
  </si>
  <si>
    <t>0068052</t>
  </si>
  <si>
    <t>0069085</t>
  </si>
  <si>
    <t>IMPLANTÁT KOSTNÍ UMĚLÁ NÁHRADA TKÁNĚ  CHRONOS</t>
  </si>
  <si>
    <t>0069290</t>
  </si>
  <si>
    <t>PIN VSTŘEBATELNÝ OTPS</t>
  </si>
  <si>
    <t>0069305</t>
  </si>
  <si>
    <t>ŠROUB VSTŘEBATELNÝ</t>
  </si>
  <si>
    <t>0070576</t>
  </si>
  <si>
    <t xml:space="preserve">KOTVIČKA VSTŘEBATELNÁ LUPINE LOOP PRO STABILIZACI </t>
  </si>
  <si>
    <t>0070613</t>
  </si>
  <si>
    <t>NÁHRADA LOKETNÍHO KLOUBU EXPLOR</t>
  </si>
  <si>
    <t>0070614</t>
  </si>
  <si>
    <t>0070845</t>
  </si>
  <si>
    <t>DLAHA HÁČKOVÁ LCP KLÍČNÍ KOST TITAN</t>
  </si>
  <si>
    <t>0070875</t>
  </si>
  <si>
    <t>ČEP SAMOŘEZNÝ JISTÍCÍ TITAN</t>
  </si>
  <si>
    <t>0070900</t>
  </si>
  <si>
    <t>HŘEB HUMERUS TITAN</t>
  </si>
  <si>
    <t>0070920</t>
  </si>
  <si>
    <t>ZASLEPOVACÍ HLAVA HUMERUS PRODLUŽOVACÍ TITAN</t>
  </si>
  <si>
    <t>0071586</t>
  </si>
  <si>
    <t>FIXÁTOR HYBRIDNÍ KRUHOVÝ</t>
  </si>
  <si>
    <t>0071591</t>
  </si>
  <si>
    <t>0071595</t>
  </si>
  <si>
    <t>0071596</t>
  </si>
  <si>
    <t>0071601</t>
  </si>
  <si>
    <t>0071602</t>
  </si>
  <si>
    <t>0071605</t>
  </si>
  <si>
    <t>0072071</t>
  </si>
  <si>
    <t>DLAHA PATNÍ</t>
  </si>
  <si>
    <t>0072576</t>
  </si>
  <si>
    <t>NÁSTAVEC SHAVERU TVRDÝ FORMULA, SMALL-JOINT HOODED</t>
  </si>
  <si>
    <t>0073578</t>
  </si>
  <si>
    <t>ŠROUB SAMOŘEZNÝ KORTIKÁLNÍ MINI FRAGMENT TITAN</t>
  </si>
  <si>
    <t>0073582</t>
  </si>
  <si>
    <t>0073588</t>
  </si>
  <si>
    <t>0073615</t>
  </si>
  <si>
    <t>DLAHA ADAPTAČNÍ  MINI FRAGMENT MINI FRAGMENT TITAN</t>
  </si>
  <si>
    <t>0073660</t>
  </si>
  <si>
    <t>0073673</t>
  </si>
  <si>
    <t>0073679</t>
  </si>
  <si>
    <t>0074314</t>
  </si>
  <si>
    <t>ŠROUB ZAJIŠŤOVACÍ  TITANOVÝ TARGON</t>
  </si>
  <si>
    <t>0074317</t>
  </si>
  <si>
    <t>0074721</t>
  </si>
  <si>
    <t>HŘEB FEMORÁLNÍ PROXIMÁLNÍ TITANOVÝ DLOUHÝ TARGON P</t>
  </si>
  <si>
    <t>0074723</t>
  </si>
  <si>
    <t>ŠROUB ZAJIŠŤOVACÍ, SAMOŘEZNÝ, UZAMYKATELNÝ TI TARG</t>
  </si>
  <si>
    <t>0074724</t>
  </si>
  <si>
    <t>DLAHA  FEMORÁLNÍ PROXIMÁLNÍ S DYN. KOMPRES. OTVORY</t>
  </si>
  <si>
    <t>0074725</t>
  </si>
  <si>
    <t>ŠROUB TRAKČNÍ K DLAZE</t>
  </si>
  <si>
    <t>0074726</t>
  </si>
  <si>
    <t>ŠROUB KOMPRESNÍ  K DLAZE</t>
  </si>
  <si>
    <t>0074784</t>
  </si>
  <si>
    <t>ŠROUB DO KOSTI FIXAČNÍ</t>
  </si>
  <si>
    <t>0074790</t>
  </si>
  <si>
    <t>MATKA</t>
  </si>
  <si>
    <t>0076890</t>
  </si>
  <si>
    <t>ŠROUB SAMOŘEZNÝ JISTÍCÍ FEMUR DISTÁLNÍ TITAN</t>
  </si>
  <si>
    <t>0076900</t>
  </si>
  <si>
    <t>VRTULKA JISTÍCÍ FEMUR DISTÁLNÍ TITAN</t>
  </si>
  <si>
    <t>0076910</t>
  </si>
  <si>
    <t>HŘEB FEMUR DISTÁLNÍ KANYLOVANÝ UHLOVĚ STABILNÍ TIT</t>
  </si>
  <si>
    <t>0076929</t>
  </si>
  <si>
    <t>ZASLEPOVACÍ HLAVA FEMUR DISTÁLNÍ TITAN</t>
  </si>
  <si>
    <t>0076931</t>
  </si>
  <si>
    <t>HŘEB ELASTICKÝ TITAN</t>
  </si>
  <si>
    <t>0077114</t>
  </si>
  <si>
    <t>KOTVIČKA PRO SUTURU MENISKU VSTŘEBATELNÁ MITEK OMN</t>
  </si>
  <si>
    <t>0077116</t>
  </si>
  <si>
    <t>ŠROUB INTERFERENČNÍ TITANOVÝ KUROSAKA PRO REKONSTR</t>
  </si>
  <si>
    <t>0077117</t>
  </si>
  <si>
    <t>ŠROUB INTERFERENČNÍ VSTŘEB.ABSOLUTE/BIOINTRAFIX PR</t>
  </si>
  <si>
    <t>0077170</t>
  </si>
  <si>
    <t>HŘEBÍK PRO REKONSTRUKCI KŘÍŽOVÉHO VAZU RIGIDFIX VS</t>
  </si>
  <si>
    <t>0077759</t>
  </si>
  <si>
    <t>HŘEB HUMERÁLNÍ PROXIMÁLNÍ NITRODŘEŇOVÝ TITANOVÝ TA</t>
  </si>
  <si>
    <t>0077760</t>
  </si>
  <si>
    <t>HŘEB HUMERÁLNÍ NITRODŘEŇOVÝ TITANOVÝ TARGON H</t>
  </si>
  <si>
    <t>0077761</t>
  </si>
  <si>
    <t>ŠROUB ZAJIŠŤOVACÍ  TITANOVÝ TARGON PH/H</t>
  </si>
  <si>
    <t>0077762</t>
  </si>
  <si>
    <t>0081999</t>
  </si>
  <si>
    <t>V.A.C.GRANUFOAM(PU PĚNA) VELIKOST S</t>
  </si>
  <si>
    <t>0082000</t>
  </si>
  <si>
    <t>V.A.C.GRANUFOAM(PU PĚNA) VELIKOST M</t>
  </si>
  <si>
    <t>0082001</t>
  </si>
  <si>
    <t>V.A.C.GRANUFOAM(PU PĚNA) VELIKOST L</t>
  </si>
  <si>
    <t>0082002</t>
  </si>
  <si>
    <t>V.A.C.GRANUFOAM(PU PĚNA) VELIKOST XL</t>
  </si>
  <si>
    <t>0082153</t>
  </si>
  <si>
    <t>KRYCÍ FÓLIE</t>
  </si>
  <si>
    <t>0083212</t>
  </si>
  <si>
    <t>0083217</t>
  </si>
  <si>
    <t>0083227</t>
  </si>
  <si>
    <t>DLAHA LCP TIBIE DISTÁLNÍ ANTEROLATERÁLNÍ MALÝ FRAG</t>
  </si>
  <si>
    <t>0083228</t>
  </si>
  <si>
    <t>DLAHA LCP TIBIE DISTÁLNÍ MEDIÁLNÍ MALÝ FRAGMENT OC</t>
  </si>
  <si>
    <t>0083233</t>
  </si>
  <si>
    <t>0083241</t>
  </si>
  <si>
    <t>DLAHA LCP A VA-LCP OLEKRANON MALÝ FRAGMENT OCEL TI</t>
  </si>
  <si>
    <t>0083242</t>
  </si>
  <si>
    <t>DLAHA LCP OLEKRANON MALÝ FRAGMENT OCEL TITAN</t>
  </si>
  <si>
    <t>0083266</t>
  </si>
  <si>
    <t>DLAHA LCP OCEL NOHA MINI FRAGMENT TITAN</t>
  </si>
  <si>
    <t>0083525</t>
  </si>
  <si>
    <t>NÁSTAVEC K SHAVERU FRÉZA FMS NESTERILNÍ</t>
  </si>
  <si>
    <t>0083526</t>
  </si>
  <si>
    <t>NÁSTAVEC K SHAVERU FRÉZA FMS NESTERILNÍ KULATÝ</t>
  </si>
  <si>
    <t>0083688</t>
  </si>
  <si>
    <t>DLAHA RADIÁLNÍ MATLOCK TI, UHL.STABIL.</t>
  </si>
  <si>
    <t>0083991</t>
  </si>
  <si>
    <t>ŠROUB ZAMYKACÍ HEXA DRIVE 7, APTUS RADIUS 2,5</t>
  </si>
  <si>
    <t>0083992</t>
  </si>
  <si>
    <t>0083993</t>
  </si>
  <si>
    <t>0084140</t>
  </si>
  <si>
    <t>DLAHA RADIÁLNÍ KOREKČNÍ TI, UHL.STABIL.</t>
  </si>
  <si>
    <t>0084283</t>
  </si>
  <si>
    <t>ŠROUB KORTIKÁLNÍ TI T-DRIVE</t>
  </si>
  <si>
    <t>0084305</t>
  </si>
  <si>
    <t>0084870</t>
  </si>
  <si>
    <t>KOTVIČKA TITANOVÁ MICROFIX PRO CHIRURGII RUKY</t>
  </si>
  <si>
    <t>0091802</t>
  </si>
  <si>
    <t>IMPLANTÁT KOSTNÍ UMĚLÁ NÁHRADA ŠTĚPU  CHRONOS STRI</t>
  </si>
  <si>
    <t>0091805</t>
  </si>
  <si>
    <t>0096072</t>
  </si>
  <si>
    <t>IMPLANTÁT KOSTNÍ UMĚLÁ NÁHRADA TKÁNĚ  PEROSSAL  IN</t>
  </si>
  <si>
    <t>0097029</t>
  </si>
  <si>
    <t>DLAHA LCP METAFYZÁRNÍ MALÝ FRAGMENT OCEL TITAN</t>
  </si>
  <si>
    <t>0097590</t>
  </si>
  <si>
    <t>ŠROUB INTERFERENČNÍ VSTŘEBATELNÝ MILAGRO PRO REKON</t>
  </si>
  <si>
    <t>0097776</t>
  </si>
  <si>
    <t>0097790</t>
  </si>
  <si>
    <t>DLAHA LCP HUMERUS DISTÁLNÍ MALÝ FRAGMENT TITAN</t>
  </si>
  <si>
    <t>0097804</t>
  </si>
  <si>
    <t>0097808</t>
  </si>
  <si>
    <t>ŠROUB LCP SAMOŘEZNÝ MALÝ FRAGMNET TITAN</t>
  </si>
  <si>
    <t>0097876</t>
  </si>
  <si>
    <t>PODLOŽKA MALÝ FRAGMENT TITAN</t>
  </si>
  <si>
    <t>0098626</t>
  </si>
  <si>
    <t>0098648</t>
  </si>
  <si>
    <t>0098664</t>
  </si>
  <si>
    <t>0099076</t>
  </si>
  <si>
    <t>HŘEB FEMORÁLNÍ PROXIMÁLNÍ, TI</t>
  </si>
  <si>
    <t>0099081</t>
  </si>
  <si>
    <t>ŠROUB KOTVÍCÍ, TI</t>
  </si>
  <si>
    <t>0099754</t>
  </si>
  <si>
    <t>0099756</t>
  </si>
  <si>
    <t>HŘEB KANYLOVANÝ FEMUR LATERÁLNÍ TITAN</t>
  </si>
  <si>
    <t>0099862</t>
  </si>
  <si>
    <t>0099934</t>
  </si>
  <si>
    <t>ŠROUB SAMOVRTNÝ KANYLOVANÝ VELKÝ FRAGMENT TITAN</t>
  </si>
  <si>
    <t>0099935</t>
  </si>
  <si>
    <t>0105244</t>
  </si>
  <si>
    <t>DLAHA ŽLÁBKOVÁ, ÚHL.STAB.,TI</t>
  </si>
  <si>
    <t>0105253</t>
  </si>
  <si>
    <t>DLAHA NA OLEKRANON, ÚHL.STAB.,TI</t>
  </si>
  <si>
    <t>0105256</t>
  </si>
  <si>
    <t>0105270</t>
  </si>
  <si>
    <t>DLAHA NA CALCANEUS, ÚHL.STAB.,TI</t>
  </si>
  <si>
    <t>0105290</t>
  </si>
  <si>
    <t>DLAHA RADIÁLNÍ, ÚHL.STAB.,TI</t>
  </si>
  <si>
    <t>0105308</t>
  </si>
  <si>
    <t>DLAHA FIBULÁRNÍ, ÚHL.STAB.,TI</t>
  </si>
  <si>
    <t>0105310</t>
  </si>
  <si>
    <t>0105312</t>
  </si>
  <si>
    <t>ŠROUB SPONGIÓZNÍ, HS3.0, SAMOŘEZNÝ, ÚHL.STAB.,TI</t>
  </si>
  <si>
    <t>0105322</t>
  </si>
  <si>
    <t>0105325</t>
  </si>
  <si>
    <t>ŠROUB KORTIKÁLNÍ, HS3.0, SAMOŘEZNÝ, ÚHL.STAB.,TI</t>
  </si>
  <si>
    <t>0105326</t>
  </si>
  <si>
    <t>0105474</t>
  </si>
  <si>
    <t>NÁHRADA RAMENNÍ SMR HLAVICE HUMERÁLNÍ PR. 42,44,46</t>
  </si>
  <si>
    <t>0105745</t>
  </si>
  <si>
    <t xml:space="preserve">DLAHA RADIÁLNÍ VOLÁRNÍ PRO FIXACI FRAK.V DISTÁLNÍ </t>
  </si>
  <si>
    <t>0105747</t>
  </si>
  <si>
    <t>0105749</t>
  </si>
  <si>
    <t>ŠROUB KORTIKÁLNÍ/HLADKÝ PRO FIXACI FRAK.V DIST.ČÁS</t>
  </si>
  <si>
    <t>0105752</t>
  </si>
  <si>
    <t>ŠROUB HLADKÝ ALPS PRO FIXACI FRAKTURY V DISTÁLNÍ Č</t>
  </si>
  <si>
    <t>0105763</t>
  </si>
  <si>
    <t>KOTVIČKA VSTŘEBATELNÁ  LUPINE LOOP PRO STABILIZACI</t>
  </si>
  <si>
    <t>0105869</t>
  </si>
  <si>
    <t>0105873</t>
  </si>
  <si>
    <t>0105875</t>
  </si>
  <si>
    <t>0105878</t>
  </si>
  <si>
    <t>0105904</t>
  </si>
  <si>
    <t>ŠROUB LCP VARIABILNÍ ÚHEL TITAN</t>
  </si>
  <si>
    <t>0105905</t>
  </si>
  <si>
    <t>0106020</t>
  </si>
  <si>
    <t>IMPLANTÁT PRO ŠLACHY UNIVERZÁLNÍ AREX</t>
  </si>
  <si>
    <t>0106875</t>
  </si>
  <si>
    <t>ŠROUB KORTIKÁLNÍ, HS3.0, SAMOŘEZNÝ, TI</t>
  </si>
  <si>
    <t>0106876</t>
  </si>
  <si>
    <t>0106877</t>
  </si>
  <si>
    <t>0107115</t>
  </si>
  <si>
    <t>ŠROUB KANYLOVANÝ KOMPRESNÍ TITAN</t>
  </si>
  <si>
    <t>0107118</t>
  </si>
  <si>
    <t>DLAHA LCP S/BEZ VARIABILNÍM ÚHLEM KLÍČNÍ KOST MALÝ</t>
  </si>
  <si>
    <t>0107193</t>
  </si>
  <si>
    <t>NÁHRADA PRSTNÍHO KLOUBU NECEMENTOVANÁ MCP PYROKARB</t>
  </si>
  <si>
    <t>0107229</t>
  </si>
  <si>
    <t>ŠROUB UZAMYKATELNÝ TITAN TARGON</t>
  </si>
  <si>
    <t>0107253</t>
  </si>
  <si>
    <t>DLAHA NA KLÍČNÍ KOST, ROZŠÍŘENÁ, ÚHL.STAB.,TI</t>
  </si>
  <si>
    <t>0107254</t>
  </si>
  <si>
    <t>0107287</t>
  </si>
  <si>
    <t>ŠROUB KOMPRESNÍ HBS MINI TI T-DRIVE</t>
  </si>
  <si>
    <t>0107502</t>
  </si>
  <si>
    <t>DLAHA LCP RADIUS DISTÁLNÍ TITAN</t>
  </si>
  <si>
    <t>0107768</t>
  </si>
  <si>
    <t>NÁHRADA PRSTNÍHO KLOUBU NECEMENTOVANÁ MCP SILIKONO</t>
  </si>
  <si>
    <t>0108025</t>
  </si>
  <si>
    <t>KOTVIČKA NEVSTŘEBATELNÁ (PEEK) HEALIX PRO SUTURU R</t>
  </si>
  <si>
    <t>0108027</t>
  </si>
  <si>
    <t>KOTVIČKA NEVSTŘEBATELNÁ (PEEK) HEALIX BR PRO SUTUR</t>
  </si>
  <si>
    <t>0108134</t>
  </si>
  <si>
    <t xml:space="preserve">ŠROUB VSTŘEBATELNÝ INTERFERENČNÍ PRO REKONSTRUKCI </t>
  </si>
  <si>
    <t>0108135</t>
  </si>
  <si>
    <t>ŠROUB VSTŘEBAT. INTERFERENČNÍ PRO REKONSTRUKCI ACL</t>
  </si>
  <si>
    <t>0108136</t>
  </si>
  <si>
    <t>DLAŽKA, TI, FEMORÁLNÍ FIXAČNÍ, NÁHRADA AC LIGAMENT</t>
  </si>
  <si>
    <t>0108142</t>
  </si>
  <si>
    <t>DLAHA VOLÁRNÍ WATERSHED, APTUS RADIUS 2,5</t>
  </si>
  <si>
    <t>0108143</t>
  </si>
  <si>
    <t>DLAHA VOLÁRNÍ WATERSHED, DLOUHÁ, APTUS RADIUS 2,5</t>
  </si>
  <si>
    <t>0108531</t>
  </si>
  <si>
    <t>NÁHRADA PRSTNÍHO KLOUBU - SILIKONOVÁ</t>
  </si>
  <si>
    <t>0108757</t>
  </si>
  <si>
    <t>DLAHA ZAMYKACÍ PRO HLAVIČKU RADIA, APTUS</t>
  </si>
  <si>
    <t>0108758</t>
  </si>
  <si>
    <t>0108764</t>
  </si>
  <si>
    <t>DLAHA LCP FIBULA DISTÁLNÍ MALÝ FRAGMENT OCEL TITAN</t>
  </si>
  <si>
    <t>0108765</t>
  </si>
  <si>
    <t>DLAHA LCP FIBULA DISTÁLNÍ MALÝ FRAGMENT STERILNÍ O</t>
  </si>
  <si>
    <t>0110101</t>
  </si>
  <si>
    <t>HŘEB KLAVIKULÁRNÍ, STATICKÝ</t>
  </si>
  <si>
    <t>0110664</t>
  </si>
  <si>
    <t>KOLÍK ODLAMOVACÍ K-SNAP</t>
  </si>
  <si>
    <t>0111454</t>
  </si>
  <si>
    <t>ŠROUB KORTIKÁLNÍ SAMOŘEZNÝ</t>
  </si>
  <si>
    <t>0111971</t>
  </si>
  <si>
    <t>ŠROUB KORTIKÁLNÍ TI SMART-DRIVE</t>
  </si>
  <si>
    <t>0111972</t>
  </si>
  <si>
    <t>ŠROUB UZAMYKATELNÝ KORTIKÁLNÍ TI SMART-DRIVE</t>
  </si>
  <si>
    <t>0111983</t>
  </si>
  <si>
    <t>ŠROUB KOMPRESNÍ HBS2 TI T-DRIVE</t>
  </si>
  <si>
    <t>0111990</t>
  </si>
  <si>
    <t>DLAHA RADIÁLNÍ IXOS P2 TI, UHL.STABIL.</t>
  </si>
  <si>
    <t>0111995</t>
  </si>
  <si>
    <t>DLAHA RADIÁLNÍ IXOS P4 TI, UHL.STABIL.</t>
  </si>
  <si>
    <t>0111996</t>
  </si>
  <si>
    <t>DLAHA RADIÁLNÍ IXOS P4 WAVE TI, UHL.STABIL.</t>
  </si>
  <si>
    <t>0112074</t>
  </si>
  <si>
    <t>CEMENT KOSTNÍ VANCOGENX VANCOMYCIN+GENTAMICIN 1X40</t>
  </si>
  <si>
    <t>0112572</t>
  </si>
  <si>
    <t>DRÁT HBS2 TI</t>
  </si>
  <si>
    <t>0163243</t>
  </si>
  <si>
    <t xml:space="preserve">IMPLANTÁT MAXILLOFACIÁLNÍ STŘEDNÍ OBLIČEJOVÁ ETÁŽ </t>
  </si>
  <si>
    <t>0163244</t>
  </si>
  <si>
    <t>0163251</t>
  </si>
  <si>
    <t>0111984</t>
  </si>
  <si>
    <t>0108144</t>
  </si>
  <si>
    <t>DLAHA VOLÁRNÍ KOREKČNÍ ÚZKÁ XL, APTUS RADIUS 2,5</t>
  </si>
  <si>
    <t>0082421</t>
  </si>
  <si>
    <t>VIVANOMED (PU PĚNA) VELIKOST M</t>
  </si>
  <si>
    <t>0082418</t>
  </si>
  <si>
    <t>NÁDOBA SBĚRNÁ VIVANOTEC 800 ML</t>
  </si>
  <si>
    <t>0008239</t>
  </si>
  <si>
    <t>FIXÁTOR ZEVNÍ ZÁPĚSTÍ TYP PENNIG    35001</t>
  </si>
  <si>
    <t>0024977</t>
  </si>
  <si>
    <t>KOTVIČKA TITANOVÁ PRO SUTURU RC</t>
  </si>
  <si>
    <t>0024990</t>
  </si>
  <si>
    <t>KOTVIČKA TITANOVÁ EASY PRO SUTURU RC</t>
  </si>
  <si>
    <t>0031490</t>
  </si>
  <si>
    <t>0042708</t>
  </si>
  <si>
    <t>DLAHA PRO ZKRÁCENÍ ULNY A RADIUSU TI, UHL.STABIL.</t>
  </si>
  <si>
    <t>0048337</t>
  </si>
  <si>
    <t>LEPIDLO BIOLOGICKÉ CRYOLIFE BG-3005</t>
  </si>
  <si>
    <t>0006810</t>
  </si>
  <si>
    <t>ZÁTKA</t>
  </si>
  <si>
    <t>0099485</t>
  </si>
  <si>
    <t>ŠROUB ZAJIŠŤ,ČÁST ZÁVIT, PR. 5MM, TI</t>
  </si>
  <si>
    <t>0042715</t>
  </si>
  <si>
    <t>0111985</t>
  </si>
  <si>
    <t>0097835</t>
  </si>
  <si>
    <t>DRÁT VODÍCÍ</t>
  </si>
  <si>
    <t>0111959</t>
  </si>
  <si>
    <t>DLAHA PRO DISTÁLNÍ ULNU, APTUS RADIUS 2,5</t>
  </si>
  <si>
    <t>0111988</t>
  </si>
  <si>
    <t>0082422</t>
  </si>
  <si>
    <t>VIVANOMED (PU PĚNA) VELIKOST L</t>
  </si>
  <si>
    <t>0083990</t>
  </si>
  <si>
    <t>0024991</t>
  </si>
  <si>
    <t>KOTVIČKA TITANOVÁ QUICK PRO SUTURU RC</t>
  </si>
  <si>
    <t>0073963</t>
  </si>
  <si>
    <t>0001974</t>
  </si>
  <si>
    <t>PODLOŽKA SPONGIOZNÍ OCEL</t>
  </si>
  <si>
    <t>0107245</t>
  </si>
  <si>
    <t>DLAHA RADIÁLNÍ HRS M2, ÚHL.STAB.,TI</t>
  </si>
  <si>
    <t>0001369</t>
  </si>
  <si>
    <t>FIXÁTOR ZEVNÍ, MALÝ, SYNTHES</t>
  </si>
  <si>
    <t>0001387</t>
  </si>
  <si>
    <t>0030850</t>
  </si>
  <si>
    <t>0001380</t>
  </si>
  <si>
    <t>0105327</t>
  </si>
  <si>
    <t>0001341</t>
  </si>
  <si>
    <t>0001223</t>
  </si>
  <si>
    <t>0042396</t>
  </si>
  <si>
    <t>0083232</t>
  </si>
  <si>
    <t>DLAHA LCP TIBIE DISTÁLNÍ MEDIÁLNÍ MALÝ FRAGMENT TI</t>
  </si>
  <si>
    <t>0083230</t>
  </si>
  <si>
    <t>0082420</t>
  </si>
  <si>
    <t>VIVANOMED (PU PĚNA) VELIKOST S</t>
  </si>
  <si>
    <t>0105748</t>
  </si>
  <si>
    <t>0008245</t>
  </si>
  <si>
    <t>FIXÁTOR ZEVNÍ - SVORKA FIXAČNÍ, PRO ULNU    37050</t>
  </si>
  <si>
    <t>0008238</t>
  </si>
  <si>
    <t>FIXÁTOR ZEVNÍ ZÁPĚSTÍ TYP PENNIG    35000</t>
  </si>
  <si>
    <t>0074962</t>
  </si>
  <si>
    <t>ŠROUB ZAJIŠŤOVACÍ SE ZÁVITEM, PŘÍMÝ</t>
  </si>
  <si>
    <t>0097802</t>
  </si>
  <si>
    <t>DLAHA LCP HUMERUS DISTÁLNÍ MALÝ FRAGMENT OCEL TITA</t>
  </si>
  <si>
    <t>0096079</t>
  </si>
  <si>
    <t>IMPLANTÁT KOSTNÍ UMĚLÁ NÁHRADA TKÁNĚ  OSTEOSET</t>
  </si>
  <si>
    <t>0006849</t>
  </si>
  <si>
    <t>ŠROUB KORTIKÁLNÍ PRO PENNIG                3510X</t>
  </si>
  <si>
    <t>0008241</t>
  </si>
  <si>
    <t>FIXÁTOR ZEVNÍ - SVORKA FIXAČNÍ PRO ULNU    35050</t>
  </si>
  <si>
    <t>0030470</t>
  </si>
  <si>
    <t>0074819</t>
  </si>
  <si>
    <t>SPOJKA</t>
  </si>
  <si>
    <t>0031470</t>
  </si>
  <si>
    <t>0031497</t>
  </si>
  <si>
    <t>0083886</t>
  </si>
  <si>
    <t>PROXIMÁLNÍ KOMPRESNÍ ŠROUB, PRO RADIUS / ULNU</t>
  </si>
  <si>
    <t>0111960</t>
  </si>
  <si>
    <t>0031344</t>
  </si>
  <si>
    <t>DLAHA LCP RADIUS DISTÁLNÍ MINI FRAGMENT OCEL TITAN</t>
  </si>
  <si>
    <t>0083885</t>
  </si>
  <si>
    <t>ŠROUB ZAJIŠŤOVACÍ DISTÁLNÍ, PRO RADIUS / ULNU, MON</t>
  </si>
  <si>
    <t>0083884</t>
  </si>
  <si>
    <t>ŠROUB ZAJIŠŤOVACÍ PROXIMÁLNÍ, PRO RADIUS / ULNU</t>
  </si>
  <si>
    <t>0083883</t>
  </si>
  <si>
    <t>HŘEB PRO RADIUS / ULNU, TITANOVÝ</t>
  </si>
  <si>
    <t>0001255</t>
  </si>
  <si>
    <t>0108575</t>
  </si>
  <si>
    <t>ŠROUB PRO REKONSTRUKCI ACL VSTŘEBATELNÝ</t>
  </si>
  <si>
    <t>09227</t>
  </si>
  <si>
    <t>I. V. APLIKACE KRVE NEBO KREVNÍCH DERIVÁTŮ</t>
  </si>
  <si>
    <t>53152</t>
  </si>
  <si>
    <t>OTEVŘENÁ REPOZICE A OSTEOSYNTÉZA ZLOMENINY NEBO LU</t>
  </si>
  <si>
    <t>53159</t>
  </si>
  <si>
    <t>OTEVŘENÁ REPOZICE A OSTEOSYNTÉZA ZLOMENIN OBOU KOS</t>
  </si>
  <si>
    <t>53213</t>
  </si>
  <si>
    <t>ZAVŘENÁ REPOZICE A NITRODŘEŇOVA OSTEOSYNTÉZA ZLOME</t>
  </si>
  <si>
    <t>53253</t>
  </si>
  <si>
    <t xml:space="preserve">OTEVŘENÁ REPOZICE A OSTEOSYNTÉZA ZLOMENIN DIAFÝZY </t>
  </si>
  <si>
    <t>53413</t>
  </si>
  <si>
    <t>ZAVŘENÁ REPOZICE ZLOMENINY BÉRCE VČETNĚ NITROKLOUB</t>
  </si>
  <si>
    <t>53453</t>
  </si>
  <si>
    <t>OTEVŘENÁ REPOZICE ZLOMENINY NEBO LUXACE VÍCE METAT</t>
  </si>
  <si>
    <t>53459</t>
  </si>
  <si>
    <t>OTEVŘENÁ REPOZICE NITROKLOUBNÍCH LUXAČNÍCH ZLOMENI</t>
  </si>
  <si>
    <t>53463</t>
  </si>
  <si>
    <t>OTEVŘENÁ REPOZICE A OSTEOSYNTÉZA PATELY NEBO PATEL</t>
  </si>
  <si>
    <t>53469</t>
  </si>
  <si>
    <t>ZLOMENINA DIAFÝZY A SUPRAKONDYLICKÉ OBLASTI FEMURU</t>
  </si>
  <si>
    <t>53473</t>
  </si>
  <si>
    <t>ZLOMENINA VELKÉHO TROCHANTERU</t>
  </si>
  <si>
    <t>53483</t>
  </si>
  <si>
    <t>ZLOMENINA  ACETABULA - OBOU PILÍŘŮ - LÉČENÁ OTEVŘE</t>
  </si>
  <si>
    <t>53513</t>
  </si>
  <si>
    <t>SUTURA ŠLACHY EXTENZORU - MIMO RUKU A ZÁPĚSTÍ - PŘ</t>
  </si>
  <si>
    <t>53519</t>
  </si>
  <si>
    <t>SUTURA ČERSTVÉHO PORANĚNÍ VAZIVOVÉHO APARÁTU V OBL</t>
  </si>
  <si>
    <t>53523</t>
  </si>
  <si>
    <t>SUTURA ČERSTVÉHO PORANĚNÍ JEDNOHO VAZU, EVENT. ŠLA</t>
  </si>
  <si>
    <t>56324</t>
  </si>
  <si>
    <t>DEKOMPRESE OSTATNÍCH VELKÝCH A STŘEDNÍCH NERVŮ</t>
  </si>
  <si>
    <t>61117</t>
  </si>
  <si>
    <t>SUTURA DIGITÁLNÍHO NEBO KOMUNÁLNÍHO DIGITÁLNÍHO NE</t>
  </si>
  <si>
    <t>61119</t>
  </si>
  <si>
    <t>SUTURA PERIFERNÍHO NERVU MIKROCHIRURGICKOU TECHNIK</t>
  </si>
  <si>
    <t>61137</t>
  </si>
  <si>
    <t>ODBĚR FASCIÁLNÍHO ŠTĚPU Z FASCIA LATA</t>
  </si>
  <si>
    <t>61139</t>
  </si>
  <si>
    <t>ODBĚR ŠLACHOVÉHO ŠTĚPU</t>
  </si>
  <si>
    <t>61147</t>
  </si>
  <si>
    <t>UZAVŘENÍ DEFEKTU KOŽNÍM LALOKEM MÍSTNÍM DO 10 CM^2</t>
  </si>
  <si>
    <t>61149</t>
  </si>
  <si>
    <t xml:space="preserve">UZAVŘENÍ DEFEKTU  KOŽNÍM LALOKEM MÍSTNÍM OD 10 DO </t>
  </si>
  <si>
    <t>61167</t>
  </si>
  <si>
    <t>TRANSPOZICE FASCIOKUTÁNNÍHO LALOKU</t>
  </si>
  <si>
    <t>61213</t>
  </si>
  <si>
    <t>IMPLANTACE SILIKONU PŘI DEFEKTU ŠLACHY</t>
  </si>
  <si>
    <t>61217</t>
  </si>
  <si>
    <t>TRANSPOZICE ŠLACHY FLEXORU</t>
  </si>
  <si>
    <t>61233</t>
  </si>
  <si>
    <t>KAPSULOTOMIE MP NEBO IP KLOUBU</t>
  </si>
  <si>
    <t>61237</t>
  </si>
  <si>
    <t>KOREKČNÍ OSTEOTOMIE FALANGY NEBO METAKARPU</t>
  </si>
  <si>
    <t>61253</t>
  </si>
  <si>
    <t xml:space="preserve">PALM. APONEUREKTOMIE U DLAŇOVÉ FORMY DUPUYTRENOVY </t>
  </si>
  <si>
    <t>66039</t>
  </si>
  <si>
    <t>SLOŽITÁ OPERAČNÍ ARTROSKOPIE</t>
  </si>
  <si>
    <t>66122</t>
  </si>
  <si>
    <t>EXARTIKULACE V KYČLI</t>
  </si>
  <si>
    <t>66133</t>
  </si>
  <si>
    <t>UDRŽOVÁNÍ PROPLACHOVÉ LAVÁŽE ZA JEDEN DEN</t>
  </si>
  <si>
    <t>66413</t>
  </si>
  <si>
    <t>AMPUTACE PRSTU RUKY NEBO ČLÁNKU PRSTU - ZA KAŽDÝ D</t>
  </si>
  <si>
    <t>66419</t>
  </si>
  <si>
    <t>ARTROPLASTIKA ZÁPĚSTÍ A RUKY</t>
  </si>
  <si>
    <t>66423</t>
  </si>
  <si>
    <t>ODSTRANĚNÍ EXOSTÓZY DORZA RUKY</t>
  </si>
  <si>
    <t>66429</t>
  </si>
  <si>
    <t>SYNOVEKTOMIE ZÁPĚSTÍ A RUKY</t>
  </si>
  <si>
    <t>66439</t>
  </si>
  <si>
    <t>REKONSTRUKCE JEDNODUCHÉ ŠLACHY - RUKA, ZÁPĚSTÍ - P</t>
  </si>
  <si>
    <t>66443</t>
  </si>
  <si>
    <t>PŘENOS JEDNOHO ŠLACHOVÉHO TRANSPLANTÁTU - RUKA, ZÁ</t>
  </si>
  <si>
    <t>66449</t>
  </si>
  <si>
    <t>IMPLANTACE TOTÁLNÍ ENDOPROTÉZY NA HORNÍ KONČETINĚ</t>
  </si>
  <si>
    <t>66453</t>
  </si>
  <si>
    <t>EXSTIRPACE HLAVIČKY RADIA, NEBO RADIÁLNÍ STYLOIDEK</t>
  </si>
  <si>
    <t>66459</t>
  </si>
  <si>
    <t>RESEKCE HLAVICE HUMERU</t>
  </si>
  <si>
    <t>66513</t>
  </si>
  <si>
    <t>RESEKCE KLÍČKU NEBO AKROMIA</t>
  </si>
  <si>
    <t>66633</t>
  </si>
  <si>
    <t>PSEUDOARTRÓZA KRČKU FEMORU - REKONSTRUKCE</t>
  </si>
  <si>
    <t>66643</t>
  </si>
  <si>
    <t>ARTRODÉZA NA DK S VÝJIMKOU KYČELNÍHO A SI KLOUBU</t>
  </si>
  <si>
    <t>66673</t>
  </si>
  <si>
    <t>OPERACE RECIDIVUJÍCÍ LUXACE HLAVIČKY FIBULY</t>
  </si>
  <si>
    <t>66679</t>
  </si>
  <si>
    <t>EXARTIKULACE (AMPUTACE METATARZÁLNÍ) FALANGEÁLNÍ -</t>
  </si>
  <si>
    <t>66689</t>
  </si>
  <si>
    <t xml:space="preserve">METATARZOFALANGEÁLNÍ INTERPOZIČNÍ ARTROPLASTIKA - </t>
  </si>
  <si>
    <t>66723</t>
  </si>
  <si>
    <t>REKONSTRUKCE PAKLOUBU V OBLASTI HLEZNA NEBO NOHY</t>
  </si>
  <si>
    <t>66749</t>
  </si>
  <si>
    <t>REKONSTRUKCE VAZŮ TC KLOUBU</t>
  </si>
  <si>
    <t>66753</t>
  </si>
  <si>
    <t>REPARACE ACHILLOVY ŠLACHY - ZASTARALÁ RUPTURA</t>
  </si>
  <si>
    <t>66819</t>
  </si>
  <si>
    <t>APLIKACE ZEVNÍHO FIXATÉRU</t>
  </si>
  <si>
    <t>66829</t>
  </si>
  <si>
    <t>ZAVEDENÍ PROPLACHOVÉ LAVÁŽE</t>
  </si>
  <si>
    <t>66839</t>
  </si>
  <si>
    <t>EXSTIRPACE NÁDORU MĚKKÝCH TKÁNÍ - POVRCHOVĚ ULOŽEN</t>
  </si>
  <si>
    <t>66849</t>
  </si>
  <si>
    <t>OPERACE EPIKONDYLITIDY</t>
  </si>
  <si>
    <t>66859</t>
  </si>
  <si>
    <t>DENERVACE VELKÝCH KLOUBŮ A SVALŮ</t>
  </si>
  <si>
    <t>66879</t>
  </si>
  <si>
    <t>OTEVŘENÁ SPONGIOPLASTIKA</t>
  </si>
  <si>
    <t>66919</t>
  </si>
  <si>
    <t>SEKVESTROTOMIE</t>
  </si>
  <si>
    <t>66929</t>
  </si>
  <si>
    <t>TENOLÝZA - ROZSÁHLÉ UVOLNĚNÍ JEDNÉ ŠLACHY - MIMO R</t>
  </si>
  <si>
    <t>66933</t>
  </si>
  <si>
    <t>TENODÉZA - MIMO RUKY</t>
  </si>
  <si>
    <t>67233</t>
  </si>
  <si>
    <t>AKUTNÍ SUTURA EXTENZOROVÉHO APARÁTU KOLENA S REKON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</si>
  <si>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</si>
  <si>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</si>
  <si>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</si>
  <si>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</si>
  <si>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</si>
  <si>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</si>
  <si>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09544</t>
  </si>
  <si>
    <t>REGULAČNÍ POPLATEK ZA KAŽDÝ DEN LŮŽKOVÉ PÉČE -- PO</t>
  </si>
  <si>
    <t>66041</t>
  </si>
  <si>
    <t>REKONSTRUKČNÍ ARTROSKOPIE SLOŽITÁ</t>
  </si>
  <si>
    <t>53457</t>
  </si>
  <si>
    <t>ZLOMENINY DOLNÍHO KONCE BÉRCE A HLEZNA S NITROKLOU</t>
  </si>
  <si>
    <t>00602</t>
  </si>
  <si>
    <t>OD TYPU 02 - PRO NEMOCNICE TYPU 3, (KATEGORIE 6)</t>
  </si>
  <si>
    <t>66841</t>
  </si>
  <si>
    <t>EXSTIRPACE NÁDORU MĚKKÝCH TKÁNÍ - HLUBOKO ULOŽENÝC</t>
  </si>
  <si>
    <t>99999</t>
  </si>
  <si>
    <t>Nespecifikovany vykon</t>
  </si>
  <si>
    <t>53490</t>
  </si>
  <si>
    <t>ROZSÁHLÉ DEBRIDEMENT SLOŽITÝCH OTEVŘENÝCH ZLOMENIN</t>
  </si>
  <si>
    <t>66515</t>
  </si>
  <si>
    <t>AKROMIOKLAVIKULÁRNÍ / STERNOKLAVIKULÁRNÍ REKONSTRU</t>
  </si>
  <si>
    <t>65920</t>
  </si>
  <si>
    <t>ODBĚR KOSTNÍHO ŠTĚPU Z PÁNVE</t>
  </si>
  <si>
    <t>51825</t>
  </si>
  <si>
    <t>SEKUNDÁRNÍ SUTURA RÁNY</t>
  </si>
  <si>
    <t>66637</t>
  </si>
  <si>
    <t>REKONSTRUKCE / OSTEOTOMIE NA DK - MIMO NOHY</t>
  </si>
  <si>
    <t>61245</t>
  </si>
  <si>
    <t>FENESTRACE ŠLACHOVÉ POCHVY</t>
  </si>
  <si>
    <t>51850</t>
  </si>
  <si>
    <t>PŘEVAZ RÁNY METODOU V. A. C. (VACUUM ASISTED CLOSU</t>
  </si>
  <si>
    <t>66461</t>
  </si>
  <si>
    <t>REKONSTRUKCE PAKLOUBU NA HK</t>
  </si>
  <si>
    <t>51021</t>
  </si>
  <si>
    <t>KOMPLEXNÍ VYŠETŘENÍ CHIRURGEM</t>
  </si>
  <si>
    <t>66437</t>
  </si>
  <si>
    <t>REKONSTRUKCE VAZŮ ZÁPĚSTÍ A RUKY</t>
  </si>
  <si>
    <t>51386</t>
  </si>
  <si>
    <t>SUTURA EV. EXCIZE A SUTURA LÉZE STĚNY ŽALUDKU NEBO</t>
  </si>
  <si>
    <t>66947</t>
  </si>
  <si>
    <t>ODBĚR FASCIÁLNÍHO NEBO KOSTNÍHO ŠTĚPU</t>
  </si>
  <si>
    <t>51311</t>
  </si>
  <si>
    <t>SPLENEKTOMIE</t>
  </si>
  <si>
    <t>62710</t>
  </si>
  <si>
    <t>SÍŤOVÁNÍ (MESHOVÁNÍ) ŠTĚPU DO ROZSAHU 5 % Z POVRCH</t>
  </si>
  <si>
    <t>66815</t>
  </si>
  <si>
    <t>AUTOGENNÍ ŠTĚP</t>
  </si>
  <si>
    <t>66817</t>
  </si>
  <si>
    <t>VÝPLŇ DUTINY</t>
  </si>
  <si>
    <t>66867</t>
  </si>
  <si>
    <t>EXCIZE A EXSTIRPACE SVALOVÉ - JEDNODUCHÉ</t>
  </si>
  <si>
    <t>53155</t>
  </si>
  <si>
    <t>OTEVŘENÁ REPOZICE - SYNTÉZA LUXACE KARPU - INTRAAR</t>
  </si>
  <si>
    <t>66675</t>
  </si>
  <si>
    <t>REKONSTRUKCE PSEUDOARTRÓZY NA DK - NE PROX. FEMUR</t>
  </si>
  <si>
    <t>66455</t>
  </si>
  <si>
    <t>REKONSTRUKCE KOSTI - OSTEOTOMIE NA HK</t>
  </si>
  <si>
    <t>53471</t>
  </si>
  <si>
    <t>ZLOMENINA HORNÍHO KONCE FEMURU - REPOZICE OTEVŘENÁ</t>
  </si>
  <si>
    <t>61151</t>
  </si>
  <si>
    <t>UZAVŘENÍ DEFEKTU KOŽNÍM LALOKEM MÍSTNÍM NAD 20 CM^</t>
  </si>
  <si>
    <t>66457</t>
  </si>
  <si>
    <t>REKONSTRUKCE VAZŮ - LOKET, PŘEDLOKTÍ</t>
  </si>
  <si>
    <t>53157</t>
  </si>
  <si>
    <t>OTEVŘENÁ REPOZICE A OSTEOSYNTÉZA ZLOMENINY JEDNÉ K</t>
  </si>
  <si>
    <t>66851</t>
  </si>
  <si>
    <t>AMPUTACE DLOUHÉ KOSTI / EXARTIKULACE VELKÉHO KLOUB</t>
  </si>
  <si>
    <t>61255</t>
  </si>
  <si>
    <t>ROZŠÍŘENÁ APONEUREKTOMIE U FORMY DUPUYTRENOVY KONT</t>
  </si>
  <si>
    <t>53161</t>
  </si>
  <si>
    <t>OTEVŘENÁ REPOZICE A OSTEOSYNTÉZA IZOLOVANÉ ZLOMENI</t>
  </si>
  <si>
    <t>66441</t>
  </si>
  <si>
    <t>REKONSTRUKCE JEDNODUCHÉ ŠLACHY - RUKA, ZÁPĚSTÍ - D</t>
  </si>
  <si>
    <t>53257</t>
  </si>
  <si>
    <t xml:space="preserve">OTEVŘENÁ REPOZICE A OSTEOSYNTÉZA ZLOMENINY KLÍČNÍ </t>
  </si>
  <si>
    <t>53467</t>
  </si>
  <si>
    <t>ZLOMENINY TIBIÁLNÍHO NEBO FIBULÁRNÍHO PLATEAU TIBI</t>
  </si>
  <si>
    <t>53117</t>
  </si>
  <si>
    <t>ZAVŘENÁ REPOZICE LUXACE LOKETNÍHO KLOUBU NEBO HLAV</t>
  </si>
  <si>
    <t>53461</t>
  </si>
  <si>
    <t>ZLOMENINA HORNÍHO KONCE TIBIE - DIAKONDYLICKÁ - (T</t>
  </si>
  <si>
    <t>NEKREKTOMIE DO 5 % POVRCHU TĚLA - TANGENCIÁLNÍ NEB</t>
  </si>
  <si>
    <t>53485</t>
  </si>
  <si>
    <t>ZLOMENINY PÁNEVNÍHO KRUHU - NESTABILNÍ - S OPERAČN</t>
  </si>
  <si>
    <t>99980</t>
  </si>
  <si>
    <t>(VZP) PACIENT S DIAGNOSTIKOVANÝM POLYTRAUMATEM S I</t>
  </si>
  <si>
    <t>62640</t>
  </si>
  <si>
    <t>ODBĚR DERMOEPIDERMÁLNÍHO ŠTĚPU: 1 - 5 % Z PLOCHY P</t>
  </si>
  <si>
    <t>66847</t>
  </si>
  <si>
    <t>TRANSPOZICE / TRANSPLANTACE ŠLACHY</t>
  </si>
  <si>
    <t>51011</t>
  </si>
  <si>
    <t>61135</t>
  </si>
  <si>
    <t>AUTOTRANSPLANTACE KOŽNÍM ŠTĚPEM V PLNÉ TLOUŠTCE DO</t>
  </si>
  <si>
    <t>66417</t>
  </si>
  <si>
    <t>ARTRODÉZA MALÝCH KLOUBŮ RUKY A NOHY - JEDNOHO</t>
  </si>
  <si>
    <t>53421</t>
  </si>
  <si>
    <t>LUXACE KYČELNÍHO KLOUBU - KONZERVATIVNÍ TERAPIE</t>
  </si>
  <si>
    <t>66871</t>
  </si>
  <si>
    <t>EXSTIRPACE BURZY - HLUBOKÁ</t>
  </si>
  <si>
    <t>66875</t>
  </si>
  <si>
    <t>TENOTOMIE OTEVŘENÁ - MIMO RUKY</t>
  </si>
  <si>
    <t>61221</t>
  </si>
  <si>
    <t>REKONSTRUKCE EXTENZOROVÉHO APARÁTU PRSTU RUKY</t>
  </si>
  <si>
    <t>66665</t>
  </si>
  <si>
    <t>REKONSTRUKCE CHRONICKÉ NESTABILITY KOLENNÍHO KLOUB</t>
  </si>
  <si>
    <t>53151</t>
  </si>
  <si>
    <t>OTEVĚNÁ REPOZICE A OSTEOSYNTÉZA ZLOMENINY NEBO LUX</t>
  </si>
  <si>
    <t>53521</t>
  </si>
  <si>
    <t>SUTURA ACHILLOVY ŠLACHY - ČERSTVÁ RUPTURA</t>
  </si>
  <si>
    <t>66825</t>
  </si>
  <si>
    <t>UPRAVENÍ ZEVNÍHO FIXATÉRU</t>
  </si>
  <si>
    <t>53451</t>
  </si>
  <si>
    <t>OTEVŘENÁ REPOZICE ZLOMENINY NEBO LUXACE JEDNOHO ME</t>
  </si>
  <si>
    <t>61211</t>
  </si>
  <si>
    <t>REKONSTRUKCE ŠLACHOVÉHO POUTKA</t>
  </si>
  <si>
    <t>66881</t>
  </si>
  <si>
    <t>EXCIZE / EXSTIRPACE EXOSTÓZY</t>
  </si>
  <si>
    <t>62440</t>
  </si>
  <si>
    <t>ŠTĚP PŘI POPÁLENÍ (A OSTATNÍCH KOŽNÍCH ZTRÁTÁCH) D</t>
  </si>
  <si>
    <t>53255</t>
  </si>
  <si>
    <t xml:space="preserve">OTEVŘENÁ REPOZICE A OSTEOSYNTÉZA ZLOMENIN HORNÍHO </t>
  </si>
  <si>
    <t>66931</t>
  </si>
  <si>
    <t xml:space="preserve">TENOLÝZA - ROZSÁHLÉ UVOLNĚNÍ KAŽDÉ DALŠÍ ŠLACHY - </t>
  </si>
  <si>
    <t>61215</t>
  </si>
  <si>
    <t>REKONSTRUKCE ŠLACHY FLEXORU ŠTĚPEM</t>
  </si>
  <si>
    <t>66921</t>
  </si>
  <si>
    <t>EXKOCHLEACE A SPONGIOPLASTIKA</t>
  </si>
  <si>
    <t>66661</t>
  </si>
  <si>
    <t>SUTURA MENISKU</t>
  </si>
  <si>
    <t>53415</t>
  </si>
  <si>
    <t>ZAVŘENÁ REPOZICE LUXACE KOLENNÍHO KLOUBU NEBO PATE</t>
  </si>
  <si>
    <t>66827</t>
  </si>
  <si>
    <t>ZAVEDENÍ EXTENZE - SKELETÁLNÍ TRAKCE</t>
  </si>
  <si>
    <t>66887</t>
  </si>
  <si>
    <t>FASCIÁLNÍ REKONSTRUKCE ROZSÁHLÁ NA KONČETINÁCH</t>
  </si>
  <si>
    <t>53417</t>
  </si>
  <si>
    <t>66465</t>
  </si>
  <si>
    <t>REPARACE ŠLACHY M. BICEPS BRACHII</t>
  </si>
  <si>
    <t>67225</t>
  </si>
  <si>
    <t>ARTRODÉZA NA HK</t>
  </si>
  <si>
    <t>66435</t>
  </si>
  <si>
    <t>REKONSTRUKCE PSEUDOARTROZY NEBO EXCIZE ČLUNKOVÉ KO</t>
  </si>
  <si>
    <t>66627</t>
  </si>
  <si>
    <t>DEKOMPRESE - PÁNEV, KYČEL</t>
  </si>
  <si>
    <t>66925</t>
  </si>
  <si>
    <t>ODSTRANĚNÍ VOLNÝCH TĚLES Z VELKÝCH KLOUBŮ ARTROTOM</t>
  </si>
  <si>
    <t>66915</t>
  </si>
  <si>
    <t>DEKOMPRESE FASCIÁLNÍHO LOŽE</t>
  </si>
  <si>
    <t>62660</t>
  </si>
  <si>
    <t xml:space="preserve">ODBĚR DERMOEPIDERMÁLNÍHO ŠTĚPU: 5 - 10 % Z PLOCHY </t>
  </si>
  <si>
    <t>66865</t>
  </si>
  <si>
    <t>EXCIZE A EXSTIRPACE KOSTI - RESEKCE A NÁHRADA JINÝ</t>
  </si>
  <si>
    <t>61169</t>
  </si>
  <si>
    <t>TRANSPOZICE MUSKULÁRNÍHO LALOKU</t>
  </si>
  <si>
    <t>53455</t>
  </si>
  <si>
    <t>OTEVŘENÁ REPOZICE ZLOMENINY KOSTI PATNÍ</t>
  </si>
  <si>
    <t>67227</t>
  </si>
  <si>
    <t>UVOLNĚNÍ SVALU / ŠLACHY</t>
  </si>
  <si>
    <t>66037</t>
  </si>
  <si>
    <t>JEDNODUCHÁ OPERAČNÍ ARTROSKOPIE</t>
  </si>
  <si>
    <t>61235</t>
  </si>
  <si>
    <t>ARTHRODÉZA MP NEBO IP KLOUBU</t>
  </si>
  <si>
    <t>66725</t>
  </si>
  <si>
    <t>REKONSTRUKCE / OSTEOTOMIE PATNÍ KOSTI</t>
  </si>
  <si>
    <t>66451</t>
  </si>
  <si>
    <t>ARTROPLASTIKA LOKETNÍHO KLOUBU</t>
  </si>
  <si>
    <t>66877</t>
  </si>
  <si>
    <t>TREPANACE A DRENÁŽ KOSTI</t>
  </si>
  <si>
    <t>66845</t>
  </si>
  <si>
    <t>REKONSTRUKCE JEDNÉ ŠLACHY</t>
  </si>
  <si>
    <t>53525</t>
  </si>
  <si>
    <t>SUTURA ČERSTVÉHO ROZSÁHLÉHO PORANĚNÍ VAZIVOVÉHO AP</t>
  </si>
  <si>
    <t>66721</t>
  </si>
  <si>
    <t xml:space="preserve">EXCIZE / EXSTIRPACE FASCIE,  APONEURÓZY V OBLASTI </t>
  </si>
  <si>
    <t>62330</t>
  </si>
  <si>
    <t>NEKREKTOMIE 5 - 10 % POVRCHU TĚLA - TANGENCIÁLNÍ N</t>
  </si>
  <si>
    <t>53425</t>
  </si>
  <si>
    <t>ZLOMENINY PÁNEVNÍHO KRUHU - NESTABILNÍ - KONZERVAT</t>
  </si>
  <si>
    <t>62670</t>
  </si>
  <si>
    <t>ODBĚR DERMOEPIDERMÁLNÍHO ŠTĚPU: 10 - 15 % Z PLOCHY</t>
  </si>
  <si>
    <t>62230</t>
  </si>
  <si>
    <t>UVOLŇUJÍCÍ NÁŘEZY NA KONČETINĚ</t>
  </si>
  <si>
    <t>66657</t>
  </si>
  <si>
    <t>DEBRIDEMENT V OBLASTI KOLENNÍHO KLOUBU BEZ SYNOVIA</t>
  </si>
  <si>
    <t>66685</t>
  </si>
  <si>
    <t>SYMEHO AMPUTACE A AMPUTACE V TARZU</t>
  </si>
  <si>
    <t>66525</t>
  </si>
  <si>
    <t>OPERACE PAKLOUBU PÁNVE</t>
  </si>
  <si>
    <t>66445</t>
  </si>
  <si>
    <t>PŘENOS SVALOVÉHO TRANSPLANTÁTU - RUKA, ZÁPĚSTÍ - K</t>
  </si>
  <si>
    <t>5T3</t>
  </si>
  <si>
    <t>0003952</t>
  </si>
  <si>
    <t>AMIKIN 500 MG</t>
  </si>
  <si>
    <t>0006480</t>
  </si>
  <si>
    <t>OCPLEX</t>
  </si>
  <si>
    <t>0011785</t>
  </si>
  <si>
    <t>AMIKIN 1 G</t>
  </si>
  <si>
    <t>0020605</t>
  </si>
  <si>
    <t>0045119</t>
  </si>
  <si>
    <t>VISIPAQUE 270 MG I/ML</t>
  </si>
  <si>
    <t>0049193</t>
  </si>
  <si>
    <t>CEFTAX 1000</t>
  </si>
  <si>
    <t>0089028</t>
  </si>
  <si>
    <t>IMMUNATE STIM PLUS 500</t>
  </si>
  <si>
    <t>0089029</t>
  </si>
  <si>
    <t>IMMUNATE STIM PLUS 1000</t>
  </si>
  <si>
    <t>0094155</t>
  </si>
  <si>
    <t>ABAKTAL 400 MG/5 ML</t>
  </si>
  <si>
    <t>0137499</t>
  </si>
  <si>
    <t>0107959</t>
  </si>
  <si>
    <t>0001976</t>
  </si>
  <si>
    <t>0003013</t>
  </si>
  <si>
    <t>DLAHA REKONSTRUKČNÍ PÁNEV MALÝ FRAGMENT OCEL</t>
  </si>
  <si>
    <t>0010597</t>
  </si>
  <si>
    <t>HŘEB FEMUR UNIVERZÁLNÍ OCEL</t>
  </si>
  <si>
    <t>0020168</t>
  </si>
  <si>
    <t>ŠROUB MALEOLÁRNÍ</t>
  </si>
  <si>
    <t>0030512</t>
  </si>
  <si>
    <t>ZÁSOBNÍK PRO LINEÁRNÍ STAPLER TA PREMIUM 30-4.8 DL</t>
  </si>
  <si>
    <t>0053772</t>
  </si>
  <si>
    <t>STAPLER LINEÁRNÍ S BŘITEM  TCT10,TLC10</t>
  </si>
  <si>
    <t>0056291</t>
  </si>
  <si>
    <t>KATETR BALONKOVÝ FOGARTY 120804F</t>
  </si>
  <si>
    <t>0070958</t>
  </si>
  <si>
    <t>ŠROUB NOSNÝ FEMUR PROXIMÁLNÍ OCEL</t>
  </si>
  <si>
    <t>0070959</t>
  </si>
  <si>
    <t>HŘEB FEMUR PROXIMÁLNÍ DLOUHÝ OCEL</t>
  </si>
  <si>
    <t>0070964</t>
  </si>
  <si>
    <t>ŠROUB SAMOŘEZNÝ ANTIROTAČNÍ FEMUR PROXIMÁLNÍ OCEL</t>
  </si>
  <si>
    <t>0074308</t>
  </si>
  <si>
    <t>HŘEB FEMORÁLNÍ NITRODŘEŇOVÝ OCELOVÝ TARGON F/T</t>
  </si>
  <si>
    <t>0074312</t>
  </si>
  <si>
    <t>ŠROUB KOMPRESNÍ ZAVÍRACÍ TARGON</t>
  </si>
  <si>
    <t>0074722</t>
  </si>
  <si>
    <t>HŘEB FEMORÁLNÍ PROXIMÁLNÍ TITANOVÝ KRÁTKÝ TARGON P</t>
  </si>
  <si>
    <t>0076924</t>
  </si>
  <si>
    <t>0077439</t>
  </si>
  <si>
    <t>0083205</t>
  </si>
  <si>
    <t>DLAHA LCP PÁNEV SYMFÝZA OCEL</t>
  </si>
  <si>
    <t>0097023</t>
  </si>
  <si>
    <t>0099080</t>
  </si>
  <si>
    <t>ZÁSLEPKA, TI</t>
  </si>
  <si>
    <t>0099484</t>
  </si>
  <si>
    <t>ŠROUB ZAJIŠŤ.,PLNÝ ZÁVIT,PR. 5MM, TI</t>
  </si>
  <si>
    <t>0108495</t>
  </si>
  <si>
    <t>HŘEB FEMORÁLNÍ PROXIMÁLNÍ TITANOVÝ TARGON PFT, 125</t>
  </si>
  <si>
    <t>0108496</t>
  </si>
  <si>
    <t>0108497</t>
  </si>
  <si>
    <t>ŠROUB SKLUZNÝ TELESKOPICKÝ TITANOVÝ TARGON PFT</t>
  </si>
  <si>
    <t>0108498</t>
  </si>
  <si>
    <t>ŠROUB ZAJIŠŤOVACÍ ANTIROTAČNÍ TITANOVÝ TARGON PFT</t>
  </si>
  <si>
    <t>0163241</t>
  </si>
  <si>
    <t>0163264</t>
  </si>
  <si>
    <t>0163266</t>
  </si>
  <si>
    <t>0163269</t>
  </si>
  <si>
    <t>IMPLANTÁT KRANIOFACIÁLNÍ FÓRTE SYSTÉM</t>
  </si>
  <si>
    <t>0042091</t>
  </si>
  <si>
    <t>0001736</t>
  </si>
  <si>
    <t>0031489</t>
  </si>
  <si>
    <t>DLAHA LCP TIBIE PROXIMÁLNÍ VELKÝ FRAGMENT TITAN</t>
  </si>
  <si>
    <t>0099483</t>
  </si>
  <si>
    <t>ŠROUB KONDYLÁRNÍ PR. 5MM, TI</t>
  </si>
  <si>
    <t>0107228</t>
  </si>
  <si>
    <t>ŠROUB SKLUZNÝ TELESKOPICKÝ TITANOVÝ TARGON FN</t>
  </si>
  <si>
    <t>0107227</t>
  </si>
  <si>
    <t>DLAHA FEMORÁLNÍ TITANOVÁ TARGON FN</t>
  </si>
  <si>
    <t>0070960</t>
  </si>
  <si>
    <t>ZASLEPOVACÍ HLAVA PROXIMÁLNÍ FEMUR OCEL</t>
  </si>
  <si>
    <t>0083995</t>
  </si>
  <si>
    <t>DLAHA VOLÁRNÍ FRACT., APTUS RADIUS 2,5</t>
  </si>
  <si>
    <t>0017747</t>
  </si>
  <si>
    <t>0097825</t>
  </si>
  <si>
    <t>0073490</t>
  </si>
  <si>
    <t>0031496</t>
  </si>
  <si>
    <t>DLAHA LCP FEMUR DISTÁLNÍ VELKÝ FRAGMENT TITAN</t>
  </si>
  <si>
    <t>00655</t>
  </si>
  <si>
    <t>OD TYPU 55 - PRO NEMOCNICE TYPU 3, (KATEGORIE 6) -</t>
  </si>
  <si>
    <t>00658</t>
  </si>
  <si>
    <t>OD TYPU 58 - PRO NEMOCNICE TYPU 3, (KATEGORIE 6) -</t>
  </si>
  <si>
    <t>00657</t>
  </si>
  <si>
    <t>OD TYPU 57 - PRO NEMOCNICE TYPU 3, (KATEGORIE 6) -</t>
  </si>
  <si>
    <t>6F1</t>
  </si>
  <si>
    <t>61173</t>
  </si>
  <si>
    <t>VOLNÝ PŘENOS SVALOVÉHO A SVALOVĚ KOŽNÍHO LALOKU MI</t>
  </si>
  <si>
    <t>71823</t>
  </si>
  <si>
    <t>POUŽITÍ MIKROSKOPU PŘI OPERAČNÍM VÝKONU Á 10 MINUT</t>
  </si>
  <si>
    <t>62810</t>
  </si>
  <si>
    <t xml:space="preserve">ODBĚR KOŽNÍHO ŠTĚPU V PLNÉ TLOUŠŤCE DO ROZSAHU 20 </t>
  </si>
  <si>
    <t>6F5</t>
  </si>
  <si>
    <t>04825</t>
  </si>
  <si>
    <t>REPOZICE SUBLUX. ZUBU ČI FRAKTURY ALVEOLU, SEXT.</t>
  </si>
  <si>
    <t>04860</t>
  </si>
  <si>
    <t>IMOBILIZACE ČELISTÍ</t>
  </si>
  <si>
    <t>65211</t>
  </si>
  <si>
    <t>OŠETŘENÍ ZLOMENINY ČELISTI DESTIČKOVOU ŠROUBOVANOU</t>
  </si>
  <si>
    <t>65215</t>
  </si>
  <si>
    <t>DENTÁLNÍ DRÁTĚNÁ DLAHA Z VOLNÉ RUKY - JEDNA ČELIST</t>
  </si>
  <si>
    <t>65936</t>
  </si>
  <si>
    <t xml:space="preserve">REPOZICE ZLOMENINY ZYGOMATIKOMAXILÁRNÍHO KOMPLEXU </t>
  </si>
  <si>
    <t>6F6</t>
  </si>
  <si>
    <t>66463</t>
  </si>
  <si>
    <t>OPERACE RECIDIVUJÍCÍ LUXACE RAMENNÍHO KLOUBU</t>
  </si>
  <si>
    <t>7F5</t>
  </si>
  <si>
    <t>56419</t>
  </si>
  <si>
    <t>POUŽITÍ OPERAČNÍHO MIKROSKOPU Á 15 MINUT</t>
  </si>
  <si>
    <t>75323</t>
  </si>
  <si>
    <t>PENETRUJÍCÍ A PERFORUJÍCÍ PORANĚNÍ OKA</t>
  </si>
  <si>
    <t>75397</t>
  </si>
  <si>
    <t>SUTURA LACERACE VÍČKA A SVALU</t>
  </si>
  <si>
    <t>7F6</t>
  </si>
  <si>
    <t>76427</t>
  </si>
  <si>
    <t>CIRKUMCIZE, DĚTI OD 3 LET A DOSPĚLÍ</t>
  </si>
  <si>
    <t>59</t>
  </si>
  <si>
    <t>Zdravotní výkony vykázané na pracovišti pro pacienty hospitalizované ve FNOL - orientační přehled</t>
  </si>
  <si>
    <t>00132</t>
  </si>
  <si>
    <t>A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</si>
  <si>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</si>
  <si>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</si>
  <si>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</si>
  <si>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01041</t>
  </si>
  <si>
    <t xml:space="preserve">VÝKONY NA KRANIÁLNÍCH A PERIFERNÍCH NERVECH BEZ CC                                                  </t>
  </si>
  <si>
    <t>01042</t>
  </si>
  <si>
    <t xml:space="preserve">VÝKONY NA KRANIÁLNÍCH A PERIFERNÍCH NERVECH S CC                                                    </t>
  </si>
  <si>
    <t>01061</t>
  </si>
  <si>
    <t xml:space="preserve">JINÉ VÝKONY PŘI ONEMOCNĚNÍCH A PORUCHÁCH NERVOVÉHO SYSTÉMU BEZ CC                                   </t>
  </si>
  <si>
    <t>01062</t>
  </si>
  <si>
    <t xml:space="preserve">JINÉ VÝKONY PŘI ONEMOCNĚNÍCH A PORUCHÁCH NERVOVÉHO SYSTÉMU S CC                                     </t>
  </si>
  <si>
    <t>01301</t>
  </si>
  <si>
    <t xml:space="preserve">PORUCHY A PORANĚNÍ MÍCHY BEZ CC                        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</si>
  <si>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</si>
  <si>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</si>
  <si>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</si>
  <si>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</si>
  <si>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01442</t>
  </si>
  <si>
    <t xml:space="preserve">KRANIÁLNÍ A INTRAKRANIÁLNÍ PORANĚNÍ S CC                                                            </t>
  </si>
  <si>
    <t>01443</t>
  </si>
  <si>
    <t xml:space="preserve">KRANIÁLNÍ A INTRAKRANIÁLNÍ PORANĚNÍ S MCC                                                           </t>
  </si>
  <si>
    <t>01451</t>
  </si>
  <si>
    <t xml:space="preserve">OTŘES MOZKU BEZ CC                                                                                  </t>
  </si>
  <si>
    <t>01452</t>
  </si>
  <si>
    <t xml:space="preserve">OTŘES MOZKU S CC                                                                                    </t>
  </si>
  <si>
    <t>01453</t>
  </si>
  <si>
    <t xml:space="preserve">OTŘES MOZKU S MCC 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</si>
  <si>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</si>
  <si>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</si>
  <si>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02021</t>
  </si>
  <si>
    <t xml:space="preserve">EXTRAOKULÁRNÍ VÝKONY. KROMĚ OČNICE BEZ CC                                                           </t>
  </si>
  <si>
    <t>02321</t>
  </si>
  <si>
    <t xml:space="preserve">JINÉ PORUCHY OKA BEZ CC                                                                             </t>
  </si>
  <si>
    <t>03031</t>
  </si>
  <si>
    <t xml:space="preserve">VÝKONY NA OBLIČEJOVÝCH KOSTECH. KROMĚ VELKÝCH VÝKONŮ NA HLAVĚ A KRKU BEZ CC                         </t>
  </si>
  <si>
    <t>03032</t>
  </si>
  <si>
    <t xml:space="preserve">VÝKONY NA OBLIČEJOVÝCH KOSTECH. KROMĚ VELKÝCH VÝKONŮ NA HLAVĚ A KRKU S CC                           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</si>
  <si>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</si>
  <si>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</si>
  <si>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</si>
  <si>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</si>
  <si>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04032</t>
  </si>
  <si>
    <t xml:space="preserve">JINÉ VÝKONY PŘI PORUCHÁCH A ONEMOCNĚNÍCH DÝCHACÍHO SYSTÉMU S CC                                     </t>
  </si>
  <si>
    <t>04310</t>
  </si>
  <si>
    <t xml:space="preserve">RESPIRAČNÍ SELHÁNÍ      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</si>
  <si>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</si>
  <si>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</si>
  <si>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04332</t>
  </si>
  <si>
    <t xml:space="preserve">ZÁVAŽNÉ TRAUMA HRUDNÍKU S CC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</si>
  <si>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</si>
  <si>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</si>
  <si>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</si>
  <si>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</si>
  <si>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04411</t>
  </si>
  <si>
    <t xml:space="preserve">PŘÍZNAKY. SYMPTOMY A JINÉ DIAGNÓZY DÝCHACÍHO SYSTÉMU BEZ CC                                         </t>
  </si>
  <si>
    <t>04412</t>
  </si>
  <si>
    <t xml:space="preserve">PŘÍZNAKY. SYMPTOMY A JINÉ DIAGNÓZY DÝCHACÍHO SYSTÉMU S CC                                           </t>
  </si>
  <si>
    <t>05123</t>
  </si>
  <si>
    <t xml:space="preserve">VELKÉ HRUDNÍ VASKULÁRNÍ VÝKONY S MCC                                                                </t>
  </si>
  <si>
    <t>05141</t>
  </si>
  <si>
    <t xml:space="preserve">JINÉ VASKULÁRNÍ VÝKONY BEZ CC                                                                       </t>
  </si>
  <si>
    <t>05143</t>
  </si>
  <si>
    <t xml:space="preserve">JINÉ VASKULÁRNÍ VÝKONY S MCC                                                                        </t>
  </si>
  <si>
    <t>05152</t>
  </si>
  <si>
    <t xml:space="preserve">AMPUTACE KVŮLI PORUŠE OBĚHOVÉHO SYSTÉMU. KROMĚ HORNÍCH KONČETIN A PRSTŮ U NOHY S CC                 </t>
  </si>
  <si>
    <t>05172</t>
  </si>
  <si>
    <t xml:space="preserve">AMPUTACE HORNÍ KONČETINY A PRSTU U NOHY PRO PORUCHU OBĚHOVÉHO SYSTÉMU S CC                          </t>
  </si>
  <si>
    <t>05373</t>
  </si>
  <si>
    <t xml:space="preserve">NEOBJASNĚNÁ SRDEČNÍ ZÁSTAVA S MCC                                                                   </t>
  </si>
  <si>
    <t>06101</t>
  </si>
  <si>
    <t xml:space="preserve">JINÉ VÝKONY PŘI PORUCHÁCH A ONEMOCNĚNÍCH TRÁVICÍHO SYSTÉMU BEZ CC                                   </t>
  </si>
  <si>
    <t>06381</t>
  </si>
  <si>
    <t xml:space="preserve">JINÉ PORUCHY TRÁVICÍHO SYSTÉMU BEZ CC                                                               </t>
  </si>
  <si>
    <t>08061</t>
  </si>
  <si>
    <t xml:space="preserve">VELKÉ VÝKONY REPLANTACE HORNÍCH KONČETIN A JEJICH KLOUBŮ BEZ CC                                     </t>
  </si>
  <si>
    <t>08072</t>
  </si>
  <si>
    <t xml:space="preserve">AMPUTACE PŘI PORUCHÁCH MUSKULOSKELETÁLNÍHO SYSTÉMU A POJIVOVÉ TKÁNĚ S CC                            </t>
  </si>
  <si>
    <t>08073</t>
  </si>
  <si>
    <t xml:space="preserve">AMPUTACE PŘI PORUCHÁCH MUSKULOSKELETÁLNÍHO SYSTÉMU A POJIVOVÉ TKÁNĚ S MCC                           </t>
  </si>
  <si>
    <t>08081</t>
  </si>
  <si>
    <t xml:space="preserve">VÝKONY NA KYČLÍCH A STEHENNÍ KOSTI. KROMĚ REPLANTACE VELKÝCH KLOUBŮ BEZ CC                          </t>
  </si>
  <si>
    <t>08082</t>
  </si>
  <si>
    <t xml:space="preserve">VÝKONY NA KYČLÍCH A STEHENNÍ KOSTI. KROMĚ REPLANTACE VELKÝCH KLOUBŮ S CC                            </t>
  </si>
  <si>
    <t>08083</t>
  </si>
  <si>
    <t xml:space="preserve">VÝKONY NA KYČLÍCH A STEHENNÍ KOSTI. KROMĚ REPLANTACE VELKÝCH KLOUBŮ S MCC                           </t>
  </si>
  <si>
    <t>08091</t>
  </si>
  <si>
    <t>TRANSPLANTACE KŮŽE NEBO TKÁNĚ PRO PORUCHY MUSKULOSKELETÁLNÍHO SYSTÉMU NEBO POJIVOVÉ TKÁNĚ KROMĚ RUKY</t>
  </si>
  <si>
    <t>08092</t>
  </si>
  <si>
    <t>08093</t>
  </si>
  <si>
    <t>08111</t>
  </si>
  <si>
    <t xml:space="preserve">VÝKONY NA KOLENU. BÉRCI A HLEZNU. KROMĚ CHODIDLA BEZ CC                                             </t>
  </si>
  <si>
    <t>08112</t>
  </si>
  <si>
    <t xml:space="preserve">VÝKONY NA KOLENU. BÉRCI A HLEZNU. KROMĚ CHODIDLA S CC                                               </t>
  </si>
  <si>
    <t>08113</t>
  </si>
  <si>
    <t xml:space="preserve">VÝKONY NA KOLENU. BÉRCI A HLEZNU. KROMĚ CHODIDLA S MCC                                              </t>
  </si>
  <si>
    <t>08121</t>
  </si>
  <si>
    <t xml:space="preserve">VYJMUTÍ VNITŘNÍHO FIXAČNÍHO ZAŘÍZENÍ BEZ CC                                                         </t>
  </si>
  <si>
    <t>08122</t>
  </si>
  <si>
    <t xml:space="preserve">VYJMUTÍ VNITŘNÍHO FIXAČNÍHO ZAŘÍZENÍ S CC                                                           </t>
  </si>
  <si>
    <t>08123</t>
  </si>
  <si>
    <t xml:space="preserve">VYJMUTÍ VNITŘNÍHO FIXAČNÍHO ZAŘÍZENÍ S MCC                                                          </t>
  </si>
  <si>
    <t>08131</t>
  </si>
  <si>
    <t xml:space="preserve">MÍSTNÍ RESEKCE NA MUSKULOSKELETÁLNÍM SYSTÉMU BEZ CC                                                 </t>
  </si>
  <si>
    <t>08132</t>
  </si>
  <si>
    <t xml:space="preserve">MÍSTNÍ RESEKCE NA MUSKULOSKELETÁLNÍM SYSTÉMU S CC                                                   </t>
  </si>
  <si>
    <t>08133</t>
  </si>
  <si>
    <t xml:space="preserve">MÍSTNÍ RESEKCE NA MUSKULOSKELETÁLNÍM SYSTÉMU S MCC                                                  </t>
  </si>
  <si>
    <t>08141</t>
  </si>
  <si>
    <t xml:space="preserve">VÝKONY NA CHODIDLE BEZ CC                                                                           </t>
  </si>
  <si>
    <t>08142</t>
  </si>
  <si>
    <t xml:space="preserve">VÝKONY NA CHODIDLE S CC                                                                             </t>
  </si>
  <si>
    <t>08151</t>
  </si>
  <si>
    <t xml:space="preserve">VÝKONY NA HORNÍCH KONČETINÁCH BEZ CC                                                                </t>
  </si>
  <si>
    <t>08152</t>
  </si>
  <si>
    <t xml:space="preserve">VÝKONY NA HORNÍCH KONČETINÁCH S CC                                                                  </t>
  </si>
  <si>
    <t>08153</t>
  </si>
  <si>
    <t xml:space="preserve">VÝKONY NA HORNÍCH KONČETINÁCH S MCC                                                                 </t>
  </si>
  <si>
    <t>08161</t>
  </si>
  <si>
    <t xml:space="preserve">VÝKONY NA MĚKKÉ TKÁNI BEZ CC                                                                        </t>
  </si>
  <si>
    <t>08162</t>
  </si>
  <si>
    <t xml:space="preserve">VÝKONY NA MĚKKÉ TKÁNI S CC                                                                          </t>
  </si>
  <si>
    <t>08171</t>
  </si>
  <si>
    <t xml:space="preserve">JINÉ VÝKONY PŘI PORUCHÁCH A ONEMOCNĚNÍCH MUSKULOSKELETÁLNÍHO SYSTÉMU A POJIVOVÉ TKÁNĚ BEZ CC        </t>
  </si>
  <si>
    <t>08172</t>
  </si>
  <si>
    <t xml:space="preserve">JINÉ VÝKONY PŘI PORUCHÁCH A ONEMOCNĚNÍCH MUSKULOSKELETÁLNÍHO SYSTÉMU A POJIVOVÉ TKÁNĚ S CC          </t>
  </si>
  <si>
    <t>08173</t>
  </si>
  <si>
    <t xml:space="preserve">JINÉ VÝKONY PŘI PORUCHÁCH A ONEMOCNĚNÍCH MUSKULOSKELETÁLNÍHO SYSTÉMU A POJIVOVÉ TKÁNĚ S MCC         </t>
  </si>
  <si>
    <t>08191</t>
  </si>
  <si>
    <t xml:space="preserve">ARTROSKOPIE BEZ CC                                                                                  </t>
  </si>
  <si>
    <t>08192</t>
  </si>
  <si>
    <t xml:space="preserve">ARTROSKOPIE S CC                                                                                    </t>
  </si>
  <si>
    <t>08301</t>
  </si>
  <si>
    <t xml:space="preserve">ZLOMENINY KOSTI STEHENNÍ BEZ CC                                                                     </t>
  </si>
  <si>
    <t>08302</t>
  </si>
  <si>
    <t xml:space="preserve">ZLOMENINY KOSTI STEHENNÍ S CC                                                                       </t>
  </si>
  <si>
    <t>08311</t>
  </si>
  <si>
    <t xml:space="preserve">ZLOMENINA PÁNVE. NEBO DISLOKACE KYČLE BEZ CC                                                        </t>
  </si>
  <si>
    <t>08312</t>
  </si>
  <si>
    <t xml:space="preserve">ZLOMENINA PÁNVE. NEBO DISLOKACE KYČLE S CC                                                          </t>
  </si>
  <si>
    <t>08321</t>
  </si>
  <si>
    <t xml:space="preserve">ZLOMENINA NEBO DISLOKACE. KROMĚ STEHENNÍ KOSTI A PÁNVE BEZ CC                                       </t>
  </si>
  <si>
    <t>08322</t>
  </si>
  <si>
    <t xml:space="preserve">ZLOMENINA NEBO DISLOKACE. KROMĚ STEHENNÍ KOSTI A PÁNVE S CC                                         </t>
  </si>
  <si>
    <t>08323</t>
  </si>
  <si>
    <t xml:space="preserve">ZLOMENINA NEBO DISLOKACE. KROMĚ STEHENNÍ KOSTI A PÁNVE S MCC                                        </t>
  </si>
  <si>
    <t>08341</t>
  </si>
  <si>
    <t xml:space="preserve">OSTEOMYELITIDA BEZ CC                                                                               </t>
  </si>
  <si>
    <t>08342</t>
  </si>
  <si>
    <t xml:space="preserve">OSTEOMYELITIDA S CC                                                                                 </t>
  </si>
  <si>
    <t>08343</t>
  </si>
  <si>
    <t xml:space="preserve">OSTEOMYELITIDA S MCC                                                                         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</si>
  <si>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</si>
  <si>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</si>
  <si>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</si>
  <si>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</si>
  <si>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08381</t>
  </si>
  <si>
    <t xml:space="preserve">JINÁ ONEMOCNĚNÍ KOSTÍ A KLOUBŮ BEZ CC                                                               </t>
  </si>
  <si>
    <t>08391</t>
  </si>
  <si>
    <t xml:space="preserve">SELHÁNÍ. REAKCE A KOMPLIKACE ORTOPEDICKÉHO PŘÍSTROJE NEBO VÝKONU BEZ CC                             </t>
  </si>
  <si>
    <t>08392</t>
  </si>
  <si>
    <t xml:space="preserve">SELHÁNÍ. REAKCE A KOMPLIKACE ORTOPEDICKÉHO PŘÍSTROJE NEBO VÝKONU S CC                               </t>
  </si>
  <si>
    <t>08393</t>
  </si>
  <si>
    <t xml:space="preserve">SELHÁNÍ. REAKCE A KOMPLIKACE ORTOPEDICKÉHO PŘÍSTROJE NEBO VÝKONU S MCC                              </t>
  </si>
  <si>
    <t>08401</t>
  </si>
  <si>
    <t xml:space="preserve">MUSKULOSKELETÁLNÍ PŘÍZNAKY. SYMPTOMY. VÝRONY A MÉNĚ VÝZNAMNÉ ZÁNĚTLIVÉ CHOROBY BEZ CC               </t>
  </si>
  <si>
    <t>08411</t>
  </si>
  <si>
    <t xml:space="preserve">JINÉ PORUCHY MUSKULOSKELETÁLNÍHO SYSTÉMU A POJIVOVÉ TKÁNĚ BEZ CC                                    </t>
  </si>
  <si>
    <t>08412</t>
  </si>
  <si>
    <t xml:space="preserve">JINÉ PORUCHY MUSKULOSKELETÁLNÍHO SYSTÉMU A POJIVOVÉ TKÁNĚ S CC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</si>
  <si>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</si>
  <si>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</si>
  <si>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</si>
  <si>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</si>
  <si>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09031</t>
  </si>
  <si>
    <t xml:space="preserve">JINÉ VÝKONY PŘI PORUCHÁCH A ONEMOCNĚNÍCH KŮŽE. PODKOŽNÍ TKÁNĚ A PRSU BEZ CC                         </t>
  </si>
  <si>
    <t>09032</t>
  </si>
  <si>
    <t xml:space="preserve">JINÉ VÝKONY PŘI PORUCHÁCH A ONEMOCNĚNÍCH KŮŽE. PODKOŽNÍ TKÁNĚ A PRSU S CC                           </t>
  </si>
  <si>
    <t>09033</t>
  </si>
  <si>
    <t xml:space="preserve">JINÉ VÝKONY PŘI PORUCHÁCH A ONEMOCNĚNÍCH KŮŽE. PODKOŽNÍ TKÁNĚ A PRSU S MCC                          </t>
  </si>
  <si>
    <t>09321</t>
  </si>
  <si>
    <t xml:space="preserve">FLEGMÓNA BEZ CC                                                                                     </t>
  </si>
  <si>
    <t>09322</t>
  </si>
  <si>
    <t xml:space="preserve">FLEGMÓNA S CC                                                                                       </t>
  </si>
  <si>
    <t>09331</t>
  </si>
  <si>
    <t xml:space="preserve">PORANĚNÍ KŮŽE. PODKOŽNÍ TKÁNĚ A PRSU BEZ CC                                                         </t>
  </si>
  <si>
    <t>09332</t>
  </si>
  <si>
    <t xml:space="preserve">PORANĚNÍ KŮŽE. PODKOŽNÍ TKÁNĚ A PRSU S CC                                                           </t>
  </si>
  <si>
    <t>09333</t>
  </si>
  <si>
    <t xml:space="preserve">PORANĚNÍ KŮŽE. PODKOŽNÍ TKÁNĚ A PRSU S MCC                                                          </t>
  </si>
  <si>
    <t>12312</t>
  </si>
  <si>
    <t xml:space="preserve">PORUCHY MUŽSKÉHO REPRODUKČNÍHO SYSTÉMU. KROMĚ MALIGNÍHO ONEMOCNĚNÍ S CC                             </t>
  </si>
  <si>
    <t>16342</t>
  </si>
  <si>
    <t xml:space="preserve">JINÉ PORUCHY KRVE A KRVETVORNÝCH ORGÁNŮ S CC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</si>
  <si>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</si>
  <si>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</si>
  <si>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</si>
  <si>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</si>
  <si>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18023</t>
  </si>
  <si>
    <t xml:space="preserve">VÝKONY PRO POOPERAČNÍ A POÚRAZOVÉ INFEKCE S MCC                                                     </t>
  </si>
  <si>
    <t>18311</t>
  </si>
  <si>
    <t xml:space="preserve">POOPERAČNÍ A POÚRAZOVÉ INFEKCE BEZ CC                                                               </t>
  </si>
  <si>
    <t>18312</t>
  </si>
  <si>
    <t xml:space="preserve">POOPERAČNÍ A POÚRAZOVÉ INFEKCE S CC                                                                 </t>
  </si>
  <si>
    <t>18313</t>
  </si>
  <si>
    <t xml:space="preserve">POOPERAČNÍ A POÚRAZOVÉ INFEKCE S MCC                                                                </t>
  </si>
  <si>
    <t>19312</t>
  </si>
  <si>
    <t xml:space="preserve">PSYCHÓZY S CC                                                                                       </t>
  </si>
  <si>
    <t>21021</t>
  </si>
  <si>
    <t xml:space="preserve">JINÉ VÝKONY PŘI ÚRAZECH A KOMPLIKACÍCH BEZ CC                                                       </t>
  </si>
  <si>
    <t>21022</t>
  </si>
  <si>
    <t xml:space="preserve">JINÉ VÝKONY PŘI ÚRAZECH A KOMPLIKACÍCH S CC                                                         </t>
  </si>
  <si>
    <t>21301</t>
  </si>
  <si>
    <t xml:space="preserve">PORANĚNÍ NA NESPECIFIKOVANÉM MÍSTĚ NEBO NA VÍCE MÍSTECH BEZ CC                                      </t>
  </si>
  <si>
    <t>21303</t>
  </si>
  <si>
    <t xml:space="preserve">PORANĚNÍ NA NESPECIFIKOVANÉM MÍSTĚ NEBO NA VÍCE MÍSTECH S MCC                                       </t>
  </si>
  <si>
    <t>21331</t>
  </si>
  <si>
    <t xml:space="preserve">KOMPLIKACE PŘI LÉČENÍ BEZ CC                                                                        </t>
  </si>
  <si>
    <t>21351</t>
  </si>
  <si>
    <t xml:space="preserve">JINÉ DIAGNÓZY ZRANĚNÍ. OTRAVY A TOXICKÝCH ÚČINKŮ BEZ CC                                             </t>
  </si>
  <si>
    <t>21353</t>
  </si>
  <si>
    <t xml:space="preserve">JINÉ DIAGNÓZY ZRANĚNÍ. OTRAVY A TOXICKÝCH ÚČINKŮ S MCC                                              </t>
  </si>
  <si>
    <t>22501</t>
  </si>
  <si>
    <t xml:space="preserve">POPÁLENINY. PŘEVEDENÍ DO JINÉHO ZAŘÍZENÍ AKUTNÍ PÉČE BEZ CC                                         </t>
  </si>
  <si>
    <t>22541</t>
  </si>
  <si>
    <t>POPÁLENINY OMEZENÉHO ROZSAHU POSTIHUJÍCÍ VŠECHNY VRSTVY KŮŽE. BEZ KOŽNÍHO ŠTĚPU NEBO INHALAČNÍHO POR</t>
  </si>
  <si>
    <t>23012</t>
  </si>
  <si>
    <t xml:space="preserve">OPERAČNÍ VÝKON S DIAGNÓZOU JINÉHO KONTAKTU SE ZDRAVOTNICKÝMI SLUŽBAMI S CC                          </t>
  </si>
  <si>
    <t>23301</t>
  </si>
  <si>
    <t xml:space="preserve">REHABILITACE BEZ CC                                                                                 </t>
  </si>
  <si>
    <t>23402</t>
  </si>
  <si>
    <t xml:space="preserve">REHABILITACE 5-13 DNÍ S CC                                                                          </t>
  </si>
  <si>
    <t>25012</t>
  </si>
  <si>
    <t xml:space="preserve">KRANIOTOMIE. VELKÝ VÝKON NA PÁTEŘI. KYČLI A KONČ. PŘI MNOHOČETNÉM ZÁVAŽNÉM TRAUMATU S CC            </t>
  </si>
  <si>
    <t>25013</t>
  </si>
  <si>
    <t xml:space="preserve">KRANIOTOMIE. VELKÝ VÝKON NA PÁTEŘI. KYČLI A KONČ. PŘI MNOHOČETNÉM ZÁVAŽNÉM TRAUMATU S MCC           </t>
  </si>
  <si>
    <t>25021</t>
  </si>
  <si>
    <t xml:space="preserve">JINÉ VÝKONY PŘI MNOHOČETNÉM ZÁVAŽNÉM TRAUMATU BEZ CC                                                </t>
  </si>
  <si>
    <t>25022</t>
  </si>
  <si>
    <t xml:space="preserve">JINÉ VÝKONY PŘI MNOHOČETNÉM ZÁVAŽNÉM TRAUMATU S CC                                                  </t>
  </si>
  <si>
    <t>25023</t>
  </si>
  <si>
    <t xml:space="preserve">JINÉ VÝKONY PŘI MNOHOČETNÉM ZÁVAŽNÉM TRAUMATU S MCC                                                 </t>
  </si>
  <si>
    <t>25073</t>
  </si>
  <si>
    <t>DLOUHODOBÁ MECHANICKÁ VENTILACE PŘI POLYTRAUMATU &gt; 96 HODIN (5-10 DNÍ) S EKONOMICKY NÁROČNÝM VÝKONEM</t>
  </si>
  <si>
    <t>25301</t>
  </si>
  <si>
    <t xml:space="preserve">DIAGNÓZY TÝKAJÍCÍ SE HLAVY. HRUDNÍKU A DOLNÍCH KONČETIN PŘI MNOHOČETNÉM ZÁVAŽNÉM TRAUMATU BEZ CC    </t>
  </si>
  <si>
    <t>25302</t>
  </si>
  <si>
    <t xml:space="preserve">DIAGNÓZY TÝKAJÍCÍ SE HLAVY. HRUDNÍKU A DOLNÍCH KONČETIN PŘI MNOHOČETNÉM ZÁVAŽNÉM TRAUMATU S CC      </t>
  </si>
  <si>
    <t>25303</t>
  </si>
  <si>
    <t xml:space="preserve">DIAGNÓZY TÝKAJÍCÍ SE HLAVY. HRUDNÍKU A DOLNÍCH KONČETIN PŘI MNOHOČETNÉM ZÁVAŽNÉM TRAUMATU S MCC     </t>
  </si>
  <si>
    <t>25312</t>
  </si>
  <si>
    <t xml:space="preserve">JINÉ DIAGNÓZY MNOHOČETNÉHO ZÁVAŽNÉHO TRAUMATU S CC                                                  </t>
  </si>
  <si>
    <t>25313</t>
  </si>
  <si>
    <t xml:space="preserve">JINÉ DIAGNÓZY MNOHOČETNÉHO ZÁVAŽNÉHO TRAUMATU S MCC                                                 </t>
  </si>
  <si>
    <t>25363</t>
  </si>
  <si>
    <t xml:space="preserve">DLOUHODOBÁ MECHANICKÁ VENTILACE PŘI POLYTRAUMATU &gt; 96 HODIN (5-10 DNÍ) S MCC                   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</si>
  <si>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</si>
  <si>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</si>
  <si>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</si>
  <si>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</si>
  <si>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</si>
  <si>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</si>
  <si>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88891</t>
  </si>
  <si>
    <t xml:space="preserve">VÝKONY OMEZENÉHO ROZSAHU. KTERÉ SE NETÝKAJÍ HLAVNÍ DIAGNÓZY BEZ CC                                  </t>
  </si>
  <si>
    <t>88892</t>
  </si>
  <si>
    <t xml:space="preserve">VÝKONY OMEZENÉHO ROZSAHU. KTERÉ SE NETÝKAJÍ HLAVNÍ DIAGNÓZY S CC                                    </t>
  </si>
  <si>
    <t>88893</t>
  </si>
  <si>
    <t xml:space="preserve">VÝKONY OMEZENÉHO ROZSAHU. KTERÉ SE NETÝKAJÍ HLAVNÍ DIAGNÓZY S MCC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</si>
  <si>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</si>
  <si>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</si>
  <si>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</si>
  <si>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</si>
  <si>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</si>
  <si>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</si>
  <si>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</si>
  <si>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</si>
  <si>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603</t>
  </si>
  <si>
    <t>82056</t>
  </si>
  <si>
    <t>MIKROSKOPICKÉ STANOVENÍ MIKROBIÁLNÍHO OBRAZU POŠEV</t>
  </si>
  <si>
    <t>22</t>
  </si>
  <si>
    <t>0093626</t>
  </si>
  <si>
    <t>ULTRAVIST 370</t>
  </si>
  <si>
    <t>0095609</t>
  </si>
  <si>
    <t>MICROPAQUE CT</t>
  </si>
  <si>
    <t>0002027</t>
  </si>
  <si>
    <t>0002061</t>
  </si>
  <si>
    <t>0002073</t>
  </si>
  <si>
    <t>0002087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</si>
  <si>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</si>
  <si>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</si>
  <si>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</si>
  <si>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</si>
  <si>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</si>
  <si>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</si>
  <si>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</si>
  <si>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</si>
  <si>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47237</t>
  </si>
  <si>
    <t>DETEKCE ZÁNĚTLIVÝCH LOŽISEK POMOCI AUTOLOGNÍCH LEU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</si>
  <si>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</si>
  <si>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</si>
  <si>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</si>
  <si>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</si>
  <si>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</si>
  <si>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</si>
  <si>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</si>
  <si>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</si>
  <si>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</si>
  <si>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</si>
  <si>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</si>
  <si>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</si>
  <si>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</si>
  <si>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</si>
  <si>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</si>
  <si>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</si>
  <si>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</si>
  <si>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</si>
  <si>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</si>
  <si>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</si>
  <si>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</si>
  <si>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</si>
  <si>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</si>
  <si>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</si>
  <si>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</si>
  <si>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</si>
  <si>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</si>
  <si>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</si>
  <si>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</si>
  <si>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</si>
  <si>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</si>
  <si>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</si>
  <si>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</si>
  <si>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</si>
  <si>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96193</t>
  </si>
  <si>
    <t>FAKTOR IX - STANOVENÍ AKTIVITY</t>
  </si>
  <si>
    <t>96863</t>
  </si>
  <si>
    <t>STANOVENÍ POČTU ERYTROBLASTŮ NA AUTOMATICKÉM ANALY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</si>
  <si>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</si>
  <si>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</si>
  <si>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</si>
  <si>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</si>
  <si>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</si>
  <si>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</si>
  <si>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96189</t>
  </si>
  <si>
    <t>FAKTOR VII - STANOVENÍ AKTIVITY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</si>
  <si>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</si>
  <si>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</si>
  <si>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</si>
  <si>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</si>
  <si>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</si>
  <si>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</si>
  <si>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</si>
  <si>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</si>
  <si>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</si>
  <si>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</si>
  <si>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</si>
  <si>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</si>
  <si>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</si>
  <si>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</si>
  <si>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</si>
  <si>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</si>
  <si>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</si>
  <si>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</si>
  <si>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</si>
  <si>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</si>
  <si>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</si>
  <si>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</si>
  <si>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</si>
  <si>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</si>
  <si>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81231</t>
  </si>
  <si>
    <t>METHEMOGLOBIN - KVANTITATIVNÍ STANOVENÍ</t>
  </si>
  <si>
    <t>81237</t>
  </si>
  <si>
    <t>TROPONIN - T NEBO I ELISA</t>
  </si>
  <si>
    <t>81427</t>
  </si>
  <si>
    <t>FOSFOR ANORGANICKÝ</t>
  </si>
  <si>
    <t>81447</t>
  </si>
  <si>
    <t>GLYKOVANÉ PROTEINY</t>
  </si>
  <si>
    <t>81527</t>
  </si>
  <si>
    <t>CHOLESTEROL LDL</t>
  </si>
  <si>
    <t>81641</t>
  </si>
  <si>
    <t>ŽELEZO CELKOVÉ</t>
  </si>
  <si>
    <t>81681</t>
  </si>
  <si>
    <t>25-HYDROXYVITAMIN D (25 OHD)</t>
  </si>
  <si>
    <t>81717</t>
  </si>
  <si>
    <t>STANOVENÍ KONCENTRACE PROTEINU S-100B (S-100BB, S-</t>
  </si>
  <si>
    <t>81731</t>
  </si>
  <si>
    <t>STANOVENÍ NATRIURETICKÝCH PEPTIDŮ V SÉRU A V PLAZM</t>
  </si>
  <si>
    <t>91141</t>
  </si>
  <si>
    <t>STANOVENÍ CERULOPLASMINU</t>
  </si>
  <si>
    <t>91481</t>
  </si>
  <si>
    <t>STANOVENÍ KONCENTRACE PROCALCITONINU</t>
  </si>
  <si>
    <t>91495</t>
  </si>
  <si>
    <t>AUTOPROTILÁTKY PROTI GAD</t>
  </si>
  <si>
    <t>93161</t>
  </si>
  <si>
    <t>INZULÍN</t>
  </si>
  <si>
    <t>93171</t>
  </si>
  <si>
    <t>PARATHORMON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</si>
  <si>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</si>
  <si>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</si>
  <si>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</si>
  <si>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</si>
  <si>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</si>
  <si>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</si>
  <si>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93231</t>
  </si>
  <si>
    <t>TYREOGLOBULIN AUTOPROTILÁTKY</t>
  </si>
  <si>
    <t>93247</t>
  </si>
  <si>
    <t>OSTEÁZA (KOSTNÍ FRAKCE ALKALICKÉ FOSFATÁZY)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</si>
  <si>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</si>
  <si>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</si>
  <si>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</si>
  <si>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</si>
  <si>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</si>
  <si>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</si>
  <si>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</si>
  <si>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</si>
  <si>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</si>
  <si>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</si>
  <si>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</si>
  <si>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</si>
  <si>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</si>
  <si>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</si>
  <si>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</si>
  <si>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</si>
  <si>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</si>
  <si>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</si>
  <si>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</si>
  <si>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</si>
  <si>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</si>
  <si>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</si>
  <si>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</si>
  <si>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</si>
  <si>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</si>
  <si>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</si>
  <si>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</si>
  <si>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</si>
  <si>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</si>
  <si>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</si>
  <si>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</si>
  <si>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</si>
  <si>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</si>
  <si>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</si>
  <si>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</si>
  <si>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</si>
  <si>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</si>
  <si>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</si>
  <si>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</si>
  <si>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</si>
  <si>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</si>
  <si>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</si>
  <si>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</si>
  <si>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</si>
  <si>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</si>
  <si>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</si>
  <si>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93235</t>
  </si>
  <si>
    <t>AUTOPROTILÁTKY PROTI RECEPTORŮM (hTSH)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</si>
  <si>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</si>
  <si>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</si>
  <si>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</si>
  <si>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</si>
  <si>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</si>
  <si>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</si>
  <si>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</si>
  <si>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</si>
  <si>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93159</t>
  </si>
  <si>
    <t>CHORIOGONADOTROPIN (HCG)</t>
  </si>
  <si>
    <t>81533</t>
  </si>
  <si>
    <t>LIPÁZA</t>
  </si>
  <si>
    <t>91499</t>
  </si>
  <si>
    <t>AUTOPROTILÁTKY IA2</t>
  </si>
  <si>
    <t>93263</t>
  </si>
  <si>
    <t>KARBOHYDRÁT-DEFICIENTNÍ TRANSFERIN (CDT)</t>
  </si>
  <si>
    <t>81125</t>
  </si>
  <si>
    <t>BÍLKOVINY CELKOVÉ (SÉRUM) STATIM</t>
  </si>
  <si>
    <t>93145</t>
  </si>
  <si>
    <t>C-PEPTID</t>
  </si>
  <si>
    <t>81355</t>
  </si>
  <si>
    <t>APOLIPOPROTEINY AI NEBO B</t>
  </si>
  <si>
    <t>81123</t>
  </si>
  <si>
    <t>BILIRUBIN KONJUGOVANÝ STATIM</t>
  </si>
  <si>
    <t>93185</t>
  </si>
  <si>
    <t>TRIJODTYRONIN CELKOVÝ (TT3)</t>
  </si>
  <si>
    <t>93135</t>
  </si>
  <si>
    <t>MYOGLOBIN V SÉRII</t>
  </si>
  <si>
    <t>81165</t>
  </si>
  <si>
    <t>KREATINKINÁZA (CK) STATIM</t>
  </si>
  <si>
    <t>93259</t>
  </si>
  <si>
    <t>CROSSLAPS</t>
  </si>
  <si>
    <t>81233</t>
  </si>
  <si>
    <t>KARBONYLHEMOGLOBIN KVANTITATIVNĚ</t>
  </si>
  <si>
    <t>81159</t>
  </si>
  <si>
    <t>CHOLINESTERÁZA STATIM</t>
  </si>
  <si>
    <t>93255</t>
  </si>
  <si>
    <t>PROKOLAGEN I. TYPU: PI - NP</t>
  </si>
  <si>
    <t>34</t>
  </si>
  <si>
    <t>809</t>
  </si>
  <si>
    <t>0002918</t>
  </si>
  <si>
    <t>MULTIHANCE</t>
  </si>
  <si>
    <t>0022075</t>
  </si>
  <si>
    <t>IOMERON 400</t>
  </si>
  <si>
    <t>0042433</t>
  </si>
  <si>
    <t>VISIPAQUE 320 MG I/ML</t>
  </si>
  <si>
    <t>0045123</t>
  </si>
  <si>
    <t>0065978</t>
  </si>
  <si>
    <t>DOTAREM</t>
  </si>
  <si>
    <t>0077018</t>
  </si>
  <si>
    <t>0077019</t>
  </si>
  <si>
    <t>0077024</t>
  </si>
  <si>
    <t>ULTRAVIST 300</t>
  </si>
  <si>
    <t>0038462</t>
  </si>
  <si>
    <t>DRÁT VODÍCÍ GUIDE WIRE M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</si>
  <si>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</si>
  <si>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</si>
  <si>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</si>
  <si>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</si>
  <si>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</si>
  <si>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</si>
  <si>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0053563</t>
  </si>
  <si>
    <t>KATETR DIAGNOSTICKÝ TEMPO4F,5F</t>
  </si>
  <si>
    <t>0056361</t>
  </si>
  <si>
    <t>ZAVADĚČ FLEXOR BALKIN RADIOOPÁKNÍ ZNAČKA</t>
  </si>
  <si>
    <t>0056365</t>
  </si>
  <si>
    <t>ZAVADĚČ MIKROPUNKČNÍ, NITINOLOVÝ VODIČ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</si>
  <si>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</si>
  <si>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</si>
  <si>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</si>
  <si>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</si>
  <si>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</si>
  <si>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0057844</t>
  </si>
  <si>
    <t>TĚLÍSKO EMBOLIZAČNÍ TORNADO</t>
  </si>
  <si>
    <t>0058736</t>
  </si>
  <si>
    <t>TĚLÍSKO EMBOLIZAČNÍ NESTER</t>
  </si>
  <si>
    <t>0059795</t>
  </si>
  <si>
    <t>DRÁT VODÍCÍ ANGIODYN J3 FC-FS 150-0,35</t>
  </si>
  <si>
    <t>0075316</t>
  </si>
  <si>
    <t>JEHLA BIOPTICKÁ MN1616</t>
  </si>
  <si>
    <t>0092125</t>
  </si>
  <si>
    <t>MIKROKATETR PROGREAT PC2411-2813, PP27111-27131</t>
  </si>
  <si>
    <t>0092559</t>
  </si>
  <si>
    <t>SADA AG - SYSTÉM PRO UZAVÍRÁNÍ CÉV - FEMORÁLNÍ - S</t>
  </si>
  <si>
    <t>0092932</t>
  </si>
  <si>
    <t>SADA DRENÁŽNÍ</t>
  </si>
  <si>
    <t>0057416</t>
  </si>
  <si>
    <t>DRÁT VODÍCÍ 110CM,150CM M001468XX0</t>
  </si>
  <si>
    <t>0151037</t>
  </si>
  <si>
    <t>EXTRAKTOR PRO FILTR VENAKAVÁLNÍ</t>
  </si>
  <si>
    <t>0059796</t>
  </si>
  <si>
    <t>DRÁT VODÍCÍ ANGIODYN J3 SFC-FS 150-0,35</t>
  </si>
  <si>
    <t>0057846</t>
  </si>
  <si>
    <t>TĚLÍSKO EMBOLIZAČNÍ HILAL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</si>
  <si>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</si>
  <si>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</si>
  <si>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</si>
  <si>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</si>
  <si>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</si>
  <si>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</si>
  <si>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</si>
  <si>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</si>
  <si>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</si>
  <si>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</si>
  <si>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</si>
  <si>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</si>
  <si>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89143</t>
  </si>
  <si>
    <t>RTG BŘICHA</t>
  </si>
  <si>
    <t>89167</t>
  </si>
  <si>
    <t>CYSTOGRAFIE</t>
  </si>
  <si>
    <t>89313</t>
  </si>
  <si>
    <t xml:space="preserve">PERKUTÁNNÍ PUNKCE NEBO BIOPSIE ŘÍZENÁ RDG METODOU </t>
  </si>
  <si>
    <t>89323</t>
  </si>
  <si>
    <t>TERAPEUTICKÁ EMBOLIZACE V CÉVNÍM ŘEČIŠTI</t>
  </si>
  <si>
    <t>89417</t>
  </si>
  <si>
    <t xml:space="preserve">PŘEHLEDNÁ ČI SELEKTIVNÍ ANGIOGRAFIE NAVAZUJÍCÍ NA </t>
  </si>
  <si>
    <t>89419</t>
  </si>
  <si>
    <t>PUNKČNÍ ANGIOGRAFIE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</si>
  <si>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</si>
  <si>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</si>
  <si>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</si>
  <si>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</si>
  <si>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</si>
  <si>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</si>
  <si>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89723</t>
  </si>
  <si>
    <t>MR ANGIOGRAFIE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</si>
  <si>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</si>
  <si>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</si>
  <si>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</si>
  <si>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</si>
  <si>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</si>
  <si>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</si>
  <si>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</si>
  <si>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</si>
  <si>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</si>
  <si>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</si>
  <si>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</si>
  <si>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</si>
  <si>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</si>
  <si>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</si>
  <si>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</si>
  <si>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</si>
  <si>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</si>
  <si>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</si>
  <si>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</si>
  <si>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</si>
  <si>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</si>
  <si>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</si>
  <si>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</si>
  <si>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</si>
  <si>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</si>
  <si>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</si>
  <si>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</si>
  <si>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</si>
  <si>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</si>
  <si>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</si>
  <si>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</si>
  <si>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89325</t>
  </si>
  <si>
    <t>PERKUTÁNNÍ DRENÁŽ ABSCESU, CYSTY EV. JINÉ DUTINY R</t>
  </si>
  <si>
    <t>89141</t>
  </si>
  <si>
    <t>VYŠETŘENÍ DOLNÍCH KONČETIN VCELKU JEDNÍM RENTGENOV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</si>
  <si>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</si>
  <si>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</si>
  <si>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</si>
  <si>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</si>
  <si>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</si>
  <si>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</si>
  <si>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</si>
  <si>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</si>
  <si>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22219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</si>
  <si>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</si>
  <si>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</si>
  <si>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</si>
  <si>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</si>
  <si>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</si>
  <si>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</si>
  <si>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</si>
  <si>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</si>
  <si>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</si>
  <si>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</si>
  <si>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</si>
  <si>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</si>
  <si>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</si>
  <si>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</si>
  <si>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</si>
  <si>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</si>
  <si>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</si>
  <si>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</si>
  <si>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</si>
  <si>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</si>
  <si>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</si>
  <si>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</si>
  <si>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</si>
  <si>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</si>
  <si>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</si>
  <si>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</si>
  <si>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</si>
  <si>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</si>
  <si>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</si>
  <si>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</si>
  <si>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</si>
  <si>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</si>
  <si>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</si>
  <si>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</si>
  <si>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</si>
  <si>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</si>
  <si>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87431</t>
  </si>
  <si>
    <t>PREPARÁTY METODOU CYTOBLOKU - ZA KAŽDÝ PREPARÁT</t>
  </si>
  <si>
    <t>87447</t>
  </si>
  <si>
    <t>CYTOLOGICKÉ PREPARÁTY ZHOTOVENÉ CYTOCENTRIFUGOU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</si>
  <si>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</si>
  <si>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</si>
  <si>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</si>
  <si>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</si>
  <si>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</si>
  <si>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</si>
  <si>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</si>
  <si>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</si>
  <si>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</si>
  <si>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</si>
  <si>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</si>
  <si>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</si>
  <si>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</si>
  <si>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</si>
  <si>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</si>
  <si>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</si>
  <si>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</si>
  <si>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</si>
  <si>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87519</t>
  </si>
  <si>
    <t>STANOVENÍ CYTOLOGICKÉ DIAGNÓZY II. STUPNĚ OBTÍŽNOS</t>
  </si>
  <si>
    <t>813</t>
  </si>
  <si>
    <t>91197</t>
  </si>
  <si>
    <t>STANOVENÍ CYTOKINU ELISA</t>
  </si>
  <si>
    <t>91427</t>
  </si>
  <si>
    <t>IZOLACE MONONUKLEÁRŮ Z PERIFERNÍ KRVE GRADIENTOVOU</t>
  </si>
  <si>
    <t>40</t>
  </si>
  <si>
    <t>82001</t>
  </si>
  <si>
    <t>KONSULTACE K MIKROBIOLOGICKÉMU, PARAZITOLOGICKÉMU,</t>
  </si>
  <si>
    <t>82057</t>
  </si>
  <si>
    <t>IDENTIFIKACE KMENE ORIENTAČNÍ JEDNODUCHÝM TESTEM</t>
  </si>
  <si>
    <t>82061</t>
  </si>
  <si>
    <t>IDENTIFIKACE ANAEROBNÍHO KMENE PODROBNÁ</t>
  </si>
  <si>
    <t>82077</t>
  </si>
  <si>
    <t>STANOVENÍ PROTILÁTEK PROTI ANTIGENŮM VIRŮ HEPATITI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</si>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</sst>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6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95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7" xfId="0" applyFont="1" applyFill="1" applyBorder="1"/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4" xfId="0" applyNumberFormat="1" applyFont="1" applyFill="1" applyBorder="1" applyAlignment="1">
      <alignment horizontal="center"/>
    </xf>
    <xf numFmtId="174" fontId="42" fillId="4" borderId="155" xfId="0" applyNumberFormat="1" applyFont="1" applyFill="1" applyBorder="1" applyAlignment="1">
      <alignment horizontal="center"/>
    </xf>
    <xf numFmtId="174" fontId="35" fillId="0" borderId="156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/>
    </xf>
    <xf numFmtId="174" fontId="35" fillId="0" borderId="157" xfId="0" applyNumberFormat="1" applyFont="1" applyBorder="1" applyAlignment="1">
      <alignment horizontal="right" wrapText="1"/>
    </xf>
    <xf numFmtId="176" fontId="35" fillId="0" borderId="156" xfId="0" applyNumberFormat="1" applyFont="1" applyBorder="1" applyAlignment="1">
      <alignment horizontal="right"/>
    </xf>
    <xf numFmtId="176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3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0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3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0" xfId="0" applyNumberFormat="1" applyFont="1" applyBorder="1"/>
    <xf numFmtId="174" fontId="35" fillId="0" borderId="114" xfId="0" applyNumberFormat="1" applyFont="1" applyBorder="1"/>
    <xf numFmtId="174" fontId="42" fillId="4" borderId="161" xfId="0" applyNumberFormat="1" applyFont="1" applyFill="1" applyBorder="1" applyAlignment="1">
      <alignment horizontal="center"/>
    </xf>
    <xf numFmtId="174" fontId="35" fillId="0" borderId="162" xfId="0" applyNumberFormat="1" applyFont="1" applyBorder="1" applyAlignment="1">
      <alignment horizontal="right"/>
    </xf>
    <xf numFmtId="176" fontId="35" fillId="0" borderId="162" xfId="0" applyNumberFormat="1" applyFont="1" applyBorder="1" applyAlignment="1">
      <alignment horizontal="right"/>
    </xf>
    <xf numFmtId="174" fontId="35" fillId="0" borderId="163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5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right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3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0" fontId="5" fillId="0" borderId="137" xfId="0" applyFont="1" applyBorder="1"/>
    <xf numFmtId="9" fontId="35" fillId="0" borderId="137" xfId="0" applyNumberFormat="1" applyFont="1" applyBorder="1"/>
    <xf numFmtId="167" fontId="35" fillId="0" borderId="18" xfId="0" applyNumberFormat="1" applyFont="1" applyBorder="1"/>
    <xf numFmtId="3" fontId="35" fillId="0" borderId="137" xfId="0" applyNumberFormat="1" applyFont="1" applyBorder="1" applyAlignment="1">
      <alignment horizontal="right"/>
    </xf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167" fontId="35" fillId="0" borderId="111" xfId="0" applyNumberFormat="1" applyFont="1" applyBorder="1"/>
    <xf numFmtId="167" fontId="35" fillId="0" borderId="86" xfId="0" applyNumberFormat="1" applyFont="1" applyBorder="1"/>
    <xf numFmtId="3" fontId="12" fillId="0" borderId="111" xfId="0" applyNumberFormat="1" applyFont="1" applyBorder="1" applyAlignment="1">
      <alignment horizontal="right"/>
    </xf>
    <xf numFmtId="167" fontId="12" fillId="0" borderId="111" xfId="0" applyNumberFormat="1" applyFont="1" applyBorder="1" applyAlignment="1">
      <alignment horizontal="right"/>
    </xf>
    <xf numFmtId="167" fontId="12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7" fontId="12" fillId="0" borderId="0" xfId="0" applyNumberFormat="1" applyFont="1" applyBorder="1"/>
    <xf numFmtId="49" fontId="3" fillId="0" borderId="85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65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3" fontId="35" fillId="0" borderId="2" xfId="0" applyNumberFormat="1" applyFont="1" applyBorder="1"/>
    <xf numFmtId="167" fontId="35" fillId="0" borderId="2" xfId="0" applyNumberFormat="1" applyFont="1" applyBorder="1"/>
    <xf numFmtId="167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right"/>
    </xf>
    <xf numFmtId="178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4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87" xfId="76" applyFont="1" applyFill="1" applyBorder="1"/>
    <xf numFmtId="0" fontId="32" fillId="0" borderId="142" xfId="76" applyFont="1" applyFill="1" applyBorder="1"/>
    <xf numFmtId="0" fontId="32" fillId="0" borderId="145" xfId="76" applyFont="1" applyFill="1" applyBorder="1"/>
    <xf numFmtId="0" fontId="32" fillId="0" borderId="114" xfId="76" applyFont="1" applyFill="1" applyBorder="1"/>
    <xf numFmtId="0" fontId="32" fillId="0" borderId="152" xfId="76" applyFont="1" applyFill="1" applyBorder="1"/>
    <xf numFmtId="0" fontId="32" fillId="0" borderId="153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66" xfId="76" applyNumberFormat="1" applyFont="1" applyFill="1" applyBorder="1" applyAlignment="1">
      <alignment horizontal="left"/>
    </xf>
    <xf numFmtId="3" fontId="32" fillId="0" borderId="87" xfId="76" applyNumberFormat="1" applyFont="1" applyFill="1" applyBorder="1"/>
    <xf numFmtId="3" fontId="32" fillId="0" borderId="88" xfId="76" applyNumberFormat="1" applyFont="1" applyFill="1" applyBorder="1"/>
    <xf numFmtId="3" fontId="32" fillId="0" borderId="142" xfId="76" applyNumberFormat="1" applyFont="1" applyFill="1" applyBorder="1"/>
    <xf numFmtId="3" fontId="32" fillId="0" borderId="143" xfId="76" applyNumberFormat="1" applyFont="1" applyFill="1" applyBorder="1"/>
    <xf numFmtId="3" fontId="32" fillId="0" borderId="145" xfId="76" applyNumberFormat="1" applyFont="1" applyFill="1" applyBorder="1"/>
    <xf numFmtId="3" fontId="32" fillId="0" borderId="146" xfId="76" applyNumberFormat="1" applyFont="1" applyFill="1" applyBorder="1"/>
    <xf numFmtId="9" fontId="32" fillId="0" borderId="114" xfId="76" applyNumberFormat="1" applyFont="1" applyFill="1" applyBorder="1"/>
    <xf numFmtId="9" fontId="32" fillId="0" borderId="152" xfId="76" applyNumberFormat="1" applyFont="1" applyFill="1" applyBorder="1"/>
    <xf numFmtId="9" fontId="32" fillId="0" borderId="153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87" xfId="76" applyNumberFormat="1" applyFont="1" applyFill="1" applyBorder="1"/>
    <xf numFmtId="170" fontId="32" fillId="0" borderId="88" xfId="76" applyNumberFormat="1" applyFont="1" applyFill="1" applyBorder="1"/>
    <xf numFmtId="170" fontId="32" fillId="0" borderId="142" xfId="76" applyNumberFormat="1" applyFont="1" applyFill="1" applyBorder="1"/>
    <xf numFmtId="170" fontId="32" fillId="0" borderId="143" xfId="76" applyNumberFormat="1" applyFont="1" applyFill="1" applyBorder="1"/>
    <xf numFmtId="170" fontId="32" fillId="0" borderId="145" xfId="76" applyNumberFormat="1" applyFont="1" applyFill="1" applyBorder="1"/>
    <xf numFmtId="170" fontId="32" fillId="0" borderId="146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89" xfId="76" applyNumberFormat="1" applyFont="1" applyFill="1" applyBorder="1"/>
    <xf numFmtId="3" fontId="32" fillId="0" borderId="144" xfId="76" applyNumberFormat="1" applyFont="1" applyFill="1" applyBorder="1"/>
    <xf numFmtId="3" fontId="32" fillId="0" borderId="147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0.83870535944597724</c:v>
                </c:pt>
                <c:pt idx="1">
                  <c:v>0.7240363887146849</c:v>
                </c:pt>
                <c:pt idx="2">
                  <c:v>0.8552409468696216</c:v>
                </c:pt>
                <c:pt idx="3">
                  <c:v>0.94874275707196787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956608"/>
        <c:axId val="8803909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0.99090696073933304</c:v>
                </c:pt>
                <c:pt idx="1">
                  <c:v>0.99090696073933304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393216"/>
        <c:axId val="882796800"/>
      </c:scatterChart>
      <c:catAx>
        <c:axId val="84595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03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0390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45956608"/>
        <c:crosses val="autoZero"/>
        <c:crossBetween val="between"/>
      </c:valAx>
      <c:valAx>
        <c:axId val="8803932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82796800"/>
        <c:crosses val="max"/>
        <c:crossBetween val="midCat"/>
      </c:valAx>
      <c:valAx>
        <c:axId val="8827968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8039321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0.77878798855362763</c:v>
                </c:pt>
                <c:pt idx="1">
                  <c:v>0.82649235529415044</c:v>
                </c:pt>
                <c:pt idx="2">
                  <c:v>0.80213796290714734</c:v>
                </c:pt>
                <c:pt idx="3">
                  <c:v>0.78428338109595175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57376"/>
        <c:axId val="9059608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216576"/>
        <c:axId val="906218880"/>
      </c:scatterChart>
      <c:catAx>
        <c:axId val="90595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59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9608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05957376"/>
        <c:crosses val="autoZero"/>
        <c:crossBetween val="between"/>
      </c:valAx>
      <c:valAx>
        <c:axId val="906216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06218880"/>
        <c:crosses val="max"/>
        <c:crossBetween val="midCat"/>
      </c:valAx>
      <c:valAx>
        <c:axId val="9062188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0621657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1768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2547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2548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2569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4114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4122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4296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5470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5740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6192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1768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476.66985425231741</v>
      </c>
      <c r="H3" s="48">
        <f>IF(M3=0,0,G3/M3)</f>
        <v>1.5688105438679582E-3</v>
      </c>
      <c r="I3" s="47">
        <f>SUBTOTAL(9,I6:I1048576)</f>
        <v>2134</v>
      </c>
      <c r="J3" s="47">
        <f>SUBTOTAL(9,J6:J1048576)</f>
        <v>303364.89732254075</v>
      </c>
      <c r="K3" s="48">
        <f>IF(M3=0,0,J3/M3)</f>
        <v>0.9984311894561323</v>
      </c>
      <c r="L3" s="47">
        <f>SUBTOTAL(9,L6:L1048576)</f>
        <v>2136</v>
      </c>
      <c r="M3" s="49">
        <f>SUBTOTAL(9,M6:M1048576)</f>
        <v>303841.567176793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563</v>
      </c>
      <c r="B6" s="625" t="s">
        <v>1670</v>
      </c>
      <c r="C6" s="625" t="s">
        <v>1041</v>
      </c>
      <c r="D6" s="625" t="s">
        <v>1042</v>
      </c>
      <c r="E6" s="625" t="s">
        <v>1043</v>
      </c>
      <c r="F6" s="628"/>
      <c r="G6" s="628"/>
      <c r="H6" s="646">
        <v>0</v>
      </c>
      <c r="I6" s="628">
        <v>9</v>
      </c>
      <c r="J6" s="628">
        <v>638.74723529689936</v>
      </c>
      <c r="K6" s="646">
        <v>1</v>
      </c>
      <c r="L6" s="628">
        <v>9</v>
      </c>
      <c r="M6" s="629">
        <v>638.74723529689936</v>
      </c>
    </row>
    <row r="7" spans="1:13" ht="14.4" customHeight="1" x14ac:dyDescent="0.3">
      <c r="A7" s="630" t="s">
        <v>563</v>
      </c>
      <c r="B7" s="631" t="s">
        <v>1671</v>
      </c>
      <c r="C7" s="631" t="s">
        <v>999</v>
      </c>
      <c r="D7" s="631" t="s">
        <v>1672</v>
      </c>
      <c r="E7" s="631" t="s">
        <v>1673</v>
      </c>
      <c r="F7" s="634"/>
      <c r="G7" s="634"/>
      <c r="H7" s="647">
        <v>0</v>
      </c>
      <c r="I7" s="634">
        <v>1</v>
      </c>
      <c r="J7" s="634">
        <v>100.70968869570605</v>
      </c>
      <c r="K7" s="647">
        <v>1</v>
      </c>
      <c r="L7" s="634">
        <v>1</v>
      </c>
      <c r="M7" s="635">
        <v>100.70968869570605</v>
      </c>
    </row>
    <row r="8" spans="1:13" ht="14.4" customHeight="1" x14ac:dyDescent="0.3">
      <c r="A8" s="630" t="s">
        <v>563</v>
      </c>
      <c r="B8" s="631" t="s">
        <v>1674</v>
      </c>
      <c r="C8" s="631" t="s">
        <v>1049</v>
      </c>
      <c r="D8" s="631" t="s">
        <v>1675</v>
      </c>
      <c r="E8" s="631" t="s">
        <v>1676</v>
      </c>
      <c r="F8" s="634"/>
      <c r="G8" s="634"/>
      <c r="H8" s="647">
        <v>0</v>
      </c>
      <c r="I8" s="634">
        <v>1</v>
      </c>
      <c r="J8" s="634">
        <v>117.14</v>
      </c>
      <c r="K8" s="647">
        <v>1</v>
      </c>
      <c r="L8" s="634">
        <v>1</v>
      </c>
      <c r="M8" s="635">
        <v>117.14</v>
      </c>
    </row>
    <row r="9" spans="1:13" ht="14.4" customHeight="1" x14ac:dyDescent="0.3">
      <c r="A9" s="630" t="s">
        <v>563</v>
      </c>
      <c r="B9" s="631" t="s">
        <v>1677</v>
      </c>
      <c r="C9" s="631" t="s">
        <v>1061</v>
      </c>
      <c r="D9" s="631" t="s">
        <v>1062</v>
      </c>
      <c r="E9" s="631" t="s">
        <v>1063</v>
      </c>
      <c r="F9" s="634"/>
      <c r="G9" s="634"/>
      <c r="H9" s="647">
        <v>0</v>
      </c>
      <c r="I9" s="634">
        <v>4</v>
      </c>
      <c r="J9" s="634">
        <v>1426.0000000000002</v>
      </c>
      <c r="K9" s="647">
        <v>1</v>
      </c>
      <c r="L9" s="634">
        <v>4</v>
      </c>
      <c r="M9" s="635">
        <v>1426.0000000000002</v>
      </c>
    </row>
    <row r="10" spans="1:13" ht="14.4" customHeight="1" x14ac:dyDescent="0.3">
      <c r="A10" s="630" t="s">
        <v>563</v>
      </c>
      <c r="B10" s="631" t="s">
        <v>1677</v>
      </c>
      <c r="C10" s="631" t="s">
        <v>1065</v>
      </c>
      <c r="D10" s="631" t="s">
        <v>1062</v>
      </c>
      <c r="E10" s="631" t="s">
        <v>1066</v>
      </c>
      <c r="F10" s="634"/>
      <c r="G10" s="634"/>
      <c r="H10" s="647">
        <v>0</v>
      </c>
      <c r="I10" s="634">
        <v>3</v>
      </c>
      <c r="J10" s="634">
        <v>1242</v>
      </c>
      <c r="K10" s="647">
        <v>1</v>
      </c>
      <c r="L10" s="634">
        <v>3</v>
      </c>
      <c r="M10" s="635">
        <v>1242</v>
      </c>
    </row>
    <row r="11" spans="1:13" ht="14.4" customHeight="1" x14ac:dyDescent="0.3">
      <c r="A11" s="630" t="s">
        <v>563</v>
      </c>
      <c r="B11" s="631" t="s">
        <v>1677</v>
      </c>
      <c r="C11" s="631" t="s">
        <v>1007</v>
      </c>
      <c r="D11" s="631" t="s">
        <v>1008</v>
      </c>
      <c r="E11" s="631" t="s">
        <v>1678</v>
      </c>
      <c r="F11" s="634"/>
      <c r="G11" s="634"/>
      <c r="H11" s="647">
        <v>0</v>
      </c>
      <c r="I11" s="634">
        <v>12</v>
      </c>
      <c r="J11" s="634">
        <v>41399.985061978652</v>
      </c>
      <c r="K11" s="647">
        <v>1</v>
      </c>
      <c r="L11" s="634">
        <v>12</v>
      </c>
      <c r="M11" s="635">
        <v>41399.985061978652</v>
      </c>
    </row>
    <row r="12" spans="1:13" ht="14.4" customHeight="1" x14ac:dyDescent="0.3">
      <c r="A12" s="630" t="s">
        <v>563</v>
      </c>
      <c r="B12" s="631" t="s">
        <v>1679</v>
      </c>
      <c r="C12" s="631" t="s">
        <v>1030</v>
      </c>
      <c r="D12" s="631" t="s">
        <v>1031</v>
      </c>
      <c r="E12" s="631" t="s">
        <v>1032</v>
      </c>
      <c r="F12" s="634"/>
      <c r="G12" s="634"/>
      <c r="H12" s="647">
        <v>0</v>
      </c>
      <c r="I12" s="634">
        <v>1</v>
      </c>
      <c r="J12" s="634">
        <v>65.459999999999994</v>
      </c>
      <c r="K12" s="647">
        <v>1</v>
      </c>
      <c r="L12" s="634">
        <v>1</v>
      </c>
      <c r="M12" s="635">
        <v>65.459999999999994</v>
      </c>
    </row>
    <row r="13" spans="1:13" ht="14.4" customHeight="1" x14ac:dyDescent="0.3">
      <c r="A13" s="630" t="s">
        <v>563</v>
      </c>
      <c r="B13" s="631" t="s">
        <v>1680</v>
      </c>
      <c r="C13" s="631" t="s">
        <v>1027</v>
      </c>
      <c r="D13" s="631" t="s">
        <v>1028</v>
      </c>
      <c r="E13" s="631" t="s">
        <v>834</v>
      </c>
      <c r="F13" s="634"/>
      <c r="G13" s="634"/>
      <c r="H13" s="647">
        <v>0</v>
      </c>
      <c r="I13" s="634">
        <v>1</v>
      </c>
      <c r="J13" s="634">
        <v>96.119999999999976</v>
      </c>
      <c r="K13" s="647">
        <v>1</v>
      </c>
      <c r="L13" s="634">
        <v>1</v>
      </c>
      <c r="M13" s="635">
        <v>96.119999999999976</v>
      </c>
    </row>
    <row r="14" spans="1:13" ht="14.4" customHeight="1" x14ac:dyDescent="0.3">
      <c r="A14" s="630" t="s">
        <v>563</v>
      </c>
      <c r="B14" s="631" t="s">
        <v>1681</v>
      </c>
      <c r="C14" s="631" t="s">
        <v>1015</v>
      </c>
      <c r="D14" s="631" t="s">
        <v>1682</v>
      </c>
      <c r="E14" s="631" t="s">
        <v>776</v>
      </c>
      <c r="F14" s="634"/>
      <c r="G14" s="634"/>
      <c r="H14" s="647">
        <v>0</v>
      </c>
      <c r="I14" s="634">
        <v>1</v>
      </c>
      <c r="J14" s="634">
        <v>98.45</v>
      </c>
      <c r="K14" s="647">
        <v>1</v>
      </c>
      <c r="L14" s="634">
        <v>1</v>
      </c>
      <c r="M14" s="635">
        <v>98.45</v>
      </c>
    </row>
    <row r="15" spans="1:13" ht="14.4" customHeight="1" x14ac:dyDescent="0.3">
      <c r="A15" s="630" t="s">
        <v>563</v>
      </c>
      <c r="B15" s="631" t="s">
        <v>1683</v>
      </c>
      <c r="C15" s="631" t="s">
        <v>1023</v>
      </c>
      <c r="D15" s="631" t="s">
        <v>1024</v>
      </c>
      <c r="E15" s="631" t="s">
        <v>1025</v>
      </c>
      <c r="F15" s="634"/>
      <c r="G15" s="634"/>
      <c r="H15" s="647">
        <v>0</v>
      </c>
      <c r="I15" s="634">
        <v>2</v>
      </c>
      <c r="J15" s="634">
        <v>205.09964467128199</v>
      </c>
      <c r="K15" s="647">
        <v>1</v>
      </c>
      <c r="L15" s="634">
        <v>2</v>
      </c>
      <c r="M15" s="635">
        <v>205.09964467128199</v>
      </c>
    </row>
    <row r="16" spans="1:13" ht="14.4" customHeight="1" x14ac:dyDescent="0.3">
      <c r="A16" s="630" t="s">
        <v>563</v>
      </c>
      <c r="B16" s="631" t="s">
        <v>1684</v>
      </c>
      <c r="C16" s="631" t="s">
        <v>996</v>
      </c>
      <c r="D16" s="631" t="s">
        <v>997</v>
      </c>
      <c r="E16" s="631" t="s">
        <v>776</v>
      </c>
      <c r="F16" s="634"/>
      <c r="G16" s="634"/>
      <c r="H16" s="647">
        <v>0</v>
      </c>
      <c r="I16" s="634">
        <v>1</v>
      </c>
      <c r="J16" s="634">
        <v>49.549999999999983</v>
      </c>
      <c r="K16" s="647">
        <v>1</v>
      </c>
      <c r="L16" s="634">
        <v>1</v>
      </c>
      <c r="M16" s="635">
        <v>49.549999999999983</v>
      </c>
    </row>
    <row r="17" spans="1:13" ht="14.4" customHeight="1" x14ac:dyDescent="0.3">
      <c r="A17" s="630" t="s">
        <v>563</v>
      </c>
      <c r="B17" s="631" t="s">
        <v>1685</v>
      </c>
      <c r="C17" s="631" t="s">
        <v>1019</v>
      </c>
      <c r="D17" s="631" t="s">
        <v>1686</v>
      </c>
      <c r="E17" s="631" t="s">
        <v>749</v>
      </c>
      <c r="F17" s="634"/>
      <c r="G17" s="634"/>
      <c r="H17" s="647">
        <v>0</v>
      </c>
      <c r="I17" s="634">
        <v>4</v>
      </c>
      <c r="J17" s="634">
        <v>392.27999999999992</v>
      </c>
      <c r="K17" s="647">
        <v>1</v>
      </c>
      <c r="L17" s="634">
        <v>4</v>
      </c>
      <c r="M17" s="635">
        <v>392.27999999999992</v>
      </c>
    </row>
    <row r="18" spans="1:13" ht="14.4" customHeight="1" x14ac:dyDescent="0.3">
      <c r="A18" s="630" t="s">
        <v>563</v>
      </c>
      <c r="B18" s="631" t="s">
        <v>1687</v>
      </c>
      <c r="C18" s="631" t="s">
        <v>1075</v>
      </c>
      <c r="D18" s="631" t="s">
        <v>1076</v>
      </c>
      <c r="E18" s="631" t="s">
        <v>1077</v>
      </c>
      <c r="F18" s="634"/>
      <c r="G18" s="634"/>
      <c r="H18" s="647">
        <v>0</v>
      </c>
      <c r="I18" s="634">
        <v>1</v>
      </c>
      <c r="J18" s="634">
        <v>550.61000000000013</v>
      </c>
      <c r="K18" s="647">
        <v>1</v>
      </c>
      <c r="L18" s="634">
        <v>1</v>
      </c>
      <c r="M18" s="635">
        <v>550.61000000000013</v>
      </c>
    </row>
    <row r="19" spans="1:13" ht="14.4" customHeight="1" x14ac:dyDescent="0.3">
      <c r="A19" s="630" t="s">
        <v>563</v>
      </c>
      <c r="B19" s="631" t="s">
        <v>1688</v>
      </c>
      <c r="C19" s="631" t="s">
        <v>1068</v>
      </c>
      <c r="D19" s="631" t="s">
        <v>1689</v>
      </c>
      <c r="E19" s="631" t="s">
        <v>1690</v>
      </c>
      <c r="F19" s="634"/>
      <c r="G19" s="634"/>
      <c r="H19" s="647">
        <v>0</v>
      </c>
      <c r="I19" s="634">
        <v>3</v>
      </c>
      <c r="J19" s="634">
        <v>201.03000000000003</v>
      </c>
      <c r="K19" s="647">
        <v>1</v>
      </c>
      <c r="L19" s="634">
        <v>3</v>
      </c>
      <c r="M19" s="635">
        <v>201.03000000000003</v>
      </c>
    </row>
    <row r="20" spans="1:13" ht="14.4" customHeight="1" x14ac:dyDescent="0.3">
      <c r="A20" s="630" t="s">
        <v>563</v>
      </c>
      <c r="B20" s="631" t="s">
        <v>1688</v>
      </c>
      <c r="C20" s="631" t="s">
        <v>1072</v>
      </c>
      <c r="D20" s="631" t="s">
        <v>1689</v>
      </c>
      <c r="E20" s="631" t="s">
        <v>1691</v>
      </c>
      <c r="F20" s="634"/>
      <c r="G20" s="634"/>
      <c r="H20" s="647">
        <v>0</v>
      </c>
      <c r="I20" s="634">
        <v>3</v>
      </c>
      <c r="J20" s="634">
        <v>1114.526738149304</v>
      </c>
      <c r="K20" s="647">
        <v>1</v>
      </c>
      <c r="L20" s="634">
        <v>3</v>
      </c>
      <c r="M20" s="635">
        <v>1114.526738149304</v>
      </c>
    </row>
    <row r="21" spans="1:13" ht="14.4" customHeight="1" x14ac:dyDescent="0.3">
      <c r="A21" s="630" t="s">
        <v>563</v>
      </c>
      <c r="B21" s="631" t="s">
        <v>1692</v>
      </c>
      <c r="C21" s="631" t="s">
        <v>1173</v>
      </c>
      <c r="D21" s="631" t="s">
        <v>1174</v>
      </c>
      <c r="E21" s="631" t="s">
        <v>1175</v>
      </c>
      <c r="F21" s="634"/>
      <c r="G21" s="634"/>
      <c r="H21" s="647">
        <v>0</v>
      </c>
      <c r="I21" s="634">
        <v>0.6</v>
      </c>
      <c r="J21" s="634">
        <v>7553.0470000000005</v>
      </c>
      <c r="K21" s="647">
        <v>1</v>
      </c>
      <c r="L21" s="634">
        <v>0.6</v>
      </c>
      <c r="M21" s="635">
        <v>7553.0470000000005</v>
      </c>
    </row>
    <row r="22" spans="1:13" ht="14.4" customHeight="1" x14ac:dyDescent="0.3">
      <c r="A22" s="630" t="s">
        <v>563</v>
      </c>
      <c r="B22" s="631" t="s">
        <v>1693</v>
      </c>
      <c r="C22" s="631" t="s">
        <v>1147</v>
      </c>
      <c r="D22" s="631" t="s">
        <v>1109</v>
      </c>
      <c r="E22" s="631" t="s">
        <v>1148</v>
      </c>
      <c r="F22" s="634"/>
      <c r="G22" s="634"/>
      <c r="H22" s="647">
        <v>0</v>
      </c>
      <c r="I22" s="634">
        <v>329</v>
      </c>
      <c r="J22" s="634">
        <v>15078.282975290929</v>
      </c>
      <c r="K22" s="647">
        <v>1</v>
      </c>
      <c r="L22" s="634">
        <v>329</v>
      </c>
      <c r="M22" s="635">
        <v>15078.282975290929</v>
      </c>
    </row>
    <row r="23" spans="1:13" ht="14.4" customHeight="1" x14ac:dyDescent="0.3">
      <c r="A23" s="630" t="s">
        <v>563</v>
      </c>
      <c r="B23" s="631" t="s">
        <v>1694</v>
      </c>
      <c r="C23" s="631" t="s">
        <v>1139</v>
      </c>
      <c r="D23" s="631" t="s">
        <v>1695</v>
      </c>
      <c r="E23" s="631" t="s">
        <v>1696</v>
      </c>
      <c r="F23" s="634"/>
      <c r="G23" s="634"/>
      <c r="H23" s="647">
        <v>0</v>
      </c>
      <c r="I23" s="634">
        <v>6</v>
      </c>
      <c r="J23" s="634">
        <v>1018.4199999999998</v>
      </c>
      <c r="K23" s="647">
        <v>1</v>
      </c>
      <c r="L23" s="634">
        <v>6</v>
      </c>
      <c r="M23" s="635">
        <v>1018.4199999999998</v>
      </c>
    </row>
    <row r="24" spans="1:13" ht="14.4" customHeight="1" x14ac:dyDescent="0.3">
      <c r="A24" s="630" t="s">
        <v>563</v>
      </c>
      <c r="B24" s="631" t="s">
        <v>1694</v>
      </c>
      <c r="C24" s="631" t="s">
        <v>1157</v>
      </c>
      <c r="D24" s="631" t="s">
        <v>1697</v>
      </c>
      <c r="E24" s="631" t="s">
        <v>1698</v>
      </c>
      <c r="F24" s="634"/>
      <c r="G24" s="634"/>
      <c r="H24" s="647">
        <v>0</v>
      </c>
      <c r="I24" s="634">
        <v>46.199999999999996</v>
      </c>
      <c r="J24" s="634">
        <v>5091.0582129902086</v>
      </c>
      <c r="K24" s="647">
        <v>1</v>
      </c>
      <c r="L24" s="634">
        <v>46.199999999999996</v>
      </c>
      <c r="M24" s="635">
        <v>5091.0582129902086</v>
      </c>
    </row>
    <row r="25" spans="1:13" ht="14.4" customHeight="1" x14ac:dyDescent="0.3">
      <c r="A25" s="630" t="s">
        <v>563</v>
      </c>
      <c r="B25" s="631" t="s">
        <v>1694</v>
      </c>
      <c r="C25" s="631" t="s">
        <v>1165</v>
      </c>
      <c r="D25" s="631" t="s">
        <v>1699</v>
      </c>
      <c r="E25" s="631" t="s">
        <v>1700</v>
      </c>
      <c r="F25" s="634"/>
      <c r="G25" s="634"/>
      <c r="H25" s="647">
        <v>0</v>
      </c>
      <c r="I25" s="634">
        <v>4</v>
      </c>
      <c r="J25" s="634">
        <v>481.02840151102805</v>
      </c>
      <c r="K25" s="647">
        <v>1</v>
      </c>
      <c r="L25" s="634">
        <v>4</v>
      </c>
      <c r="M25" s="635">
        <v>481.02840151102805</v>
      </c>
    </row>
    <row r="26" spans="1:13" ht="14.4" customHeight="1" x14ac:dyDescent="0.3">
      <c r="A26" s="630" t="s">
        <v>563</v>
      </c>
      <c r="B26" s="631" t="s">
        <v>1701</v>
      </c>
      <c r="C26" s="631" t="s">
        <v>1154</v>
      </c>
      <c r="D26" s="631" t="s">
        <v>1155</v>
      </c>
      <c r="E26" s="631" t="s">
        <v>1702</v>
      </c>
      <c r="F26" s="634"/>
      <c r="G26" s="634"/>
      <c r="H26" s="647">
        <v>0</v>
      </c>
      <c r="I26" s="634">
        <v>46.300000000000026</v>
      </c>
      <c r="J26" s="634">
        <v>10216.622212809492</v>
      </c>
      <c r="K26" s="647">
        <v>1</v>
      </c>
      <c r="L26" s="634">
        <v>46.300000000000026</v>
      </c>
      <c r="M26" s="635">
        <v>10216.622212809492</v>
      </c>
    </row>
    <row r="27" spans="1:13" ht="14.4" customHeight="1" x14ac:dyDescent="0.3">
      <c r="A27" s="630" t="s">
        <v>563</v>
      </c>
      <c r="B27" s="631" t="s">
        <v>1703</v>
      </c>
      <c r="C27" s="631" t="s">
        <v>1161</v>
      </c>
      <c r="D27" s="631" t="s">
        <v>1704</v>
      </c>
      <c r="E27" s="631" t="s">
        <v>1148</v>
      </c>
      <c r="F27" s="634"/>
      <c r="G27" s="634"/>
      <c r="H27" s="647">
        <v>0</v>
      </c>
      <c r="I27" s="634">
        <v>10</v>
      </c>
      <c r="J27" s="634">
        <v>752.20084672356143</v>
      </c>
      <c r="K27" s="647">
        <v>1</v>
      </c>
      <c r="L27" s="634">
        <v>10</v>
      </c>
      <c r="M27" s="635">
        <v>752.20084672356143</v>
      </c>
    </row>
    <row r="28" spans="1:13" ht="14.4" customHeight="1" x14ac:dyDescent="0.3">
      <c r="A28" s="630" t="s">
        <v>563</v>
      </c>
      <c r="B28" s="631" t="s">
        <v>1705</v>
      </c>
      <c r="C28" s="631" t="s">
        <v>1176</v>
      </c>
      <c r="D28" s="631" t="s">
        <v>1177</v>
      </c>
      <c r="E28" s="631" t="s">
        <v>1178</v>
      </c>
      <c r="F28" s="634"/>
      <c r="G28" s="634"/>
      <c r="H28" s="647">
        <v>0</v>
      </c>
      <c r="I28" s="634">
        <v>1.6</v>
      </c>
      <c r="J28" s="634">
        <v>2392.0000000000005</v>
      </c>
      <c r="K28" s="647">
        <v>1</v>
      </c>
      <c r="L28" s="634">
        <v>1.6</v>
      </c>
      <c r="M28" s="635">
        <v>2392.0000000000005</v>
      </c>
    </row>
    <row r="29" spans="1:13" ht="14.4" customHeight="1" x14ac:dyDescent="0.3">
      <c r="A29" s="630" t="s">
        <v>563</v>
      </c>
      <c r="B29" s="631" t="s">
        <v>1706</v>
      </c>
      <c r="C29" s="631" t="s">
        <v>1169</v>
      </c>
      <c r="D29" s="631" t="s">
        <v>1170</v>
      </c>
      <c r="E29" s="631" t="s">
        <v>1171</v>
      </c>
      <c r="F29" s="634"/>
      <c r="G29" s="634"/>
      <c r="H29" s="647">
        <v>0</v>
      </c>
      <c r="I29" s="634">
        <v>10</v>
      </c>
      <c r="J29" s="634">
        <v>1044.1996997392798</v>
      </c>
      <c r="K29" s="647">
        <v>1</v>
      </c>
      <c r="L29" s="634">
        <v>10</v>
      </c>
      <c r="M29" s="635">
        <v>1044.1996997392798</v>
      </c>
    </row>
    <row r="30" spans="1:13" ht="14.4" customHeight="1" x14ac:dyDescent="0.3">
      <c r="A30" s="630" t="s">
        <v>563</v>
      </c>
      <c r="B30" s="631" t="s">
        <v>1706</v>
      </c>
      <c r="C30" s="631" t="s">
        <v>1143</v>
      </c>
      <c r="D30" s="631" t="s">
        <v>1707</v>
      </c>
      <c r="E30" s="631" t="s">
        <v>1708</v>
      </c>
      <c r="F30" s="634"/>
      <c r="G30" s="634"/>
      <c r="H30" s="647">
        <v>0</v>
      </c>
      <c r="I30" s="634">
        <v>336</v>
      </c>
      <c r="J30" s="634">
        <v>29769.600339811797</v>
      </c>
      <c r="K30" s="647">
        <v>1</v>
      </c>
      <c r="L30" s="634">
        <v>336</v>
      </c>
      <c r="M30" s="635">
        <v>29769.600339811797</v>
      </c>
    </row>
    <row r="31" spans="1:13" ht="14.4" customHeight="1" x14ac:dyDescent="0.3">
      <c r="A31" s="630" t="s">
        <v>563</v>
      </c>
      <c r="B31" s="631" t="s">
        <v>1709</v>
      </c>
      <c r="C31" s="631" t="s">
        <v>1150</v>
      </c>
      <c r="D31" s="631" t="s">
        <v>1151</v>
      </c>
      <c r="E31" s="631" t="s">
        <v>1710</v>
      </c>
      <c r="F31" s="634"/>
      <c r="G31" s="634"/>
      <c r="H31" s="647">
        <v>0</v>
      </c>
      <c r="I31" s="634">
        <v>9</v>
      </c>
      <c r="J31" s="634">
        <v>516.32989002133991</v>
      </c>
      <c r="K31" s="647">
        <v>1</v>
      </c>
      <c r="L31" s="634">
        <v>9</v>
      </c>
      <c r="M31" s="635">
        <v>516.32989002133991</v>
      </c>
    </row>
    <row r="32" spans="1:13" ht="14.4" customHeight="1" x14ac:dyDescent="0.3">
      <c r="A32" s="630" t="s">
        <v>563</v>
      </c>
      <c r="B32" s="631" t="s">
        <v>1711</v>
      </c>
      <c r="C32" s="631" t="s">
        <v>1120</v>
      </c>
      <c r="D32" s="631" t="s">
        <v>1712</v>
      </c>
      <c r="E32" s="631" t="s">
        <v>1713</v>
      </c>
      <c r="F32" s="634"/>
      <c r="G32" s="634"/>
      <c r="H32" s="647">
        <v>0</v>
      </c>
      <c r="I32" s="634">
        <v>66</v>
      </c>
      <c r="J32" s="634">
        <v>15548.517861128492</v>
      </c>
      <c r="K32" s="647">
        <v>1</v>
      </c>
      <c r="L32" s="634">
        <v>66</v>
      </c>
      <c r="M32" s="635">
        <v>15548.517861128492</v>
      </c>
    </row>
    <row r="33" spans="1:13" ht="14.4" customHeight="1" x14ac:dyDescent="0.3">
      <c r="A33" s="630" t="s">
        <v>563</v>
      </c>
      <c r="B33" s="631" t="s">
        <v>1714</v>
      </c>
      <c r="C33" s="631" t="s">
        <v>1034</v>
      </c>
      <c r="D33" s="631" t="s">
        <v>993</v>
      </c>
      <c r="E33" s="631" t="s">
        <v>1715</v>
      </c>
      <c r="F33" s="634"/>
      <c r="G33" s="634"/>
      <c r="H33" s="647">
        <v>0</v>
      </c>
      <c r="I33" s="634">
        <v>4</v>
      </c>
      <c r="J33" s="634">
        <v>296.43853797193725</v>
      </c>
      <c r="K33" s="647">
        <v>1</v>
      </c>
      <c r="L33" s="634">
        <v>4</v>
      </c>
      <c r="M33" s="635">
        <v>296.43853797193725</v>
      </c>
    </row>
    <row r="34" spans="1:13" ht="14.4" customHeight="1" x14ac:dyDescent="0.3">
      <c r="A34" s="630" t="s">
        <v>563</v>
      </c>
      <c r="B34" s="631" t="s">
        <v>1714</v>
      </c>
      <c r="C34" s="631" t="s">
        <v>992</v>
      </c>
      <c r="D34" s="631" t="s">
        <v>993</v>
      </c>
      <c r="E34" s="631" t="s">
        <v>1716</v>
      </c>
      <c r="F34" s="634"/>
      <c r="G34" s="634"/>
      <c r="H34" s="647">
        <v>0</v>
      </c>
      <c r="I34" s="634">
        <v>144</v>
      </c>
      <c r="J34" s="634">
        <v>18477.959906928041</v>
      </c>
      <c r="K34" s="647">
        <v>1</v>
      </c>
      <c r="L34" s="634">
        <v>144</v>
      </c>
      <c r="M34" s="635">
        <v>18477.959906928041</v>
      </c>
    </row>
    <row r="35" spans="1:13" ht="14.4" customHeight="1" x14ac:dyDescent="0.3">
      <c r="A35" s="630" t="s">
        <v>563</v>
      </c>
      <c r="B35" s="631" t="s">
        <v>1717</v>
      </c>
      <c r="C35" s="631" t="s">
        <v>1003</v>
      </c>
      <c r="D35" s="631" t="s">
        <v>1004</v>
      </c>
      <c r="E35" s="631" t="s">
        <v>1005</v>
      </c>
      <c r="F35" s="634"/>
      <c r="G35" s="634"/>
      <c r="H35" s="647">
        <v>0</v>
      </c>
      <c r="I35" s="634">
        <v>1</v>
      </c>
      <c r="J35" s="634">
        <v>61.339758840882247</v>
      </c>
      <c r="K35" s="647">
        <v>1</v>
      </c>
      <c r="L35" s="634">
        <v>1</v>
      </c>
      <c r="M35" s="635">
        <v>61.339758840882247</v>
      </c>
    </row>
    <row r="36" spans="1:13" ht="14.4" customHeight="1" x14ac:dyDescent="0.3">
      <c r="A36" s="630" t="s">
        <v>563</v>
      </c>
      <c r="B36" s="631" t="s">
        <v>1717</v>
      </c>
      <c r="C36" s="631" t="s">
        <v>1011</v>
      </c>
      <c r="D36" s="631" t="s">
        <v>1012</v>
      </c>
      <c r="E36" s="631" t="s">
        <v>1718</v>
      </c>
      <c r="F36" s="634"/>
      <c r="G36" s="634"/>
      <c r="H36" s="647">
        <v>0</v>
      </c>
      <c r="I36" s="634">
        <v>16</v>
      </c>
      <c r="J36" s="634">
        <v>550.40088771256296</v>
      </c>
      <c r="K36" s="647">
        <v>1</v>
      </c>
      <c r="L36" s="634">
        <v>16</v>
      </c>
      <c r="M36" s="635">
        <v>550.40088771256296</v>
      </c>
    </row>
    <row r="37" spans="1:13" ht="14.4" customHeight="1" x14ac:dyDescent="0.3">
      <c r="A37" s="630" t="s">
        <v>563</v>
      </c>
      <c r="B37" s="631" t="s">
        <v>1719</v>
      </c>
      <c r="C37" s="631" t="s">
        <v>1045</v>
      </c>
      <c r="D37" s="631" t="s">
        <v>1720</v>
      </c>
      <c r="E37" s="631" t="s">
        <v>1721</v>
      </c>
      <c r="F37" s="634"/>
      <c r="G37" s="634"/>
      <c r="H37" s="647">
        <v>0</v>
      </c>
      <c r="I37" s="634">
        <v>1</v>
      </c>
      <c r="J37" s="634">
        <v>102.89000000000001</v>
      </c>
      <c r="K37" s="647">
        <v>1</v>
      </c>
      <c r="L37" s="634">
        <v>1</v>
      </c>
      <c r="M37" s="635">
        <v>102.89000000000001</v>
      </c>
    </row>
    <row r="38" spans="1:13" ht="14.4" customHeight="1" x14ac:dyDescent="0.3">
      <c r="A38" s="630" t="s">
        <v>563</v>
      </c>
      <c r="B38" s="631" t="s">
        <v>1722</v>
      </c>
      <c r="C38" s="631" t="s">
        <v>1037</v>
      </c>
      <c r="D38" s="631" t="s">
        <v>1038</v>
      </c>
      <c r="E38" s="631" t="s">
        <v>1723</v>
      </c>
      <c r="F38" s="634"/>
      <c r="G38" s="634"/>
      <c r="H38" s="647">
        <v>0</v>
      </c>
      <c r="I38" s="634">
        <v>1</v>
      </c>
      <c r="J38" s="634">
        <v>121.54</v>
      </c>
      <c r="K38" s="647">
        <v>1</v>
      </c>
      <c r="L38" s="634">
        <v>1</v>
      </c>
      <c r="M38" s="635">
        <v>121.54</v>
      </c>
    </row>
    <row r="39" spans="1:13" ht="14.4" customHeight="1" x14ac:dyDescent="0.3">
      <c r="A39" s="630" t="s">
        <v>563</v>
      </c>
      <c r="B39" s="631" t="s">
        <v>1724</v>
      </c>
      <c r="C39" s="631" t="s">
        <v>1057</v>
      </c>
      <c r="D39" s="631" t="s">
        <v>1058</v>
      </c>
      <c r="E39" s="631" t="s">
        <v>1059</v>
      </c>
      <c r="F39" s="634"/>
      <c r="G39" s="634"/>
      <c r="H39" s="647">
        <v>0</v>
      </c>
      <c r="I39" s="634">
        <v>1</v>
      </c>
      <c r="J39" s="634">
        <v>161.69999999999996</v>
      </c>
      <c r="K39" s="647">
        <v>1</v>
      </c>
      <c r="L39" s="634">
        <v>1</v>
      </c>
      <c r="M39" s="635">
        <v>161.69999999999996</v>
      </c>
    </row>
    <row r="40" spans="1:13" ht="14.4" customHeight="1" x14ac:dyDescent="0.3">
      <c r="A40" s="630" t="s">
        <v>563</v>
      </c>
      <c r="B40" s="631" t="s">
        <v>1725</v>
      </c>
      <c r="C40" s="631" t="s">
        <v>1053</v>
      </c>
      <c r="D40" s="631" t="s">
        <v>1054</v>
      </c>
      <c r="E40" s="631" t="s">
        <v>1055</v>
      </c>
      <c r="F40" s="634"/>
      <c r="G40" s="634"/>
      <c r="H40" s="647">
        <v>0</v>
      </c>
      <c r="I40" s="634">
        <v>1</v>
      </c>
      <c r="J40" s="634">
        <v>103.35</v>
      </c>
      <c r="K40" s="647">
        <v>1</v>
      </c>
      <c r="L40" s="634">
        <v>1</v>
      </c>
      <c r="M40" s="635">
        <v>103.35</v>
      </c>
    </row>
    <row r="41" spans="1:13" ht="14.4" customHeight="1" x14ac:dyDescent="0.3">
      <c r="A41" s="630" t="s">
        <v>571</v>
      </c>
      <c r="B41" s="631" t="s">
        <v>1726</v>
      </c>
      <c r="C41" s="631" t="s">
        <v>1300</v>
      </c>
      <c r="D41" s="631" t="s">
        <v>1301</v>
      </c>
      <c r="E41" s="631" t="s">
        <v>1302</v>
      </c>
      <c r="F41" s="634"/>
      <c r="G41" s="634"/>
      <c r="H41" s="647">
        <v>0</v>
      </c>
      <c r="I41" s="634">
        <v>12</v>
      </c>
      <c r="J41" s="634">
        <v>2014.44</v>
      </c>
      <c r="K41" s="647">
        <v>1</v>
      </c>
      <c r="L41" s="634">
        <v>12</v>
      </c>
      <c r="M41" s="635">
        <v>2014.44</v>
      </c>
    </row>
    <row r="42" spans="1:13" ht="14.4" customHeight="1" x14ac:dyDescent="0.3">
      <c r="A42" s="630" t="s">
        <v>571</v>
      </c>
      <c r="B42" s="631" t="s">
        <v>1670</v>
      </c>
      <c r="C42" s="631" t="s">
        <v>1488</v>
      </c>
      <c r="D42" s="631" t="s">
        <v>1489</v>
      </c>
      <c r="E42" s="631" t="s">
        <v>1727</v>
      </c>
      <c r="F42" s="634"/>
      <c r="G42" s="634"/>
      <c r="H42" s="647">
        <v>0</v>
      </c>
      <c r="I42" s="634">
        <v>1</v>
      </c>
      <c r="J42" s="634">
        <v>73.439529447004702</v>
      </c>
      <c r="K42" s="647">
        <v>1</v>
      </c>
      <c r="L42" s="634">
        <v>1</v>
      </c>
      <c r="M42" s="635">
        <v>73.439529447004702</v>
      </c>
    </row>
    <row r="43" spans="1:13" ht="14.4" customHeight="1" x14ac:dyDescent="0.3">
      <c r="A43" s="630" t="s">
        <v>571</v>
      </c>
      <c r="B43" s="631" t="s">
        <v>1670</v>
      </c>
      <c r="C43" s="631" t="s">
        <v>1041</v>
      </c>
      <c r="D43" s="631" t="s">
        <v>1042</v>
      </c>
      <c r="E43" s="631" t="s">
        <v>1043</v>
      </c>
      <c r="F43" s="634"/>
      <c r="G43" s="634"/>
      <c r="H43" s="647">
        <v>0</v>
      </c>
      <c r="I43" s="634">
        <v>210</v>
      </c>
      <c r="J43" s="634">
        <v>14900.874015520803</v>
      </c>
      <c r="K43" s="647">
        <v>1</v>
      </c>
      <c r="L43" s="634">
        <v>210</v>
      </c>
      <c r="M43" s="635">
        <v>14900.874015520803</v>
      </c>
    </row>
    <row r="44" spans="1:13" ht="14.4" customHeight="1" x14ac:dyDescent="0.3">
      <c r="A44" s="630" t="s">
        <v>571</v>
      </c>
      <c r="B44" s="631" t="s">
        <v>1728</v>
      </c>
      <c r="C44" s="631" t="s">
        <v>1484</v>
      </c>
      <c r="D44" s="631" t="s">
        <v>1485</v>
      </c>
      <c r="E44" s="631" t="s">
        <v>1486</v>
      </c>
      <c r="F44" s="634"/>
      <c r="G44" s="634"/>
      <c r="H44" s="647">
        <v>0</v>
      </c>
      <c r="I44" s="634">
        <v>2</v>
      </c>
      <c r="J44" s="634">
        <v>221.57999999999996</v>
      </c>
      <c r="K44" s="647">
        <v>1</v>
      </c>
      <c r="L44" s="634">
        <v>2</v>
      </c>
      <c r="M44" s="635">
        <v>221.57999999999996</v>
      </c>
    </row>
    <row r="45" spans="1:13" ht="14.4" customHeight="1" x14ac:dyDescent="0.3">
      <c r="A45" s="630" t="s">
        <v>571</v>
      </c>
      <c r="B45" s="631" t="s">
        <v>1729</v>
      </c>
      <c r="C45" s="631" t="s">
        <v>1526</v>
      </c>
      <c r="D45" s="631" t="s">
        <v>1527</v>
      </c>
      <c r="E45" s="631" t="s">
        <v>1528</v>
      </c>
      <c r="F45" s="634"/>
      <c r="G45" s="634"/>
      <c r="H45" s="647">
        <v>0</v>
      </c>
      <c r="I45" s="634">
        <v>2</v>
      </c>
      <c r="J45" s="634">
        <v>944.96000000000026</v>
      </c>
      <c r="K45" s="647">
        <v>1</v>
      </c>
      <c r="L45" s="634">
        <v>2</v>
      </c>
      <c r="M45" s="635">
        <v>944.96000000000026</v>
      </c>
    </row>
    <row r="46" spans="1:13" ht="14.4" customHeight="1" x14ac:dyDescent="0.3">
      <c r="A46" s="630" t="s">
        <v>571</v>
      </c>
      <c r="B46" s="631" t="s">
        <v>1730</v>
      </c>
      <c r="C46" s="631" t="s">
        <v>1522</v>
      </c>
      <c r="D46" s="631" t="s">
        <v>1523</v>
      </c>
      <c r="E46" s="631" t="s">
        <v>1524</v>
      </c>
      <c r="F46" s="634"/>
      <c r="G46" s="634"/>
      <c r="H46" s="647">
        <v>0</v>
      </c>
      <c r="I46" s="634">
        <v>1</v>
      </c>
      <c r="J46" s="634">
        <v>23.919861548962384</v>
      </c>
      <c r="K46" s="647">
        <v>1</v>
      </c>
      <c r="L46" s="634">
        <v>1</v>
      </c>
      <c r="M46" s="635">
        <v>23.919861548962384</v>
      </c>
    </row>
    <row r="47" spans="1:13" ht="14.4" customHeight="1" x14ac:dyDescent="0.3">
      <c r="A47" s="630" t="s">
        <v>571</v>
      </c>
      <c r="B47" s="631" t="s">
        <v>1677</v>
      </c>
      <c r="C47" s="631" t="s">
        <v>1065</v>
      </c>
      <c r="D47" s="631" t="s">
        <v>1062</v>
      </c>
      <c r="E47" s="631" t="s">
        <v>1066</v>
      </c>
      <c r="F47" s="634"/>
      <c r="G47" s="634"/>
      <c r="H47" s="647">
        <v>0</v>
      </c>
      <c r="I47" s="634">
        <v>2</v>
      </c>
      <c r="J47" s="634">
        <v>828</v>
      </c>
      <c r="K47" s="647">
        <v>1</v>
      </c>
      <c r="L47" s="634">
        <v>2</v>
      </c>
      <c r="M47" s="635">
        <v>828</v>
      </c>
    </row>
    <row r="48" spans="1:13" ht="14.4" customHeight="1" x14ac:dyDescent="0.3">
      <c r="A48" s="630" t="s">
        <v>571</v>
      </c>
      <c r="B48" s="631" t="s">
        <v>1677</v>
      </c>
      <c r="C48" s="631" t="s">
        <v>1481</v>
      </c>
      <c r="D48" s="631" t="s">
        <v>1062</v>
      </c>
      <c r="E48" s="631" t="s">
        <v>1482</v>
      </c>
      <c r="F48" s="634"/>
      <c r="G48" s="634"/>
      <c r="H48" s="647">
        <v>0</v>
      </c>
      <c r="I48" s="634">
        <v>2</v>
      </c>
      <c r="J48" s="634">
        <v>984.4</v>
      </c>
      <c r="K48" s="647">
        <v>1</v>
      </c>
      <c r="L48" s="634">
        <v>2</v>
      </c>
      <c r="M48" s="635">
        <v>984.4</v>
      </c>
    </row>
    <row r="49" spans="1:13" ht="14.4" customHeight="1" x14ac:dyDescent="0.3">
      <c r="A49" s="630" t="s">
        <v>571</v>
      </c>
      <c r="B49" s="631" t="s">
        <v>1677</v>
      </c>
      <c r="C49" s="631" t="s">
        <v>1007</v>
      </c>
      <c r="D49" s="631" t="s">
        <v>1008</v>
      </c>
      <c r="E49" s="631" t="s">
        <v>1678</v>
      </c>
      <c r="F49" s="634"/>
      <c r="G49" s="634"/>
      <c r="H49" s="647">
        <v>0</v>
      </c>
      <c r="I49" s="634">
        <v>6</v>
      </c>
      <c r="J49" s="634">
        <v>20700</v>
      </c>
      <c r="K49" s="647">
        <v>1</v>
      </c>
      <c r="L49" s="634">
        <v>6</v>
      </c>
      <c r="M49" s="635">
        <v>20700</v>
      </c>
    </row>
    <row r="50" spans="1:13" ht="14.4" customHeight="1" x14ac:dyDescent="0.3">
      <c r="A50" s="630" t="s">
        <v>571</v>
      </c>
      <c r="B50" s="631" t="s">
        <v>1731</v>
      </c>
      <c r="C50" s="631" t="s">
        <v>1519</v>
      </c>
      <c r="D50" s="631" t="s">
        <v>1478</v>
      </c>
      <c r="E50" s="631" t="s">
        <v>1520</v>
      </c>
      <c r="F50" s="634"/>
      <c r="G50" s="634"/>
      <c r="H50" s="647">
        <v>0</v>
      </c>
      <c r="I50" s="634">
        <v>4</v>
      </c>
      <c r="J50" s="634">
        <v>541.61971974578819</v>
      </c>
      <c r="K50" s="647">
        <v>1</v>
      </c>
      <c r="L50" s="634">
        <v>4</v>
      </c>
      <c r="M50" s="635">
        <v>541.61971974578819</v>
      </c>
    </row>
    <row r="51" spans="1:13" ht="14.4" customHeight="1" x14ac:dyDescent="0.3">
      <c r="A51" s="630" t="s">
        <v>571</v>
      </c>
      <c r="B51" s="631" t="s">
        <v>1731</v>
      </c>
      <c r="C51" s="631" t="s">
        <v>1477</v>
      </c>
      <c r="D51" s="631" t="s">
        <v>1478</v>
      </c>
      <c r="E51" s="631" t="s">
        <v>1732</v>
      </c>
      <c r="F51" s="634"/>
      <c r="G51" s="634"/>
      <c r="H51" s="647">
        <v>0</v>
      </c>
      <c r="I51" s="634">
        <v>1</v>
      </c>
      <c r="J51" s="634">
        <v>47.330136060679799</v>
      </c>
      <c r="K51" s="647">
        <v>1</v>
      </c>
      <c r="L51" s="634">
        <v>1</v>
      </c>
      <c r="M51" s="635">
        <v>47.330136060679799</v>
      </c>
    </row>
    <row r="52" spans="1:13" ht="14.4" customHeight="1" x14ac:dyDescent="0.3">
      <c r="A52" s="630" t="s">
        <v>571</v>
      </c>
      <c r="B52" s="631" t="s">
        <v>1733</v>
      </c>
      <c r="C52" s="631" t="s">
        <v>1492</v>
      </c>
      <c r="D52" s="631" t="s">
        <v>1493</v>
      </c>
      <c r="E52" s="631" t="s">
        <v>1494</v>
      </c>
      <c r="F52" s="634"/>
      <c r="G52" s="634"/>
      <c r="H52" s="647">
        <v>0</v>
      </c>
      <c r="I52" s="634">
        <v>3</v>
      </c>
      <c r="J52" s="634">
        <v>239.49</v>
      </c>
      <c r="K52" s="647">
        <v>1</v>
      </c>
      <c r="L52" s="634">
        <v>3</v>
      </c>
      <c r="M52" s="635">
        <v>239.49</v>
      </c>
    </row>
    <row r="53" spans="1:13" ht="14.4" customHeight="1" x14ac:dyDescent="0.3">
      <c r="A53" s="630" t="s">
        <v>571</v>
      </c>
      <c r="B53" s="631" t="s">
        <v>1734</v>
      </c>
      <c r="C53" s="631" t="s">
        <v>1335</v>
      </c>
      <c r="D53" s="631" t="s">
        <v>1336</v>
      </c>
      <c r="E53" s="631" t="s">
        <v>1337</v>
      </c>
      <c r="F53" s="634"/>
      <c r="G53" s="634"/>
      <c r="H53" s="647">
        <v>0</v>
      </c>
      <c r="I53" s="634">
        <v>1</v>
      </c>
      <c r="J53" s="634">
        <v>36.249999999999979</v>
      </c>
      <c r="K53" s="647">
        <v>1</v>
      </c>
      <c r="L53" s="634">
        <v>1</v>
      </c>
      <c r="M53" s="635">
        <v>36.249999999999979</v>
      </c>
    </row>
    <row r="54" spans="1:13" ht="14.4" customHeight="1" x14ac:dyDescent="0.3">
      <c r="A54" s="630" t="s">
        <v>571</v>
      </c>
      <c r="B54" s="631" t="s">
        <v>1679</v>
      </c>
      <c r="C54" s="631" t="s">
        <v>1030</v>
      </c>
      <c r="D54" s="631" t="s">
        <v>1031</v>
      </c>
      <c r="E54" s="631" t="s">
        <v>1032</v>
      </c>
      <c r="F54" s="634"/>
      <c r="G54" s="634"/>
      <c r="H54" s="647">
        <v>0</v>
      </c>
      <c r="I54" s="634">
        <v>1</v>
      </c>
      <c r="J54" s="634">
        <v>65.459999999999994</v>
      </c>
      <c r="K54" s="647">
        <v>1</v>
      </c>
      <c r="L54" s="634">
        <v>1</v>
      </c>
      <c r="M54" s="635">
        <v>65.459999999999994</v>
      </c>
    </row>
    <row r="55" spans="1:13" ht="14.4" customHeight="1" x14ac:dyDescent="0.3">
      <c r="A55" s="630" t="s">
        <v>571</v>
      </c>
      <c r="B55" s="631" t="s">
        <v>1735</v>
      </c>
      <c r="C55" s="631" t="s">
        <v>1545</v>
      </c>
      <c r="D55" s="631" t="s">
        <v>1546</v>
      </c>
      <c r="E55" s="631" t="s">
        <v>834</v>
      </c>
      <c r="F55" s="634"/>
      <c r="G55" s="634"/>
      <c r="H55" s="647">
        <v>0</v>
      </c>
      <c r="I55" s="634">
        <v>1</v>
      </c>
      <c r="J55" s="634">
        <v>171.37000000000003</v>
      </c>
      <c r="K55" s="647">
        <v>1</v>
      </c>
      <c r="L55" s="634">
        <v>1</v>
      </c>
      <c r="M55" s="635">
        <v>171.37000000000003</v>
      </c>
    </row>
    <row r="56" spans="1:13" ht="14.4" customHeight="1" x14ac:dyDescent="0.3">
      <c r="A56" s="630" t="s">
        <v>571</v>
      </c>
      <c r="B56" s="631" t="s">
        <v>1683</v>
      </c>
      <c r="C56" s="631" t="s">
        <v>1023</v>
      </c>
      <c r="D56" s="631" t="s">
        <v>1024</v>
      </c>
      <c r="E56" s="631" t="s">
        <v>1025</v>
      </c>
      <c r="F56" s="634"/>
      <c r="G56" s="634"/>
      <c r="H56" s="647">
        <v>0</v>
      </c>
      <c r="I56" s="634">
        <v>2</v>
      </c>
      <c r="J56" s="634">
        <v>126.36999999999998</v>
      </c>
      <c r="K56" s="647">
        <v>1</v>
      </c>
      <c r="L56" s="634">
        <v>2</v>
      </c>
      <c r="M56" s="635">
        <v>126.36999999999998</v>
      </c>
    </row>
    <row r="57" spans="1:13" ht="14.4" customHeight="1" x14ac:dyDescent="0.3">
      <c r="A57" s="630" t="s">
        <v>571</v>
      </c>
      <c r="B57" s="631" t="s">
        <v>1736</v>
      </c>
      <c r="C57" s="631" t="s">
        <v>1229</v>
      </c>
      <c r="D57" s="631" t="s">
        <v>1230</v>
      </c>
      <c r="E57" s="631" t="s">
        <v>1231</v>
      </c>
      <c r="F57" s="634">
        <v>1</v>
      </c>
      <c r="G57" s="634">
        <v>49.799854252317424</v>
      </c>
      <c r="H57" s="647">
        <v>1</v>
      </c>
      <c r="I57" s="634"/>
      <c r="J57" s="634"/>
      <c r="K57" s="647">
        <v>0</v>
      </c>
      <c r="L57" s="634">
        <v>1</v>
      </c>
      <c r="M57" s="635">
        <v>49.799854252317424</v>
      </c>
    </row>
    <row r="58" spans="1:13" ht="14.4" customHeight="1" x14ac:dyDescent="0.3">
      <c r="A58" s="630" t="s">
        <v>571</v>
      </c>
      <c r="B58" s="631" t="s">
        <v>1692</v>
      </c>
      <c r="C58" s="631" t="s">
        <v>1173</v>
      </c>
      <c r="D58" s="631" t="s">
        <v>1174</v>
      </c>
      <c r="E58" s="631" t="s">
        <v>1175</v>
      </c>
      <c r="F58" s="634"/>
      <c r="G58" s="634"/>
      <c r="H58" s="647">
        <v>0</v>
      </c>
      <c r="I58" s="634">
        <v>3</v>
      </c>
      <c r="J58" s="634">
        <v>37740.765000000007</v>
      </c>
      <c r="K58" s="647">
        <v>1</v>
      </c>
      <c r="L58" s="634">
        <v>3</v>
      </c>
      <c r="M58" s="635">
        <v>37740.765000000007</v>
      </c>
    </row>
    <row r="59" spans="1:13" ht="14.4" customHeight="1" x14ac:dyDescent="0.3">
      <c r="A59" s="630" t="s">
        <v>571</v>
      </c>
      <c r="B59" s="631" t="s">
        <v>1693</v>
      </c>
      <c r="C59" s="631" t="s">
        <v>1147</v>
      </c>
      <c r="D59" s="631" t="s">
        <v>1109</v>
      </c>
      <c r="E59" s="631" t="s">
        <v>1148</v>
      </c>
      <c r="F59" s="634"/>
      <c r="G59" s="634"/>
      <c r="H59" s="647">
        <v>0</v>
      </c>
      <c r="I59" s="634">
        <v>561</v>
      </c>
      <c r="J59" s="634">
        <v>25718.840231113019</v>
      </c>
      <c r="K59" s="647">
        <v>1</v>
      </c>
      <c r="L59" s="634">
        <v>561</v>
      </c>
      <c r="M59" s="635">
        <v>25718.840231113019</v>
      </c>
    </row>
    <row r="60" spans="1:13" ht="14.4" customHeight="1" x14ac:dyDescent="0.3">
      <c r="A60" s="630" t="s">
        <v>571</v>
      </c>
      <c r="B60" s="631" t="s">
        <v>1694</v>
      </c>
      <c r="C60" s="631" t="s">
        <v>1139</v>
      </c>
      <c r="D60" s="631" t="s">
        <v>1695</v>
      </c>
      <c r="E60" s="631" t="s">
        <v>1696</v>
      </c>
      <c r="F60" s="634"/>
      <c r="G60" s="634"/>
      <c r="H60" s="647">
        <v>0</v>
      </c>
      <c r="I60" s="634">
        <v>1</v>
      </c>
      <c r="J60" s="634">
        <v>169.95205735037158</v>
      </c>
      <c r="K60" s="647">
        <v>1</v>
      </c>
      <c r="L60" s="634">
        <v>1</v>
      </c>
      <c r="M60" s="635">
        <v>169.95205735037158</v>
      </c>
    </row>
    <row r="61" spans="1:13" ht="14.4" customHeight="1" x14ac:dyDescent="0.3">
      <c r="A61" s="630" t="s">
        <v>571</v>
      </c>
      <c r="B61" s="631" t="s">
        <v>1694</v>
      </c>
      <c r="C61" s="631" t="s">
        <v>1157</v>
      </c>
      <c r="D61" s="631" t="s">
        <v>1697</v>
      </c>
      <c r="E61" s="631" t="s">
        <v>1698</v>
      </c>
      <c r="F61" s="634"/>
      <c r="G61" s="634"/>
      <c r="H61" s="647">
        <v>0</v>
      </c>
      <c r="I61" s="634">
        <v>27.799999999999997</v>
      </c>
      <c r="J61" s="634">
        <v>2557.5988632717927</v>
      </c>
      <c r="K61" s="647">
        <v>1</v>
      </c>
      <c r="L61" s="634">
        <v>27.799999999999997</v>
      </c>
      <c r="M61" s="635">
        <v>2557.5988632717927</v>
      </c>
    </row>
    <row r="62" spans="1:13" ht="14.4" customHeight="1" x14ac:dyDescent="0.3">
      <c r="A62" s="630" t="s">
        <v>571</v>
      </c>
      <c r="B62" s="631" t="s">
        <v>1694</v>
      </c>
      <c r="C62" s="631" t="s">
        <v>1165</v>
      </c>
      <c r="D62" s="631" t="s">
        <v>1699</v>
      </c>
      <c r="E62" s="631" t="s">
        <v>1700</v>
      </c>
      <c r="F62" s="634"/>
      <c r="G62" s="634"/>
      <c r="H62" s="647">
        <v>0</v>
      </c>
      <c r="I62" s="634">
        <v>1</v>
      </c>
      <c r="J62" s="634">
        <v>120.43000000000002</v>
      </c>
      <c r="K62" s="647">
        <v>1</v>
      </c>
      <c r="L62" s="634">
        <v>1</v>
      </c>
      <c r="M62" s="635">
        <v>120.43000000000002</v>
      </c>
    </row>
    <row r="63" spans="1:13" ht="14.4" customHeight="1" x14ac:dyDescent="0.3">
      <c r="A63" s="630" t="s">
        <v>571</v>
      </c>
      <c r="B63" s="631" t="s">
        <v>1701</v>
      </c>
      <c r="C63" s="631" t="s">
        <v>1154</v>
      </c>
      <c r="D63" s="631" t="s">
        <v>1155</v>
      </c>
      <c r="E63" s="631" t="s">
        <v>1702</v>
      </c>
      <c r="F63" s="634"/>
      <c r="G63" s="634"/>
      <c r="H63" s="647">
        <v>0</v>
      </c>
      <c r="I63" s="634">
        <v>4.4999999999999964</v>
      </c>
      <c r="J63" s="634">
        <v>931.50029704763654</v>
      </c>
      <c r="K63" s="647">
        <v>1</v>
      </c>
      <c r="L63" s="634">
        <v>4.4999999999999964</v>
      </c>
      <c r="M63" s="635">
        <v>931.50029704763654</v>
      </c>
    </row>
    <row r="64" spans="1:13" ht="14.4" customHeight="1" x14ac:dyDescent="0.3">
      <c r="A64" s="630" t="s">
        <v>571</v>
      </c>
      <c r="B64" s="631" t="s">
        <v>1703</v>
      </c>
      <c r="C64" s="631" t="s">
        <v>1583</v>
      </c>
      <c r="D64" s="631" t="s">
        <v>1584</v>
      </c>
      <c r="E64" s="631" t="s">
        <v>1710</v>
      </c>
      <c r="F64" s="634"/>
      <c r="G64" s="634"/>
      <c r="H64" s="647">
        <v>0</v>
      </c>
      <c r="I64" s="634">
        <v>2</v>
      </c>
      <c r="J64" s="634">
        <v>276.71995772245805</v>
      </c>
      <c r="K64" s="647">
        <v>1</v>
      </c>
      <c r="L64" s="634">
        <v>2</v>
      </c>
      <c r="M64" s="635">
        <v>276.71995772245805</v>
      </c>
    </row>
    <row r="65" spans="1:13" ht="14.4" customHeight="1" x14ac:dyDescent="0.3">
      <c r="A65" s="630" t="s">
        <v>571</v>
      </c>
      <c r="B65" s="631" t="s">
        <v>1703</v>
      </c>
      <c r="C65" s="631" t="s">
        <v>1161</v>
      </c>
      <c r="D65" s="631" t="s">
        <v>1704</v>
      </c>
      <c r="E65" s="631" t="s">
        <v>1148</v>
      </c>
      <c r="F65" s="634"/>
      <c r="G65" s="634"/>
      <c r="H65" s="647">
        <v>0</v>
      </c>
      <c r="I65" s="634">
        <v>12</v>
      </c>
      <c r="J65" s="634">
        <v>902.64</v>
      </c>
      <c r="K65" s="647">
        <v>1</v>
      </c>
      <c r="L65" s="634">
        <v>12</v>
      </c>
      <c r="M65" s="635">
        <v>902.64</v>
      </c>
    </row>
    <row r="66" spans="1:13" ht="14.4" customHeight="1" x14ac:dyDescent="0.3">
      <c r="A66" s="630" t="s">
        <v>571</v>
      </c>
      <c r="B66" s="631" t="s">
        <v>1705</v>
      </c>
      <c r="C66" s="631" t="s">
        <v>1176</v>
      </c>
      <c r="D66" s="631" t="s">
        <v>1177</v>
      </c>
      <c r="E66" s="631" t="s">
        <v>1178</v>
      </c>
      <c r="F66" s="634"/>
      <c r="G66" s="634"/>
      <c r="H66" s="647">
        <v>0</v>
      </c>
      <c r="I66" s="634">
        <v>10</v>
      </c>
      <c r="J66" s="634">
        <v>14949.99412651579</v>
      </c>
      <c r="K66" s="647">
        <v>1</v>
      </c>
      <c r="L66" s="634">
        <v>10</v>
      </c>
      <c r="M66" s="635">
        <v>14949.99412651579</v>
      </c>
    </row>
    <row r="67" spans="1:13" ht="14.4" customHeight="1" x14ac:dyDescent="0.3">
      <c r="A67" s="630" t="s">
        <v>571</v>
      </c>
      <c r="B67" s="631" t="s">
        <v>1737</v>
      </c>
      <c r="C67" s="631" t="s">
        <v>1586</v>
      </c>
      <c r="D67" s="631" t="s">
        <v>1587</v>
      </c>
      <c r="E67" s="631" t="s">
        <v>1738</v>
      </c>
      <c r="F67" s="634"/>
      <c r="G67" s="634"/>
      <c r="H67" s="647">
        <v>0</v>
      </c>
      <c r="I67" s="634">
        <v>30</v>
      </c>
      <c r="J67" s="634">
        <v>7837.65</v>
      </c>
      <c r="K67" s="647">
        <v>1</v>
      </c>
      <c r="L67" s="634">
        <v>30</v>
      </c>
      <c r="M67" s="635">
        <v>7837.65</v>
      </c>
    </row>
    <row r="68" spans="1:13" ht="14.4" customHeight="1" x14ac:dyDescent="0.3">
      <c r="A68" s="630" t="s">
        <v>571</v>
      </c>
      <c r="B68" s="631" t="s">
        <v>1706</v>
      </c>
      <c r="C68" s="631" t="s">
        <v>1143</v>
      </c>
      <c r="D68" s="631" t="s">
        <v>1707</v>
      </c>
      <c r="E68" s="631" t="s">
        <v>1708</v>
      </c>
      <c r="F68" s="634"/>
      <c r="G68" s="634"/>
      <c r="H68" s="647">
        <v>0</v>
      </c>
      <c r="I68" s="634">
        <v>60</v>
      </c>
      <c r="J68" s="634">
        <v>5266.8</v>
      </c>
      <c r="K68" s="647">
        <v>1</v>
      </c>
      <c r="L68" s="634">
        <v>60</v>
      </c>
      <c r="M68" s="635">
        <v>5266.8</v>
      </c>
    </row>
    <row r="69" spans="1:13" ht="14.4" customHeight="1" x14ac:dyDescent="0.3">
      <c r="A69" s="630" t="s">
        <v>571</v>
      </c>
      <c r="B69" s="631" t="s">
        <v>1739</v>
      </c>
      <c r="C69" s="631" t="s">
        <v>1590</v>
      </c>
      <c r="D69" s="631" t="s">
        <v>1591</v>
      </c>
      <c r="E69" s="631" t="s">
        <v>1740</v>
      </c>
      <c r="F69" s="634"/>
      <c r="G69" s="634"/>
      <c r="H69" s="647">
        <v>0</v>
      </c>
      <c r="I69" s="634">
        <v>30</v>
      </c>
      <c r="J69" s="634">
        <v>1632.8999999999999</v>
      </c>
      <c r="K69" s="647">
        <v>1</v>
      </c>
      <c r="L69" s="634">
        <v>30</v>
      </c>
      <c r="M69" s="635">
        <v>1632.8999999999999</v>
      </c>
    </row>
    <row r="70" spans="1:13" ht="14.4" customHeight="1" x14ac:dyDescent="0.3">
      <c r="A70" s="630" t="s">
        <v>571</v>
      </c>
      <c r="B70" s="631" t="s">
        <v>1741</v>
      </c>
      <c r="C70" s="631" t="s">
        <v>1602</v>
      </c>
      <c r="D70" s="631" t="s">
        <v>1742</v>
      </c>
      <c r="E70" s="631" t="s">
        <v>1743</v>
      </c>
      <c r="F70" s="634"/>
      <c r="G70" s="634"/>
      <c r="H70" s="647">
        <v>0</v>
      </c>
      <c r="I70" s="634">
        <v>30</v>
      </c>
      <c r="J70" s="634">
        <v>947.69999999999993</v>
      </c>
      <c r="K70" s="647">
        <v>1</v>
      </c>
      <c r="L70" s="634">
        <v>30</v>
      </c>
      <c r="M70" s="635">
        <v>947.69999999999993</v>
      </c>
    </row>
    <row r="71" spans="1:13" ht="14.4" customHeight="1" x14ac:dyDescent="0.3">
      <c r="A71" s="630" t="s">
        <v>571</v>
      </c>
      <c r="B71" s="631" t="s">
        <v>1741</v>
      </c>
      <c r="C71" s="631" t="s">
        <v>1605</v>
      </c>
      <c r="D71" s="631" t="s">
        <v>1606</v>
      </c>
      <c r="E71" s="631" t="s">
        <v>1744</v>
      </c>
      <c r="F71" s="634"/>
      <c r="G71" s="634"/>
      <c r="H71" s="647">
        <v>0</v>
      </c>
      <c r="I71" s="634">
        <v>1</v>
      </c>
      <c r="J71" s="634">
        <v>1831.3400000000004</v>
      </c>
      <c r="K71" s="647">
        <v>1</v>
      </c>
      <c r="L71" s="634">
        <v>1</v>
      </c>
      <c r="M71" s="635">
        <v>1831.3400000000004</v>
      </c>
    </row>
    <row r="72" spans="1:13" ht="14.4" customHeight="1" x14ac:dyDescent="0.3">
      <c r="A72" s="630" t="s">
        <v>571</v>
      </c>
      <c r="B72" s="631" t="s">
        <v>1714</v>
      </c>
      <c r="C72" s="631" t="s">
        <v>992</v>
      </c>
      <c r="D72" s="631" t="s">
        <v>993</v>
      </c>
      <c r="E72" s="631" t="s">
        <v>1716</v>
      </c>
      <c r="F72" s="634"/>
      <c r="G72" s="634"/>
      <c r="H72" s="647">
        <v>0</v>
      </c>
      <c r="I72" s="634">
        <v>2</v>
      </c>
      <c r="J72" s="634">
        <v>268.24000000000007</v>
      </c>
      <c r="K72" s="647">
        <v>1</v>
      </c>
      <c r="L72" s="634">
        <v>2</v>
      </c>
      <c r="M72" s="635">
        <v>268.24000000000007</v>
      </c>
    </row>
    <row r="73" spans="1:13" ht="14.4" customHeight="1" x14ac:dyDescent="0.3">
      <c r="A73" s="630" t="s">
        <v>571</v>
      </c>
      <c r="B73" s="631" t="s">
        <v>1745</v>
      </c>
      <c r="C73" s="631" t="s">
        <v>1548</v>
      </c>
      <c r="D73" s="631" t="s">
        <v>1746</v>
      </c>
      <c r="E73" s="631" t="s">
        <v>1550</v>
      </c>
      <c r="F73" s="634"/>
      <c r="G73" s="634"/>
      <c r="H73" s="647">
        <v>0</v>
      </c>
      <c r="I73" s="634">
        <v>6</v>
      </c>
      <c r="J73" s="634">
        <v>503.28000000000009</v>
      </c>
      <c r="K73" s="647">
        <v>1</v>
      </c>
      <c r="L73" s="634">
        <v>6</v>
      </c>
      <c r="M73" s="635">
        <v>503.28000000000009</v>
      </c>
    </row>
    <row r="74" spans="1:13" ht="14.4" customHeight="1" x14ac:dyDescent="0.3">
      <c r="A74" s="630" t="s">
        <v>571</v>
      </c>
      <c r="B74" s="631" t="s">
        <v>1747</v>
      </c>
      <c r="C74" s="631" t="s">
        <v>1504</v>
      </c>
      <c r="D74" s="631" t="s">
        <v>1748</v>
      </c>
      <c r="E74" s="631" t="s">
        <v>1749</v>
      </c>
      <c r="F74" s="634"/>
      <c r="G74" s="634"/>
      <c r="H74" s="647">
        <v>0</v>
      </c>
      <c r="I74" s="634">
        <v>1</v>
      </c>
      <c r="J74" s="634">
        <v>347.60000000000008</v>
      </c>
      <c r="K74" s="647">
        <v>1</v>
      </c>
      <c r="L74" s="634">
        <v>1</v>
      </c>
      <c r="M74" s="635">
        <v>347.60000000000008</v>
      </c>
    </row>
    <row r="75" spans="1:13" ht="14.4" customHeight="1" x14ac:dyDescent="0.3">
      <c r="A75" s="630" t="s">
        <v>571</v>
      </c>
      <c r="B75" s="631" t="s">
        <v>1747</v>
      </c>
      <c r="C75" s="631" t="s">
        <v>1508</v>
      </c>
      <c r="D75" s="631" t="s">
        <v>1509</v>
      </c>
      <c r="E75" s="631" t="s">
        <v>1510</v>
      </c>
      <c r="F75" s="634"/>
      <c r="G75" s="634"/>
      <c r="H75" s="647">
        <v>0</v>
      </c>
      <c r="I75" s="634">
        <v>1</v>
      </c>
      <c r="J75" s="634">
        <v>706.99843124486051</v>
      </c>
      <c r="K75" s="647">
        <v>1</v>
      </c>
      <c r="L75" s="634">
        <v>1</v>
      </c>
      <c r="M75" s="635">
        <v>706.99843124486051</v>
      </c>
    </row>
    <row r="76" spans="1:13" ht="14.4" customHeight="1" x14ac:dyDescent="0.3">
      <c r="A76" s="630" t="s">
        <v>571</v>
      </c>
      <c r="B76" s="631" t="s">
        <v>1750</v>
      </c>
      <c r="C76" s="631" t="s">
        <v>1512</v>
      </c>
      <c r="D76" s="631" t="s">
        <v>1751</v>
      </c>
      <c r="E76" s="631" t="s">
        <v>1752</v>
      </c>
      <c r="F76" s="634"/>
      <c r="G76" s="634"/>
      <c r="H76" s="647">
        <v>0</v>
      </c>
      <c r="I76" s="634">
        <v>2</v>
      </c>
      <c r="J76" s="634">
        <v>90.390610157357003</v>
      </c>
      <c r="K76" s="647">
        <v>1</v>
      </c>
      <c r="L76" s="634">
        <v>2</v>
      </c>
      <c r="M76" s="635">
        <v>90.390610157357003</v>
      </c>
    </row>
    <row r="77" spans="1:13" ht="14.4" customHeight="1" x14ac:dyDescent="0.3">
      <c r="A77" s="630" t="s">
        <v>571</v>
      </c>
      <c r="B77" s="631" t="s">
        <v>1753</v>
      </c>
      <c r="C77" s="631" t="s">
        <v>1530</v>
      </c>
      <c r="D77" s="631" t="s">
        <v>1754</v>
      </c>
      <c r="E77" s="631" t="s">
        <v>1755</v>
      </c>
      <c r="F77" s="634"/>
      <c r="G77" s="634"/>
      <c r="H77" s="647">
        <v>0</v>
      </c>
      <c r="I77" s="634">
        <v>1</v>
      </c>
      <c r="J77" s="634">
        <v>139.66999999999999</v>
      </c>
      <c r="K77" s="647">
        <v>1</v>
      </c>
      <c r="L77" s="634">
        <v>1</v>
      </c>
      <c r="M77" s="635">
        <v>139.66999999999999</v>
      </c>
    </row>
    <row r="78" spans="1:13" ht="14.4" customHeight="1" x14ac:dyDescent="0.3">
      <c r="A78" s="630" t="s">
        <v>571</v>
      </c>
      <c r="B78" s="631" t="s">
        <v>1722</v>
      </c>
      <c r="C78" s="631" t="s">
        <v>1534</v>
      </c>
      <c r="D78" s="631" t="s">
        <v>1535</v>
      </c>
      <c r="E78" s="631" t="s">
        <v>1756</v>
      </c>
      <c r="F78" s="634"/>
      <c r="G78" s="634"/>
      <c r="H78" s="647">
        <v>0</v>
      </c>
      <c r="I78" s="634">
        <v>1</v>
      </c>
      <c r="J78" s="634">
        <v>162.03999999999996</v>
      </c>
      <c r="K78" s="647">
        <v>1</v>
      </c>
      <c r="L78" s="634">
        <v>1</v>
      </c>
      <c r="M78" s="635">
        <v>162.03999999999996</v>
      </c>
    </row>
    <row r="79" spans="1:13" ht="14.4" customHeight="1" x14ac:dyDescent="0.3">
      <c r="A79" s="630" t="s">
        <v>571</v>
      </c>
      <c r="B79" s="631" t="s">
        <v>1757</v>
      </c>
      <c r="C79" s="631" t="s">
        <v>1538</v>
      </c>
      <c r="D79" s="631" t="s">
        <v>1758</v>
      </c>
      <c r="E79" s="631" t="s">
        <v>1759</v>
      </c>
      <c r="F79" s="634"/>
      <c r="G79" s="634"/>
      <c r="H79" s="647">
        <v>0</v>
      </c>
      <c r="I79" s="634">
        <v>2</v>
      </c>
      <c r="J79" s="634">
        <v>256.81999999999994</v>
      </c>
      <c r="K79" s="647">
        <v>1</v>
      </c>
      <c r="L79" s="634">
        <v>2</v>
      </c>
      <c r="M79" s="635">
        <v>256.81999999999994</v>
      </c>
    </row>
    <row r="80" spans="1:13" ht="14.4" customHeight="1" x14ac:dyDescent="0.3">
      <c r="A80" s="630" t="s">
        <v>571</v>
      </c>
      <c r="B80" s="631" t="s">
        <v>1760</v>
      </c>
      <c r="C80" s="631" t="s">
        <v>1542</v>
      </c>
      <c r="D80" s="631" t="s">
        <v>1543</v>
      </c>
      <c r="E80" s="631" t="s">
        <v>1544</v>
      </c>
      <c r="F80" s="634"/>
      <c r="G80" s="634"/>
      <c r="H80" s="647">
        <v>0</v>
      </c>
      <c r="I80" s="634">
        <v>1</v>
      </c>
      <c r="J80" s="634">
        <v>318.32</v>
      </c>
      <c r="K80" s="647">
        <v>1</v>
      </c>
      <c r="L80" s="634">
        <v>1</v>
      </c>
      <c r="M80" s="635">
        <v>318.32</v>
      </c>
    </row>
    <row r="81" spans="1:13" ht="14.4" customHeight="1" x14ac:dyDescent="0.3">
      <c r="A81" s="630" t="s">
        <v>571</v>
      </c>
      <c r="B81" s="631" t="s">
        <v>1761</v>
      </c>
      <c r="C81" s="631" t="s">
        <v>1462</v>
      </c>
      <c r="D81" s="631" t="s">
        <v>1463</v>
      </c>
      <c r="E81" s="631" t="s">
        <v>1464</v>
      </c>
      <c r="F81" s="634">
        <v>1</v>
      </c>
      <c r="G81" s="634">
        <v>426.87</v>
      </c>
      <c r="H81" s="647">
        <v>1</v>
      </c>
      <c r="I81" s="634"/>
      <c r="J81" s="634"/>
      <c r="K81" s="647">
        <v>0</v>
      </c>
      <c r="L81" s="634">
        <v>1</v>
      </c>
      <c r="M81" s="635">
        <v>426.87</v>
      </c>
    </row>
    <row r="82" spans="1:13" ht="14.4" customHeight="1" x14ac:dyDescent="0.3">
      <c r="A82" s="630" t="s">
        <v>571</v>
      </c>
      <c r="B82" s="631" t="s">
        <v>1762</v>
      </c>
      <c r="C82" s="631" t="s">
        <v>1496</v>
      </c>
      <c r="D82" s="631" t="s">
        <v>1497</v>
      </c>
      <c r="E82" s="631" t="s">
        <v>1498</v>
      </c>
      <c r="F82" s="634"/>
      <c r="G82" s="634"/>
      <c r="H82" s="647">
        <v>0</v>
      </c>
      <c r="I82" s="634">
        <v>4</v>
      </c>
      <c r="J82" s="634">
        <v>341.91999999999996</v>
      </c>
      <c r="K82" s="647">
        <v>1</v>
      </c>
      <c r="L82" s="634">
        <v>4</v>
      </c>
      <c r="M82" s="635">
        <v>341.91999999999996</v>
      </c>
    </row>
    <row r="83" spans="1:13" ht="14.4" customHeight="1" x14ac:dyDescent="0.3">
      <c r="A83" s="630" t="s">
        <v>571</v>
      </c>
      <c r="B83" s="631" t="s">
        <v>1763</v>
      </c>
      <c r="C83" s="631" t="s">
        <v>1500</v>
      </c>
      <c r="D83" s="631" t="s">
        <v>1501</v>
      </c>
      <c r="E83" s="631" t="s">
        <v>721</v>
      </c>
      <c r="F83" s="634"/>
      <c r="G83" s="634"/>
      <c r="H83" s="647">
        <v>0</v>
      </c>
      <c r="I83" s="634">
        <v>1</v>
      </c>
      <c r="J83" s="634">
        <v>57.980116708548024</v>
      </c>
      <c r="K83" s="647">
        <v>1</v>
      </c>
      <c r="L83" s="634">
        <v>1</v>
      </c>
      <c r="M83" s="635">
        <v>57.980116708548024</v>
      </c>
    </row>
    <row r="84" spans="1:13" ht="14.4" customHeight="1" x14ac:dyDescent="0.3">
      <c r="A84" s="630" t="s">
        <v>571</v>
      </c>
      <c r="B84" s="631" t="s">
        <v>1764</v>
      </c>
      <c r="C84" s="631" t="s">
        <v>1516</v>
      </c>
      <c r="D84" s="631" t="s">
        <v>1517</v>
      </c>
      <c r="E84" s="631" t="s">
        <v>1320</v>
      </c>
      <c r="F84" s="634"/>
      <c r="G84" s="634"/>
      <c r="H84" s="647">
        <v>0</v>
      </c>
      <c r="I84" s="634">
        <v>1</v>
      </c>
      <c r="J84" s="634">
        <v>89.249999999999986</v>
      </c>
      <c r="K84" s="647">
        <v>1</v>
      </c>
      <c r="L84" s="634">
        <v>1</v>
      </c>
      <c r="M84" s="635">
        <v>89.249999999999986</v>
      </c>
    </row>
    <row r="85" spans="1:13" ht="14.4" customHeight="1" x14ac:dyDescent="0.3">
      <c r="A85" s="630" t="s">
        <v>571</v>
      </c>
      <c r="B85" s="631" t="s">
        <v>1765</v>
      </c>
      <c r="C85" s="631" t="s">
        <v>1561</v>
      </c>
      <c r="D85" s="631" t="s">
        <v>1766</v>
      </c>
      <c r="E85" s="631" t="s">
        <v>1563</v>
      </c>
      <c r="F85" s="634"/>
      <c r="G85" s="634"/>
      <c r="H85" s="647">
        <v>0</v>
      </c>
      <c r="I85" s="634">
        <v>3</v>
      </c>
      <c r="J85" s="634">
        <v>121.70986720354487</v>
      </c>
      <c r="K85" s="647">
        <v>1</v>
      </c>
      <c r="L85" s="634">
        <v>3</v>
      </c>
      <c r="M85" s="635">
        <v>121.70986720354487</v>
      </c>
    </row>
    <row r="86" spans="1:13" ht="14.4" customHeight="1" thickBot="1" x14ac:dyDescent="0.35">
      <c r="A86" s="636" t="s">
        <v>571</v>
      </c>
      <c r="B86" s="637" t="s">
        <v>1765</v>
      </c>
      <c r="C86" s="637" t="s">
        <v>1565</v>
      </c>
      <c r="D86" s="637" t="s">
        <v>1767</v>
      </c>
      <c r="E86" s="637" t="s">
        <v>1563</v>
      </c>
      <c r="F86" s="640"/>
      <c r="G86" s="640"/>
      <c r="H86" s="648">
        <v>0</v>
      </c>
      <c r="I86" s="640">
        <v>3</v>
      </c>
      <c r="J86" s="640">
        <v>121.70960161063458</v>
      </c>
      <c r="K86" s="648">
        <v>1</v>
      </c>
      <c r="L86" s="640">
        <v>3</v>
      </c>
      <c r="M86" s="641">
        <v>121.70960161063458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4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31</v>
      </c>
      <c r="B5" s="615" t="s">
        <v>557</v>
      </c>
      <c r="C5" s="618">
        <v>1117024.6099999996</v>
      </c>
      <c r="D5" s="618">
        <v>2213</v>
      </c>
      <c r="E5" s="618">
        <v>900534.60999999964</v>
      </c>
      <c r="F5" s="663">
        <v>0.80619048312641917</v>
      </c>
      <c r="G5" s="618">
        <v>1712</v>
      </c>
      <c r="H5" s="663">
        <v>0.77361048350655215</v>
      </c>
      <c r="I5" s="618">
        <v>216489.99999999994</v>
      </c>
      <c r="J5" s="663">
        <v>0.19380951687358081</v>
      </c>
      <c r="K5" s="618">
        <v>501</v>
      </c>
      <c r="L5" s="663">
        <v>0.2263895164934478</v>
      </c>
      <c r="M5" s="618" t="s">
        <v>74</v>
      </c>
      <c r="N5" s="280"/>
    </row>
    <row r="6" spans="1:14" ht="14.4" customHeight="1" x14ac:dyDescent="0.3">
      <c r="A6" s="614">
        <v>31</v>
      </c>
      <c r="B6" s="615" t="s">
        <v>1769</v>
      </c>
      <c r="C6" s="618">
        <v>564163.98999999987</v>
      </c>
      <c r="D6" s="618">
        <v>1034</v>
      </c>
      <c r="E6" s="618">
        <v>426288.42999999988</v>
      </c>
      <c r="F6" s="663">
        <v>0.7556108464136464</v>
      </c>
      <c r="G6" s="618">
        <v>641</v>
      </c>
      <c r="H6" s="663">
        <v>0.61992263056092844</v>
      </c>
      <c r="I6" s="618">
        <v>137875.55999999997</v>
      </c>
      <c r="J6" s="663">
        <v>0.24438915358635349</v>
      </c>
      <c r="K6" s="618">
        <v>393</v>
      </c>
      <c r="L6" s="663">
        <v>0.38007736943907156</v>
      </c>
      <c r="M6" s="618" t="s">
        <v>1</v>
      </c>
      <c r="N6" s="280"/>
    </row>
    <row r="7" spans="1:14" ht="14.4" customHeight="1" x14ac:dyDescent="0.3">
      <c r="A7" s="614">
        <v>31</v>
      </c>
      <c r="B7" s="615" t="s">
        <v>1770</v>
      </c>
      <c r="C7" s="618">
        <v>0</v>
      </c>
      <c r="D7" s="618">
        <v>3</v>
      </c>
      <c r="E7" s="618">
        <v>0</v>
      </c>
      <c r="F7" s="663" t="s">
        <v>558</v>
      </c>
      <c r="G7" s="618">
        <v>3</v>
      </c>
      <c r="H7" s="663">
        <v>1</v>
      </c>
      <c r="I7" s="618" t="s">
        <v>558</v>
      </c>
      <c r="J7" s="663" t="s">
        <v>558</v>
      </c>
      <c r="K7" s="618" t="s">
        <v>558</v>
      </c>
      <c r="L7" s="663">
        <v>0</v>
      </c>
      <c r="M7" s="618" t="s">
        <v>1</v>
      </c>
      <c r="N7" s="280"/>
    </row>
    <row r="8" spans="1:14" ht="14.4" customHeight="1" x14ac:dyDescent="0.3">
      <c r="A8" s="614">
        <v>31</v>
      </c>
      <c r="B8" s="615" t="s">
        <v>1771</v>
      </c>
      <c r="C8" s="618">
        <v>552860.61999999976</v>
      </c>
      <c r="D8" s="618">
        <v>1176</v>
      </c>
      <c r="E8" s="618">
        <v>474246.17999999976</v>
      </c>
      <c r="F8" s="663">
        <v>0.85780423282815832</v>
      </c>
      <c r="G8" s="618">
        <v>1068</v>
      </c>
      <c r="H8" s="663">
        <v>0.90816326530612246</v>
      </c>
      <c r="I8" s="618">
        <v>78614.439999999988</v>
      </c>
      <c r="J8" s="663">
        <v>0.14219576717184165</v>
      </c>
      <c r="K8" s="618">
        <v>108</v>
      </c>
      <c r="L8" s="663">
        <v>9.1836734693877556E-2</v>
      </c>
      <c r="M8" s="618" t="s">
        <v>1</v>
      </c>
      <c r="N8" s="280"/>
    </row>
    <row r="9" spans="1:14" ht="14.4" customHeight="1" x14ac:dyDescent="0.3">
      <c r="A9" s="614" t="s">
        <v>556</v>
      </c>
      <c r="B9" s="615" t="s">
        <v>3</v>
      </c>
      <c r="C9" s="618">
        <v>1117024.6099999996</v>
      </c>
      <c r="D9" s="618">
        <v>2213</v>
      </c>
      <c r="E9" s="618">
        <v>900534.60999999964</v>
      </c>
      <c r="F9" s="663">
        <v>0.80619048312641917</v>
      </c>
      <c r="G9" s="618">
        <v>1712</v>
      </c>
      <c r="H9" s="663">
        <v>0.77361048350655215</v>
      </c>
      <c r="I9" s="618">
        <v>216489.99999999994</v>
      </c>
      <c r="J9" s="663">
        <v>0.19380951687358081</v>
      </c>
      <c r="K9" s="618">
        <v>501</v>
      </c>
      <c r="L9" s="663">
        <v>0.2263895164934478</v>
      </c>
      <c r="M9" s="618" t="s">
        <v>562</v>
      </c>
      <c r="N9" s="280"/>
    </row>
    <row r="11" spans="1:14" ht="14.4" customHeight="1" x14ac:dyDescent="0.3">
      <c r="A11" s="614">
        <v>31</v>
      </c>
      <c r="B11" s="615" t="s">
        <v>557</v>
      </c>
      <c r="C11" s="618" t="s">
        <v>558</v>
      </c>
      <c r="D11" s="618" t="s">
        <v>558</v>
      </c>
      <c r="E11" s="618" t="s">
        <v>558</v>
      </c>
      <c r="F11" s="663" t="s">
        <v>558</v>
      </c>
      <c r="G11" s="618" t="s">
        <v>558</v>
      </c>
      <c r="H11" s="663" t="s">
        <v>558</v>
      </c>
      <c r="I11" s="618" t="s">
        <v>558</v>
      </c>
      <c r="J11" s="663" t="s">
        <v>558</v>
      </c>
      <c r="K11" s="618" t="s">
        <v>558</v>
      </c>
      <c r="L11" s="663" t="s">
        <v>558</v>
      </c>
      <c r="M11" s="618" t="s">
        <v>74</v>
      </c>
      <c r="N11" s="280"/>
    </row>
    <row r="12" spans="1:14" ht="14.4" customHeight="1" x14ac:dyDescent="0.3">
      <c r="A12" s="614">
        <v>89301311</v>
      </c>
      <c r="B12" s="615" t="s">
        <v>1769</v>
      </c>
      <c r="C12" s="618">
        <v>317445.9599999999</v>
      </c>
      <c r="D12" s="618">
        <v>579</v>
      </c>
      <c r="E12" s="618">
        <v>220932.94999999992</v>
      </c>
      <c r="F12" s="663">
        <v>0.69597026845136101</v>
      </c>
      <c r="G12" s="618">
        <v>320</v>
      </c>
      <c r="H12" s="663">
        <v>0.55267702936096719</v>
      </c>
      <c r="I12" s="618">
        <v>96513.01</v>
      </c>
      <c r="J12" s="663">
        <v>0.3040297315486391</v>
      </c>
      <c r="K12" s="618">
        <v>259</v>
      </c>
      <c r="L12" s="663">
        <v>0.44732297063903281</v>
      </c>
      <c r="M12" s="618" t="s">
        <v>1</v>
      </c>
      <c r="N12" s="280"/>
    </row>
    <row r="13" spans="1:14" ht="14.4" customHeight="1" x14ac:dyDescent="0.3">
      <c r="A13" s="614">
        <v>89301311</v>
      </c>
      <c r="B13" s="615" t="s">
        <v>1771</v>
      </c>
      <c r="C13" s="618">
        <v>272816.08999999997</v>
      </c>
      <c r="D13" s="618">
        <v>732</v>
      </c>
      <c r="E13" s="618">
        <v>248233.53</v>
      </c>
      <c r="F13" s="663">
        <v>0.90989329111783701</v>
      </c>
      <c r="G13" s="618">
        <v>698</v>
      </c>
      <c r="H13" s="663">
        <v>0.95355191256830596</v>
      </c>
      <c r="I13" s="618">
        <v>24582.559999999998</v>
      </c>
      <c r="J13" s="663">
        <v>9.0106708882163072E-2</v>
      </c>
      <c r="K13" s="618">
        <v>34</v>
      </c>
      <c r="L13" s="663">
        <v>4.6448087431693992E-2</v>
      </c>
      <c r="M13" s="618" t="s">
        <v>1</v>
      </c>
      <c r="N13" s="280"/>
    </row>
    <row r="14" spans="1:14" ht="14.4" customHeight="1" x14ac:dyDescent="0.3">
      <c r="A14" s="614" t="s">
        <v>1772</v>
      </c>
      <c r="B14" s="615" t="s">
        <v>1773</v>
      </c>
      <c r="C14" s="618">
        <v>590262.04999999981</v>
      </c>
      <c r="D14" s="618">
        <v>1311</v>
      </c>
      <c r="E14" s="618">
        <v>469166.47999999992</v>
      </c>
      <c r="F14" s="663">
        <v>0.79484439157150633</v>
      </c>
      <c r="G14" s="618">
        <v>1018</v>
      </c>
      <c r="H14" s="663">
        <v>0.77650648360030516</v>
      </c>
      <c r="I14" s="618">
        <v>121095.56999999999</v>
      </c>
      <c r="J14" s="663">
        <v>0.20515560842849381</v>
      </c>
      <c r="K14" s="618">
        <v>293</v>
      </c>
      <c r="L14" s="663">
        <v>0.22349351639969489</v>
      </c>
      <c r="M14" s="618" t="s">
        <v>566</v>
      </c>
      <c r="N14" s="280"/>
    </row>
    <row r="15" spans="1:14" ht="14.4" customHeight="1" x14ac:dyDescent="0.3">
      <c r="A15" s="614" t="s">
        <v>558</v>
      </c>
      <c r="B15" s="615" t="s">
        <v>558</v>
      </c>
      <c r="C15" s="618" t="s">
        <v>558</v>
      </c>
      <c r="D15" s="618" t="s">
        <v>558</v>
      </c>
      <c r="E15" s="618" t="s">
        <v>558</v>
      </c>
      <c r="F15" s="663" t="s">
        <v>558</v>
      </c>
      <c r="G15" s="618" t="s">
        <v>558</v>
      </c>
      <c r="H15" s="663" t="s">
        <v>558</v>
      </c>
      <c r="I15" s="618" t="s">
        <v>558</v>
      </c>
      <c r="J15" s="663" t="s">
        <v>558</v>
      </c>
      <c r="K15" s="618" t="s">
        <v>558</v>
      </c>
      <c r="L15" s="663" t="s">
        <v>558</v>
      </c>
      <c r="M15" s="618" t="s">
        <v>567</v>
      </c>
      <c r="N15" s="280"/>
    </row>
    <row r="16" spans="1:14" ht="14.4" customHeight="1" x14ac:dyDescent="0.3">
      <c r="A16" s="614">
        <v>89301312</v>
      </c>
      <c r="B16" s="615" t="s">
        <v>1769</v>
      </c>
      <c r="C16" s="618">
        <v>246718.02999999977</v>
      </c>
      <c r="D16" s="618">
        <v>455</v>
      </c>
      <c r="E16" s="618">
        <v>205355.47999999978</v>
      </c>
      <c r="F16" s="663">
        <v>0.8323488964304715</v>
      </c>
      <c r="G16" s="618">
        <v>321</v>
      </c>
      <c r="H16" s="663">
        <v>0.70549450549450554</v>
      </c>
      <c r="I16" s="618">
        <v>41362.549999999988</v>
      </c>
      <c r="J16" s="663">
        <v>0.16765110356952845</v>
      </c>
      <c r="K16" s="618">
        <v>134</v>
      </c>
      <c r="L16" s="663">
        <v>0.29450549450549451</v>
      </c>
      <c r="M16" s="618" t="s">
        <v>1</v>
      </c>
      <c r="N16" s="280"/>
    </row>
    <row r="17" spans="1:14" ht="14.4" customHeight="1" x14ac:dyDescent="0.3">
      <c r="A17" s="614">
        <v>89301312</v>
      </c>
      <c r="B17" s="615" t="s">
        <v>1770</v>
      </c>
      <c r="C17" s="618">
        <v>0</v>
      </c>
      <c r="D17" s="618">
        <v>3</v>
      </c>
      <c r="E17" s="618">
        <v>0</v>
      </c>
      <c r="F17" s="663" t="s">
        <v>558</v>
      </c>
      <c r="G17" s="618">
        <v>3</v>
      </c>
      <c r="H17" s="663">
        <v>1</v>
      </c>
      <c r="I17" s="618" t="s">
        <v>558</v>
      </c>
      <c r="J17" s="663" t="s">
        <v>558</v>
      </c>
      <c r="K17" s="618" t="s">
        <v>558</v>
      </c>
      <c r="L17" s="663">
        <v>0</v>
      </c>
      <c r="M17" s="618" t="s">
        <v>1</v>
      </c>
      <c r="N17" s="280"/>
    </row>
    <row r="18" spans="1:14" ht="14.4" customHeight="1" x14ac:dyDescent="0.3">
      <c r="A18" s="614">
        <v>89301312</v>
      </c>
      <c r="B18" s="615" t="s">
        <v>1771</v>
      </c>
      <c r="C18" s="618">
        <v>275816.17</v>
      </c>
      <c r="D18" s="618">
        <v>436</v>
      </c>
      <c r="E18" s="618">
        <v>222194.28999999995</v>
      </c>
      <c r="F18" s="663">
        <v>0.80558833805864238</v>
      </c>
      <c r="G18" s="618">
        <v>363</v>
      </c>
      <c r="H18" s="663">
        <v>0.83256880733944949</v>
      </c>
      <c r="I18" s="618">
        <v>53621.880000000012</v>
      </c>
      <c r="J18" s="663">
        <v>0.19441166194135759</v>
      </c>
      <c r="K18" s="618">
        <v>73</v>
      </c>
      <c r="L18" s="663">
        <v>0.16743119266055045</v>
      </c>
      <c r="M18" s="618" t="s">
        <v>1</v>
      </c>
      <c r="N18" s="280"/>
    </row>
    <row r="19" spans="1:14" ht="14.4" customHeight="1" x14ac:dyDescent="0.3">
      <c r="A19" s="614" t="s">
        <v>1774</v>
      </c>
      <c r="B19" s="615" t="s">
        <v>1775</v>
      </c>
      <c r="C19" s="618">
        <v>522534.19999999972</v>
      </c>
      <c r="D19" s="618">
        <v>894</v>
      </c>
      <c r="E19" s="618">
        <v>427549.76999999973</v>
      </c>
      <c r="F19" s="663">
        <v>0.81822351532205917</v>
      </c>
      <c r="G19" s="618">
        <v>687</v>
      </c>
      <c r="H19" s="663">
        <v>0.76845637583892612</v>
      </c>
      <c r="I19" s="618">
        <v>94984.43</v>
      </c>
      <c r="J19" s="663">
        <v>0.18177648467794078</v>
      </c>
      <c r="K19" s="618">
        <v>207</v>
      </c>
      <c r="L19" s="663">
        <v>0.23154362416107382</v>
      </c>
      <c r="M19" s="618" t="s">
        <v>566</v>
      </c>
      <c r="N19" s="280"/>
    </row>
    <row r="20" spans="1:14" ht="14.4" customHeight="1" x14ac:dyDescent="0.3">
      <c r="A20" s="614" t="s">
        <v>558</v>
      </c>
      <c r="B20" s="615" t="s">
        <v>558</v>
      </c>
      <c r="C20" s="618" t="s">
        <v>558</v>
      </c>
      <c r="D20" s="618" t="s">
        <v>558</v>
      </c>
      <c r="E20" s="618" t="s">
        <v>558</v>
      </c>
      <c r="F20" s="663" t="s">
        <v>558</v>
      </c>
      <c r="G20" s="618" t="s">
        <v>558</v>
      </c>
      <c r="H20" s="663" t="s">
        <v>558</v>
      </c>
      <c r="I20" s="618" t="s">
        <v>558</v>
      </c>
      <c r="J20" s="663" t="s">
        <v>558</v>
      </c>
      <c r="K20" s="618" t="s">
        <v>558</v>
      </c>
      <c r="L20" s="663" t="s">
        <v>558</v>
      </c>
      <c r="M20" s="618" t="s">
        <v>567</v>
      </c>
      <c r="N20" s="280"/>
    </row>
    <row r="21" spans="1:14" ht="14.4" customHeight="1" x14ac:dyDescent="0.3">
      <c r="A21" s="614">
        <v>89301313</v>
      </c>
      <c r="B21" s="615" t="s">
        <v>1771</v>
      </c>
      <c r="C21" s="618">
        <v>4228.3600000000006</v>
      </c>
      <c r="D21" s="618">
        <v>8</v>
      </c>
      <c r="E21" s="618">
        <v>3818.36</v>
      </c>
      <c r="F21" s="663">
        <v>0.90303569232515668</v>
      </c>
      <c r="G21" s="618">
        <v>7</v>
      </c>
      <c r="H21" s="663">
        <v>0.875</v>
      </c>
      <c r="I21" s="618">
        <v>410</v>
      </c>
      <c r="J21" s="663">
        <v>9.6964307674843195E-2</v>
      </c>
      <c r="K21" s="618">
        <v>1</v>
      </c>
      <c r="L21" s="663">
        <v>0.125</v>
      </c>
      <c r="M21" s="618" t="s">
        <v>1</v>
      </c>
      <c r="N21" s="280"/>
    </row>
    <row r="22" spans="1:14" ht="14.4" customHeight="1" x14ac:dyDescent="0.3">
      <c r="A22" s="614" t="s">
        <v>1776</v>
      </c>
      <c r="B22" s="615" t="s">
        <v>1777</v>
      </c>
      <c r="C22" s="618">
        <v>4228.3600000000006</v>
      </c>
      <c r="D22" s="618">
        <v>8</v>
      </c>
      <c r="E22" s="618">
        <v>3818.36</v>
      </c>
      <c r="F22" s="663">
        <v>0.90303569232515668</v>
      </c>
      <c r="G22" s="618">
        <v>7</v>
      </c>
      <c r="H22" s="663">
        <v>0.875</v>
      </c>
      <c r="I22" s="618">
        <v>410</v>
      </c>
      <c r="J22" s="663">
        <v>9.6964307674843195E-2</v>
      </c>
      <c r="K22" s="618">
        <v>1</v>
      </c>
      <c r="L22" s="663">
        <v>0.125</v>
      </c>
      <c r="M22" s="618" t="s">
        <v>566</v>
      </c>
      <c r="N22" s="280"/>
    </row>
    <row r="23" spans="1:14" ht="14.4" customHeight="1" x14ac:dyDescent="0.3">
      <c r="A23" s="614" t="s">
        <v>558</v>
      </c>
      <c r="B23" s="615" t="s">
        <v>558</v>
      </c>
      <c r="C23" s="618" t="s">
        <v>558</v>
      </c>
      <c r="D23" s="618" t="s">
        <v>558</v>
      </c>
      <c r="E23" s="618" t="s">
        <v>558</v>
      </c>
      <c r="F23" s="663" t="s">
        <v>558</v>
      </c>
      <c r="G23" s="618" t="s">
        <v>558</v>
      </c>
      <c r="H23" s="663" t="s">
        <v>558</v>
      </c>
      <c r="I23" s="618" t="s">
        <v>558</v>
      </c>
      <c r="J23" s="663" t="s">
        <v>558</v>
      </c>
      <c r="K23" s="618" t="s">
        <v>558</v>
      </c>
      <c r="L23" s="663" t="s">
        <v>558</v>
      </c>
      <c r="M23" s="618" t="s">
        <v>567</v>
      </c>
      <c r="N23" s="280"/>
    </row>
    <row r="24" spans="1:14" ht="14.4" customHeight="1" x14ac:dyDescent="0.3">
      <c r="A24" s="614" t="s">
        <v>556</v>
      </c>
      <c r="B24" s="615" t="s">
        <v>561</v>
      </c>
      <c r="C24" s="618">
        <v>1117024.6099999996</v>
      </c>
      <c r="D24" s="618">
        <v>2213</v>
      </c>
      <c r="E24" s="618">
        <v>900534.60999999964</v>
      </c>
      <c r="F24" s="663">
        <v>0.80619048312641917</v>
      </c>
      <c r="G24" s="618">
        <v>1712</v>
      </c>
      <c r="H24" s="663">
        <v>0.77361048350655215</v>
      </c>
      <c r="I24" s="618">
        <v>216490</v>
      </c>
      <c r="J24" s="663">
        <v>0.19380951687358086</v>
      </c>
      <c r="K24" s="618">
        <v>501</v>
      </c>
      <c r="L24" s="663">
        <v>0.2263895164934478</v>
      </c>
      <c r="M24" s="618" t="s">
        <v>562</v>
      </c>
      <c r="N24" s="280"/>
    </row>
  </sheetData>
  <autoFilter ref="A4:M4"/>
  <mergeCells count="4">
    <mergeCell ref="E3:H3"/>
    <mergeCell ref="C3:D3"/>
    <mergeCell ref="I3:L3"/>
    <mergeCell ref="A1:L1"/>
  </mergeCells>
  <conditionalFormatting sqref="F4 F10 F25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24">
    <cfRule type="expression" dxfId="44" priority="4">
      <formula>AND(LEFT(M11,6)&lt;&gt;"mezera",M11&lt;&gt;"")</formula>
    </cfRule>
  </conditionalFormatting>
  <conditionalFormatting sqref="A11:A24">
    <cfRule type="expression" dxfId="43" priority="2">
      <formula>AND(M11&lt;&gt;"",M11&lt;&gt;"mezeraKL")</formula>
    </cfRule>
  </conditionalFormatting>
  <conditionalFormatting sqref="F11:F24">
    <cfRule type="cellIs" dxfId="42" priority="1" operator="lessThan">
      <formula>0.6</formula>
    </cfRule>
  </conditionalFormatting>
  <conditionalFormatting sqref="B11:L24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24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1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1778</v>
      </c>
      <c r="B5" s="670">
        <v>2495.31</v>
      </c>
      <c r="C5" s="625">
        <v>1</v>
      </c>
      <c r="D5" s="673">
        <v>5</v>
      </c>
      <c r="E5" s="681" t="s">
        <v>1778</v>
      </c>
      <c r="F5" s="670">
        <v>2300.58</v>
      </c>
      <c r="G5" s="646">
        <v>0.92196159996152782</v>
      </c>
      <c r="H5" s="628">
        <v>4</v>
      </c>
      <c r="I5" s="678">
        <v>0.8</v>
      </c>
      <c r="J5" s="684">
        <v>194.73</v>
      </c>
      <c r="K5" s="646">
        <v>7.8038400038472178E-2</v>
      </c>
      <c r="L5" s="628">
        <v>1</v>
      </c>
      <c r="M5" s="678">
        <v>0.2</v>
      </c>
    </row>
    <row r="6" spans="1:13" ht="14.4" customHeight="1" x14ac:dyDescent="0.3">
      <c r="A6" s="666" t="s">
        <v>1779</v>
      </c>
      <c r="B6" s="671">
        <v>9850.4399999999987</v>
      </c>
      <c r="C6" s="631">
        <v>1</v>
      </c>
      <c r="D6" s="674">
        <v>20</v>
      </c>
      <c r="E6" s="682" t="s">
        <v>1779</v>
      </c>
      <c r="F6" s="671">
        <v>7532.44</v>
      </c>
      <c r="G6" s="647">
        <v>0.76468056249263994</v>
      </c>
      <c r="H6" s="634">
        <v>15</v>
      </c>
      <c r="I6" s="679">
        <v>0.75</v>
      </c>
      <c r="J6" s="685">
        <v>2318</v>
      </c>
      <c r="K6" s="647">
        <v>0.23531943750736012</v>
      </c>
      <c r="L6" s="634">
        <v>5</v>
      </c>
      <c r="M6" s="679">
        <v>0.25</v>
      </c>
    </row>
    <row r="7" spans="1:13" ht="14.4" customHeight="1" x14ac:dyDescent="0.3">
      <c r="A7" s="666" t="s">
        <v>1780</v>
      </c>
      <c r="B7" s="671">
        <v>2291.91</v>
      </c>
      <c r="C7" s="631">
        <v>1</v>
      </c>
      <c r="D7" s="674">
        <v>1</v>
      </c>
      <c r="E7" s="682" t="s">
        <v>1780</v>
      </c>
      <c r="F7" s="671">
        <v>2291.91</v>
      </c>
      <c r="G7" s="647">
        <v>1</v>
      </c>
      <c r="H7" s="634">
        <v>1</v>
      </c>
      <c r="I7" s="679">
        <v>1</v>
      </c>
      <c r="J7" s="685"/>
      <c r="K7" s="647">
        <v>0</v>
      </c>
      <c r="L7" s="634"/>
      <c r="M7" s="679">
        <v>0</v>
      </c>
    </row>
    <row r="8" spans="1:13" ht="14.4" customHeight="1" x14ac:dyDescent="0.3">
      <c r="A8" s="666" t="s">
        <v>1781</v>
      </c>
      <c r="B8" s="671">
        <v>165952.68</v>
      </c>
      <c r="C8" s="631">
        <v>1</v>
      </c>
      <c r="D8" s="674">
        <v>411</v>
      </c>
      <c r="E8" s="682" t="s">
        <v>1781</v>
      </c>
      <c r="F8" s="671">
        <v>132671.31999999998</v>
      </c>
      <c r="G8" s="647">
        <v>0.79945271145967622</v>
      </c>
      <c r="H8" s="634">
        <v>324</v>
      </c>
      <c r="I8" s="679">
        <v>0.78832116788321172</v>
      </c>
      <c r="J8" s="685">
        <v>33281.360000000001</v>
      </c>
      <c r="K8" s="647">
        <v>0.20054728854032366</v>
      </c>
      <c r="L8" s="634">
        <v>87</v>
      </c>
      <c r="M8" s="679">
        <v>0.21167883211678831</v>
      </c>
    </row>
    <row r="9" spans="1:13" ht="14.4" customHeight="1" x14ac:dyDescent="0.3">
      <c r="A9" s="666" t="s">
        <v>1782</v>
      </c>
      <c r="B9" s="671">
        <v>135369.77000000005</v>
      </c>
      <c r="C9" s="631">
        <v>1</v>
      </c>
      <c r="D9" s="674">
        <v>282</v>
      </c>
      <c r="E9" s="682" t="s">
        <v>1782</v>
      </c>
      <c r="F9" s="671">
        <v>108854.20000000004</v>
      </c>
      <c r="G9" s="647">
        <v>0.80412487957983536</v>
      </c>
      <c r="H9" s="634">
        <v>231</v>
      </c>
      <c r="I9" s="679">
        <v>0.81914893617021278</v>
      </c>
      <c r="J9" s="685">
        <v>26515.57</v>
      </c>
      <c r="K9" s="647">
        <v>0.19587512042016464</v>
      </c>
      <c r="L9" s="634">
        <v>51</v>
      </c>
      <c r="M9" s="679">
        <v>0.18085106382978725</v>
      </c>
    </row>
    <row r="10" spans="1:13" ht="14.4" customHeight="1" x14ac:dyDescent="0.3">
      <c r="A10" s="666" t="s">
        <v>1783</v>
      </c>
      <c r="B10" s="671">
        <v>53866.299999999996</v>
      </c>
      <c r="C10" s="631">
        <v>1</v>
      </c>
      <c r="D10" s="674">
        <v>106</v>
      </c>
      <c r="E10" s="682" t="s">
        <v>1783</v>
      </c>
      <c r="F10" s="671">
        <v>32906.679999999993</v>
      </c>
      <c r="G10" s="647">
        <v>0.61089549495695816</v>
      </c>
      <c r="H10" s="634">
        <v>58</v>
      </c>
      <c r="I10" s="679">
        <v>0.54716981132075471</v>
      </c>
      <c r="J10" s="685">
        <v>20959.620000000003</v>
      </c>
      <c r="K10" s="647">
        <v>0.38910450504304184</v>
      </c>
      <c r="L10" s="634">
        <v>48</v>
      </c>
      <c r="M10" s="679">
        <v>0.45283018867924529</v>
      </c>
    </row>
    <row r="11" spans="1:13" ht="14.4" customHeight="1" x14ac:dyDescent="0.3">
      <c r="A11" s="666" t="s">
        <v>1784</v>
      </c>
      <c r="B11" s="671">
        <v>59212.23</v>
      </c>
      <c r="C11" s="631">
        <v>1</v>
      </c>
      <c r="D11" s="674">
        <v>97</v>
      </c>
      <c r="E11" s="682" t="s">
        <v>1784</v>
      </c>
      <c r="F11" s="671">
        <v>53374.47</v>
      </c>
      <c r="G11" s="647">
        <v>0.90140955677568635</v>
      </c>
      <c r="H11" s="634">
        <v>68</v>
      </c>
      <c r="I11" s="679">
        <v>0.7010309278350515</v>
      </c>
      <c r="J11" s="685">
        <v>5837.76</v>
      </c>
      <c r="K11" s="647">
        <v>9.8590443224313623E-2</v>
      </c>
      <c r="L11" s="634">
        <v>29</v>
      </c>
      <c r="M11" s="679">
        <v>0.29896907216494845</v>
      </c>
    </row>
    <row r="12" spans="1:13" ht="14.4" customHeight="1" x14ac:dyDescent="0.3">
      <c r="A12" s="666" t="s">
        <v>1785</v>
      </c>
      <c r="B12" s="671">
        <v>38160.380000000005</v>
      </c>
      <c r="C12" s="631">
        <v>1</v>
      </c>
      <c r="D12" s="674">
        <v>66</v>
      </c>
      <c r="E12" s="682" t="s">
        <v>1785</v>
      </c>
      <c r="F12" s="671">
        <v>25959.530000000006</v>
      </c>
      <c r="G12" s="647">
        <v>0.68027441026530666</v>
      </c>
      <c r="H12" s="634">
        <v>46</v>
      </c>
      <c r="I12" s="679">
        <v>0.69696969696969702</v>
      </c>
      <c r="J12" s="685">
        <v>12200.849999999999</v>
      </c>
      <c r="K12" s="647">
        <v>0.31972558973469334</v>
      </c>
      <c r="L12" s="634">
        <v>20</v>
      </c>
      <c r="M12" s="679">
        <v>0.30303030303030304</v>
      </c>
    </row>
    <row r="13" spans="1:13" ht="14.4" customHeight="1" x14ac:dyDescent="0.3">
      <c r="A13" s="666" t="s">
        <v>1786</v>
      </c>
      <c r="B13" s="671">
        <v>33544.459999999992</v>
      </c>
      <c r="C13" s="631">
        <v>1</v>
      </c>
      <c r="D13" s="674">
        <v>53</v>
      </c>
      <c r="E13" s="682" t="s">
        <v>1786</v>
      </c>
      <c r="F13" s="671">
        <v>25342.689999999995</v>
      </c>
      <c r="G13" s="647">
        <v>0.75549554233396521</v>
      </c>
      <c r="H13" s="634">
        <v>41</v>
      </c>
      <c r="I13" s="679">
        <v>0.77358490566037741</v>
      </c>
      <c r="J13" s="685">
        <v>8201.77</v>
      </c>
      <c r="K13" s="647">
        <v>0.24450445766603493</v>
      </c>
      <c r="L13" s="634">
        <v>12</v>
      </c>
      <c r="M13" s="679">
        <v>0.22641509433962265</v>
      </c>
    </row>
    <row r="14" spans="1:13" ht="14.4" customHeight="1" x14ac:dyDescent="0.3">
      <c r="A14" s="666" t="s">
        <v>1787</v>
      </c>
      <c r="B14" s="671">
        <v>45817.64</v>
      </c>
      <c r="C14" s="631">
        <v>1</v>
      </c>
      <c r="D14" s="674">
        <v>106</v>
      </c>
      <c r="E14" s="682" t="s">
        <v>1787</v>
      </c>
      <c r="F14" s="671">
        <v>39926.449999999997</v>
      </c>
      <c r="G14" s="647">
        <v>0.87142091997754567</v>
      </c>
      <c r="H14" s="634">
        <v>77</v>
      </c>
      <c r="I14" s="679">
        <v>0.72641509433962259</v>
      </c>
      <c r="J14" s="685">
        <v>5891.19</v>
      </c>
      <c r="K14" s="647">
        <v>0.12857908002245422</v>
      </c>
      <c r="L14" s="634">
        <v>29</v>
      </c>
      <c r="M14" s="679">
        <v>0.27358490566037735</v>
      </c>
    </row>
    <row r="15" spans="1:13" ht="14.4" customHeight="1" x14ac:dyDescent="0.3">
      <c r="A15" s="666" t="s">
        <v>1788</v>
      </c>
      <c r="B15" s="671">
        <v>137099.24000000005</v>
      </c>
      <c r="C15" s="631">
        <v>1</v>
      </c>
      <c r="D15" s="674">
        <v>328</v>
      </c>
      <c r="E15" s="682" t="s">
        <v>1788</v>
      </c>
      <c r="F15" s="671">
        <v>106783.44000000003</v>
      </c>
      <c r="G15" s="647">
        <v>0.77887696532818118</v>
      </c>
      <c r="H15" s="634">
        <v>265</v>
      </c>
      <c r="I15" s="679">
        <v>0.80792682926829273</v>
      </c>
      <c r="J15" s="685">
        <v>30315.800000000003</v>
      </c>
      <c r="K15" s="647">
        <v>0.22112303467181868</v>
      </c>
      <c r="L15" s="634">
        <v>63</v>
      </c>
      <c r="M15" s="679">
        <v>0.19207317073170732</v>
      </c>
    </row>
    <row r="16" spans="1:13" ht="14.4" customHeight="1" x14ac:dyDescent="0.3">
      <c r="A16" s="666" t="s">
        <v>1789</v>
      </c>
      <c r="B16" s="671">
        <v>10447.34</v>
      </c>
      <c r="C16" s="631">
        <v>1</v>
      </c>
      <c r="D16" s="674">
        <v>27</v>
      </c>
      <c r="E16" s="682" t="s">
        <v>1789</v>
      </c>
      <c r="F16" s="671">
        <v>6889.66</v>
      </c>
      <c r="G16" s="647">
        <v>0.65946547159372626</v>
      </c>
      <c r="H16" s="634">
        <v>17</v>
      </c>
      <c r="I16" s="679">
        <v>0.62962962962962965</v>
      </c>
      <c r="J16" s="685">
        <v>3557.68</v>
      </c>
      <c r="K16" s="647">
        <v>0.34053452840627374</v>
      </c>
      <c r="L16" s="634">
        <v>10</v>
      </c>
      <c r="M16" s="679">
        <v>0.37037037037037035</v>
      </c>
    </row>
    <row r="17" spans="1:13" ht="14.4" customHeight="1" x14ac:dyDescent="0.3">
      <c r="A17" s="666" t="s">
        <v>1790</v>
      </c>
      <c r="B17" s="671">
        <v>133915.72</v>
      </c>
      <c r="C17" s="631">
        <v>1</v>
      </c>
      <c r="D17" s="674">
        <v>120</v>
      </c>
      <c r="E17" s="682" t="s">
        <v>1790</v>
      </c>
      <c r="F17" s="671">
        <v>115595.48999999999</v>
      </c>
      <c r="G17" s="647">
        <v>0.86319582196922051</v>
      </c>
      <c r="H17" s="634">
        <v>92</v>
      </c>
      <c r="I17" s="679">
        <v>0.76666666666666672</v>
      </c>
      <c r="J17" s="685">
        <v>18320.230000000003</v>
      </c>
      <c r="K17" s="647">
        <v>0.13680417803077938</v>
      </c>
      <c r="L17" s="634">
        <v>28</v>
      </c>
      <c r="M17" s="679">
        <v>0.23333333333333334</v>
      </c>
    </row>
    <row r="18" spans="1:13" ht="14.4" customHeight="1" x14ac:dyDescent="0.3">
      <c r="A18" s="666" t="s">
        <v>1791</v>
      </c>
      <c r="B18" s="671">
        <v>18522.080000000002</v>
      </c>
      <c r="C18" s="631">
        <v>1</v>
      </c>
      <c r="D18" s="674">
        <v>26</v>
      </c>
      <c r="E18" s="682" t="s">
        <v>1791</v>
      </c>
      <c r="F18" s="671">
        <v>17206.02</v>
      </c>
      <c r="G18" s="647">
        <v>0.92894642502353941</v>
      </c>
      <c r="H18" s="634">
        <v>23</v>
      </c>
      <c r="I18" s="679">
        <v>0.88461538461538458</v>
      </c>
      <c r="J18" s="685">
        <v>1316.06</v>
      </c>
      <c r="K18" s="647">
        <v>7.1053574976460518E-2</v>
      </c>
      <c r="L18" s="634">
        <v>3</v>
      </c>
      <c r="M18" s="679">
        <v>0.11538461538461539</v>
      </c>
    </row>
    <row r="19" spans="1:13" ht="14.4" customHeight="1" x14ac:dyDescent="0.3">
      <c r="A19" s="666" t="s">
        <v>1792</v>
      </c>
      <c r="B19" s="671">
        <v>71098.470000000016</v>
      </c>
      <c r="C19" s="631">
        <v>1</v>
      </c>
      <c r="D19" s="674">
        <v>142</v>
      </c>
      <c r="E19" s="682" t="s">
        <v>1792</v>
      </c>
      <c r="F19" s="671">
        <v>58886.670000000013</v>
      </c>
      <c r="G19" s="647">
        <v>0.82824102965928803</v>
      </c>
      <c r="H19" s="634">
        <v>103</v>
      </c>
      <c r="I19" s="679">
        <v>0.72535211267605637</v>
      </c>
      <c r="J19" s="685">
        <v>12211.8</v>
      </c>
      <c r="K19" s="647">
        <v>0.17175897034071191</v>
      </c>
      <c r="L19" s="634">
        <v>39</v>
      </c>
      <c r="M19" s="679">
        <v>0.27464788732394368</v>
      </c>
    </row>
    <row r="20" spans="1:13" ht="14.4" customHeight="1" x14ac:dyDescent="0.3">
      <c r="A20" s="666" t="s">
        <v>1793</v>
      </c>
      <c r="B20" s="671">
        <v>25304.809999999998</v>
      </c>
      <c r="C20" s="631">
        <v>1</v>
      </c>
      <c r="D20" s="674">
        <v>72</v>
      </c>
      <c r="E20" s="682" t="s">
        <v>1793</v>
      </c>
      <c r="F20" s="671">
        <v>23955.919999999998</v>
      </c>
      <c r="G20" s="647">
        <v>0.94669432412256804</v>
      </c>
      <c r="H20" s="634">
        <v>58</v>
      </c>
      <c r="I20" s="679">
        <v>0.80555555555555558</v>
      </c>
      <c r="J20" s="685">
        <v>1348.8899999999999</v>
      </c>
      <c r="K20" s="647">
        <v>5.3305675877431999E-2</v>
      </c>
      <c r="L20" s="634">
        <v>14</v>
      </c>
      <c r="M20" s="679">
        <v>0.19444444444444445</v>
      </c>
    </row>
    <row r="21" spans="1:13" ht="14.4" customHeight="1" thickBot="1" x14ac:dyDescent="0.35">
      <c r="A21" s="667" t="s">
        <v>1794</v>
      </c>
      <c r="B21" s="672">
        <v>174075.83000000002</v>
      </c>
      <c r="C21" s="637">
        <v>1</v>
      </c>
      <c r="D21" s="675">
        <v>351</v>
      </c>
      <c r="E21" s="683" t="s">
        <v>1794</v>
      </c>
      <c r="F21" s="672">
        <v>140057.14000000001</v>
      </c>
      <c r="G21" s="648">
        <v>0.80457545427185384</v>
      </c>
      <c r="H21" s="640">
        <v>289</v>
      </c>
      <c r="I21" s="680">
        <v>0.8233618233618234</v>
      </c>
      <c r="J21" s="686">
        <v>34018.69</v>
      </c>
      <c r="K21" s="648">
        <v>0.19542454572814616</v>
      </c>
      <c r="L21" s="640">
        <v>62</v>
      </c>
      <c r="M21" s="680">
        <v>0.17663817663817663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74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2547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1117024.6100000008</v>
      </c>
      <c r="N3" s="70">
        <f>SUBTOTAL(9,N7:N1048576)</f>
        <v>3661</v>
      </c>
      <c r="O3" s="70">
        <f>SUBTOTAL(9,O7:O1048576)</f>
        <v>2213</v>
      </c>
      <c r="P3" s="70">
        <f>SUBTOTAL(9,P7:P1048576)</f>
        <v>900534.61000000022</v>
      </c>
      <c r="Q3" s="71">
        <f>IF(M3=0,0,P3/M3)</f>
        <v>0.80619048312641883</v>
      </c>
      <c r="R3" s="70">
        <f>SUBTOTAL(9,R7:R1048576)</f>
        <v>2814</v>
      </c>
      <c r="S3" s="71">
        <f>IF(N3=0,0,R3/N3)</f>
        <v>0.768642447418738</v>
      </c>
      <c r="T3" s="70">
        <f>SUBTOTAL(9,T7:T1048576)</f>
        <v>1712</v>
      </c>
      <c r="U3" s="72">
        <f>IF(O3=0,0,T3/O3)</f>
        <v>0.77361048350655215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31</v>
      </c>
      <c r="B7" s="625" t="s">
        <v>557</v>
      </c>
      <c r="C7" s="625">
        <v>89301311</v>
      </c>
      <c r="D7" s="692" t="s">
        <v>2544</v>
      </c>
      <c r="E7" s="693" t="s">
        <v>1778</v>
      </c>
      <c r="F7" s="625" t="s">
        <v>1769</v>
      </c>
      <c r="G7" s="625" t="s">
        <v>1795</v>
      </c>
      <c r="H7" s="625" t="s">
        <v>990</v>
      </c>
      <c r="I7" s="625" t="s">
        <v>1065</v>
      </c>
      <c r="J7" s="625" t="s">
        <v>1062</v>
      </c>
      <c r="K7" s="625" t="s">
        <v>1066</v>
      </c>
      <c r="L7" s="626">
        <v>625.29</v>
      </c>
      <c r="M7" s="626">
        <v>1250.58</v>
      </c>
      <c r="N7" s="625">
        <v>2</v>
      </c>
      <c r="O7" s="694">
        <v>1</v>
      </c>
      <c r="P7" s="626">
        <v>1250.58</v>
      </c>
      <c r="Q7" s="646">
        <v>1</v>
      </c>
      <c r="R7" s="625">
        <v>2</v>
      </c>
      <c r="S7" s="646">
        <v>1</v>
      </c>
      <c r="T7" s="694">
        <v>1</v>
      </c>
      <c r="U7" s="678">
        <v>1</v>
      </c>
    </row>
    <row r="8" spans="1:21" ht="14.4" customHeight="1" x14ac:dyDescent="0.3">
      <c r="A8" s="695">
        <v>31</v>
      </c>
      <c r="B8" s="696" t="s">
        <v>557</v>
      </c>
      <c r="C8" s="696">
        <v>89301311</v>
      </c>
      <c r="D8" s="697" t="s">
        <v>2544</v>
      </c>
      <c r="E8" s="698" t="s">
        <v>1778</v>
      </c>
      <c r="F8" s="696" t="s">
        <v>1769</v>
      </c>
      <c r="G8" s="696" t="s">
        <v>1796</v>
      </c>
      <c r="H8" s="696" t="s">
        <v>558</v>
      </c>
      <c r="I8" s="696" t="s">
        <v>1108</v>
      </c>
      <c r="J8" s="696" t="s">
        <v>1109</v>
      </c>
      <c r="K8" s="696" t="s">
        <v>1797</v>
      </c>
      <c r="L8" s="699">
        <v>194.73</v>
      </c>
      <c r="M8" s="699">
        <v>194.73</v>
      </c>
      <c r="N8" s="696">
        <v>1</v>
      </c>
      <c r="O8" s="700">
        <v>1</v>
      </c>
      <c r="P8" s="699"/>
      <c r="Q8" s="701">
        <v>0</v>
      </c>
      <c r="R8" s="696"/>
      <c r="S8" s="701">
        <v>0</v>
      </c>
      <c r="T8" s="700"/>
      <c r="U8" s="702">
        <v>0</v>
      </c>
    </row>
    <row r="9" spans="1:21" ht="14.4" customHeight="1" x14ac:dyDescent="0.3">
      <c r="A9" s="695">
        <v>31</v>
      </c>
      <c r="B9" s="696" t="s">
        <v>557</v>
      </c>
      <c r="C9" s="696">
        <v>89301311</v>
      </c>
      <c r="D9" s="697" t="s">
        <v>2544</v>
      </c>
      <c r="E9" s="698" t="s">
        <v>1781</v>
      </c>
      <c r="F9" s="696" t="s">
        <v>1769</v>
      </c>
      <c r="G9" s="696" t="s">
        <v>1798</v>
      </c>
      <c r="H9" s="696" t="s">
        <v>558</v>
      </c>
      <c r="I9" s="696" t="s">
        <v>826</v>
      </c>
      <c r="J9" s="696" t="s">
        <v>1799</v>
      </c>
      <c r="K9" s="696" t="s">
        <v>1800</v>
      </c>
      <c r="L9" s="699">
        <v>0</v>
      </c>
      <c r="M9" s="699">
        <v>0</v>
      </c>
      <c r="N9" s="696">
        <v>3</v>
      </c>
      <c r="O9" s="700">
        <v>1.5</v>
      </c>
      <c r="P9" s="699">
        <v>0</v>
      </c>
      <c r="Q9" s="701"/>
      <c r="R9" s="696">
        <v>2</v>
      </c>
      <c r="S9" s="701">
        <v>0.66666666666666663</v>
      </c>
      <c r="T9" s="700">
        <v>1</v>
      </c>
      <c r="U9" s="702">
        <v>0.66666666666666663</v>
      </c>
    </row>
    <row r="10" spans="1:21" ht="14.4" customHeight="1" x14ac:dyDescent="0.3">
      <c r="A10" s="695">
        <v>31</v>
      </c>
      <c r="B10" s="696" t="s">
        <v>557</v>
      </c>
      <c r="C10" s="696">
        <v>89301311</v>
      </c>
      <c r="D10" s="697" t="s">
        <v>2544</v>
      </c>
      <c r="E10" s="698" t="s">
        <v>1781</v>
      </c>
      <c r="F10" s="696" t="s">
        <v>1769</v>
      </c>
      <c r="G10" s="696" t="s">
        <v>1801</v>
      </c>
      <c r="H10" s="696" t="s">
        <v>990</v>
      </c>
      <c r="I10" s="696" t="s">
        <v>1165</v>
      </c>
      <c r="J10" s="696" t="s">
        <v>1699</v>
      </c>
      <c r="K10" s="696" t="s">
        <v>1700</v>
      </c>
      <c r="L10" s="699">
        <v>333.31</v>
      </c>
      <c r="M10" s="699">
        <v>333.31</v>
      </c>
      <c r="N10" s="696">
        <v>1</v>
      </c>
      <c r="O10" s="700">
        <v>0.5</v>
      </c>
      <c r="P10" s="699">
        <v>333.31</v>
      </c>
      <c r="Q10" s="701">
        <v>1</v>
      </c>
      <c r="R10" s="696">
        <v>1</v>
      </c>
      <c r="S10" s="701">
        <v>1</v>
      </c>
      <c r="T10" s="700">
        <v>0.5</v>
      </c>
      <c r="U10" s="702">
        <v>1</v>
      </c>
    </row>
    <row r="11" spans="1:21" ht="14.4" customHeight="1" x14ac:dyDescent="0.3">
      <c r="A11" s="695">
        <v>31</v>
      </c>
      <c r="B11" s="696" t="s">
        <v>557</v>
      </c>
      <c r="C11" s="696">
        <v>89301311</v>
      </c>
      <c r="D11" s="697" t="s">
        <v>2544</v>
      </c>
      <c r="E11" s="698" t="s">
        <v>1781</v>
      </c>
      <c r="F11" s="696" t="s">
        <v>1769</v>
      </c>
      <c r="G11" s="696" t="s">
        <v>1802</v>
      </c>
      <c r="H11" s="696" t="s">
        <v>558</v>
      </c>
      <c r="I11" s="696" t="s">
        <v>691</v>
      </c>
      <c r="J11" s="696" t="s">
        <v>1803</v>
      </c>
      <c r="K11" s="696" t="s">
        <v>1804</v>
      </c>
      <c r="L11" s="699">
        <v>0</v>
      </c>
      <c r="M11" s="699">
        <v>0</v>
      </c>
      <c r="N11" s="696">
        <v>1</v>
      </c>
      <c r="O11" s="700">
        <v>0.5</v>
      </c>
      <c r="P11" s="699">
        <v>0</v>
      </c>
      <c r="Q11" s="701"/>
      <c r="R11" s="696">
        <v>1</v>
      </c>
      <c r="S11" s="701">
        <v>1</v>
      </c>
      <c r="T11" s="700">
        <v>0.5</v>
      </c>
      <c r="U11" s="702">
        <v>1</v>
      </c>
    </row>
    <row r="12" spans="1:21" ht="14.4" customHeight="1" x14ac:dyDescent="0.3">
      <c r="A12" s="695">
        <v>31</v>
      </c>
      <c r="B12" s="696" t="s">
        <v>557</v>
      </c>
      <c r="C12" s="696">
        <v>89301311</v>
      </c>
      <c r="D12" s="697" t="s">
        <v>2544</v>
      </c>
      <c r="E12" s="698" t="s">
        <v>1781</v>
      </c>
      <c r="F12" s="696" t="s">
        <v>1769</v>
      </c>
      <c r="G12" s="696" t="s">
        <v>1805</v>
      </c>
      <c r="H12" s="696" t="s">
        <v>558</v>
      </c>
      <c r="I12" s="696" t="s">
        <v>1806</v>
      </c>
      <c r="J12" s="696" t="s">
        <v>1584</v>
      </c>
      <c r="K12" s="696" t="s">
        <v>1807</v>
      </c>
      <c r="L12" s="699">
        <v>0</v>
      </c>
      <c r="M12" s="699">
        <v>0</v>
      </c>
      <c r="N12" s="696">
        <v>2</v>
      </c>
      <c r="O12" s="700">
        <v>1</v>
      </c>
      <c r="P12" s="699">
        <v>0</v>
      </c>
      <c r="Q12" s="701"/>
      <c r="R12" s="696">
        <v>2</v>
      </c>
      <c r="S12" s="701">
        <v>1</v>
      </c>
      <c r="T12" s="700">
        <v>1</v>
      </c>
      <c r="U12" s="702">
        <v>1</v>
      </c>
    </row>
    <row r="13" spans="1:21" ht="14.4" customHeight="1" x14ac:dyDescent="0.3">
      <c r="A13" s="695">
        <v>31</v>
      </c>
      <c r="B13" s="696" t="s">
        <v>557</v>
      </c>
      <c r="C13" s="696">
        <v>89301311</v>
      </c>
      <c r="D13" s="697" t="s">
        <v>2544</v>
      </c>
      <c r="E13" s="698" t="s">
        <v>1781</v>
      </c>
      <c r="F13" s="696" t="s">
        <v>1769</v>
      </c>
      <c r="G13" s="696" t="s">
        <v>1808</v>
      </c>
      <c r="H13" s="696" t="s">
        <v>558</v>
      </c>
      <c r="I13" s="696" t="s">
        <v>1809</v>
      </c>
      <c r="J13" s="696" t="s">
        <v>1810</v>
      </c>
      <c r="K13" s="696" t="s">
        <v>1710</v>
      </c>
      <c r="L13" s="699">
        <v>69.86</v>
      </c>
      <c r="M13" s="699">
        <v>69.86</v>
      </c>
      <c r="N13" s="696">
        <v>1</v>
      </c>
      <c r="O13" s="700">
        <v>0.5</v>
      </c>
      <c r="P13" s="699">
        <v>69.86</v>
      </c>
      <c r="Q13" s="701">
        <v>1</v>
      </c>
      <c r="R13" s="696">
        <v>1</v>
      </c>
      <c r="S13" s="701">
        <v>1</v>
      </c>
      <c r="T13" s="700">
        <v>0.5</v>
      </c>
      <c r="U13" s="702">
        <v>1</v>
      </c>
    </row>
    <row r="14" spans="1:21" ht="14.4" customHeight="1" x14ac:dyDescent="0.3">
      <c r="A14" s="695">
        <v>31</v>
      </c>
      <c r="B14" s="696" t="s">
        <v>557</v>
      </c>
      <c r="C14" s="696">
        <v>89301311</v>
      </c>
      <c r="D14" s="697" t="s">
        <v>2544</v>
      </c>
      <c r="E14" s="698" t="s">
        <v>1781</v>
      </c>
      <c r="F14" s="696" t="s">
        <v>1769</v>
      </c>
      <c r="G14" s="696" t="s">
        <v>1808</v>
      </c>
      <c r="H14" s="696" t="s">
        <v>558</v>
      </c>
      <c r="I14" s="696" t="s">
        <v>1811</v>
      </c>
      <c r="J14" s="696" t="s">
        <v>1810</v>
      </c>
      <c r="K14" s="696" t="s">
        <v>1812</v>
      </c>
      <c r="L14" s="699">
        <v>349.29</v>
      </c>
      <c r="M14" s="699">
        <v>349.29</v>
      </c>
      <c r="N14" s="696">
        <v>1</v>
      </c>
      <c r="O14" s="700">
        <v>0.5</v>
      </c>
      <c r="P14" s="699"/>
      <c r="Q14" s="701">
        <v>0</v>
      </c>
      <c r="R14" s="696"/>
      <c r="S14" s="701">
        <v>0</v>
      </c>
      <c r="T14" s="700"/>
      <c r="U14" s="702">
        <v>0</v>
      </c>
    </row>
    <row r="15" spans="1:21" ht="14.4" customHeight="1" x14ac:dyDescent="0.3">
      <c r="A15" s="695">
        <v>31</v>
      </c>
      <c r="B15" s="696" t="s">
        <v>557</v>
      </c>
      <c r="C15" s="696">
        <v>89301311</v>
      </c>
      <c r="D15" s="697" t="s">
        <v>2544</v>
      </c>
      <c r="E15" s="698" t="s">
        <v>1781</v>
      </c>
      <c r="F15" s="696" t="s">
        <v>1769</v>
      </c>
      <c r="G15" s="696" t="s">
        <v>1813</v>
      </c>
      <c r="H15" s="696" t="s">
        <v>558</v>
      </c>
      <c r="I15" s="696" t="s">
        <v>1814</v>
      </c>
      <c r="J15" s="696" t="s">
        <v>1815</v>
      </c>
      <c r="K15" s="696" t="s">
        <v>1816</v>
      </c>
      <c r="L15" s="699">
        <v>84.78</v>
      </c>
      <c r="M15" s="699">
        <v>339.12</v>
      </c>
      <c r="N15" s="696">
        <v>4</v>
      </c>
      <c r="O15" s="700">
        <v>1.5</v>
      </c>
      <c r="P15" s="699">
        <v>339.12</v>
      </c>
      <c r="Q15" s="701">
        <v>1</v>
      </c>
      <c r="R15" s="696">
        <v>4</v>
      </c>
      <c r="S15" s="701">
        <v>1</v>
      </c>
      <c r="T15" s="700">
        <v>1.5</v>
      </c>
      <c r="U15" s="702">
        <v>1</v>
      </c>
    </row>
    <row r="16" spans="1:21" ht="14.4" customHeight="1" x14ac:dyDescent="0.3">
      <c r="A16" s="695">
        <v>31</v>
      </c>
      <c r="B16" s="696" t="s">
        <v>557</v>
      </c>
      <c r="C16" s="696">
        <v>89301311</v>
      </c>
      <c r="D16" s="697" t="s">
        <v>2544</v>
      </c>
      <c r="E16" s="698" t="s">
        <v>1781</v>
      </c>
      <c r="F16" s="696" t="s">
        <v>1769</v>
      </c>
      <c r="G16" s="696" t="s">
        <v>1817</v>
      </c>
      <c r="H16" s="696" t="s">
        <v>558</v>
      </c>
      <c r="I16" s="696" t="s">
        <v>1818</v>
      </c>
      <c r="J16" s="696" t="s">
        <v>1274</v>
      </c>
      <c r="K16" s="696" t="s">
        <v>1812</v>
      </c>
      <c r="L16" s="699">
        <v>0</v>
      </c>
      <c r="M16" s="699">
        <v>0</v>
      </c>
      <c r="N16" s="696">
        <v>1</v>
      </c>
      <c r="O16" s="700">
        <v>1</v>
      </c>
      <c r="P16" s="699">
        <v>0</v>
      </c>
      <c r="Q16" s="701"/>
      <c r="R16" s="696">
        <v>1</v>
      </c>
      <c r="S16" s="701">
        <v>1</v>
      </c>
      <c r="T16" s="700">
        <v>1</v>
      </c>
      <c r="U16" s="702">
        <v>1</v>
      </c>
    </row>
    <row r="17" spans="1:21" ht="14.4" customHeight="1" x14ac:dyDescent="0.3">
      <c r="A17" s="695">
        <v>31</v>
      </c>
      <c r="B17" s="696" t="s">
        <v>557</v>
      </c>
      <c r="C17" s="696">
        <v>89301311</v>
      </c>
      <c r="D17" s="697" t="s">
        <v>2544</v>
      </c>
      <c r="E17" s="698" t="s">
        <v>1781</v>
      </c>
      <c r="F17" s="696" t="s">
        <v>1769</v>
      </c>
      <c r="G17" s="696" t="s">
        <v>1819</v>
      </c>
      <c r="H17" s="696" t="s">
        <v>558</v>
      </c>
      <c r="I17" s="696" t="s">
        <v>1820</v>
      </c>
      <c r="J17" s="696" t="s">
        <v>1821</v>
      </c>
      <c r="K17" s="696"/>
      <c r="L17" s="699">
        <v>0</v>
      </c>
      <c r="M17" s="699">
        <v>0</v>
      </c>
      <c r="N17" s="696">
        <v>12</v>
      </c>
      <c r="O17" s="700">
        <v>8.5</v>
      </c>
      <c r="P17" s="699">
        <v>0</v>
      </c>
      <c r="Q17" s="701"/>
      <c r="R17" s="696">
        <v>8</v>
      </c>
      <c r="S17" s="701">
        <v>0.66666666666666663</v>
      </c>
      <c r="T17" s="700">
        <v>6</v>
      </c>
      <c r="U17" s="702">
        <v>0.70588235294117652</v>
      </c>
    </row>
    <row r="18" spans="1:21" ht="14.4" customHeight="1" x14ac:dyDescent="0.3">
      <c r="A18" s="695">
        <v>31</v>
      </c>
      <c r="B18" s="696" t="s">
        <v>557</v>
      </c>
      <c r="C18" s="696">
        <v>89301311</v>
      </c>
      <c r="D18" s="697" t="s">
        <v>2544</v>
      </c>
      <c r="E18" s="698" t="s">
        <v>1781</v>
      </c>
      <c r="F18" s="696" t="s">
        <v>1769</v>
      </c>
      <c r="G18" s="696" t="s">
        <v>1822</v>
      </c>
      <c r="H18" s="696" t="s">
        <v>558</v>
      </c>
      <c r="I18" s="696" t="s">
        <v>1823</v>
      </c>
      <c r="J18" s="696" t="s">
        <v>1824</v>
      </c>
      <c r="K18" s="696" t="s">
        <v>1825</v>
      </c>
      <c r="L18" s="699">
        <v>50.27</v>
      </c>
      <c r="M18" s="699">
        <v>50.27</v>
      </c>
      <c r="N18" s="696">
        <v>1</v>
      </c>
      <c r="O18" s="700">
        <v>1</v>
      </c>
      <c r="P18" s="699">
        <v>50.27</v>
      </c>
      <c r="Q18" s="701">
        <v>1</v>
      </c>
      <c r="R18" s="696">
        <v>1</v>
      </c>
      <c r="S18" s="701">
        <v>1</v>
      </c>
      <c r="T18" s="700">
        <v>1</v>
      </c>
      <c r="U18" s="702">
        <v>1</v>
      </c>
    </row>
    <row r="19" spans="1:21" ht="14.4" customHeight="1" x14ac:dyDescent="0.3">
      <c r="A19" s="695">
        <v>31</v>
      </c>
      <c r="B19" s="696" t="s">
        <v>557</v>
      </c>
      <c r="C19" s="696">
        <v>89301311</v>
      </c>
      <c r="D19" s="697" t="s">
        <v>2544</v>
      </c>
      <c r="E19" s="698" t="s">
        <v>1781</v>
      </c>
      <c r="F19" s="696" t="s">
        <v>1769</v>
      </c>
      <c r="G19" s="696" t="s">
        <v>1826</v>
      </c>
      <c r="H19" s="696" t="s">
        <v>558</v>
      </c>
      <c r="I19" s="696" t="s">
        <v>1827</v>
      </c>
      <c r="J19" s="696" t="s">
        <v>748</v>
      </c>
      <c r="K19" s="696" t="s">
        <v>1828</v>
      </c>
      <c r="L19" s="699">
        <v>0</v>
      </c>
      <c r="M19" s="699">
        <v>0</v>
      </c>
      <c r="N19" s="696">
        <v>2</v>
      </c>
      <c r="O19" s="700">
        <v>1.5</v>
      </c>
      <c r="P19" s="699"/>
      <c r="Q19" s="701"/>
      <c r="R19" s="696"/>
      <c r="S19" s="701">
        <v>0</v>
      </c>
      <c r="T19" s="700"/>
      <c r="U19" s="702">
        <v>0</v>
      </c>
    </row>
    <row r="20" spans="1:21" ht="14.4" customHeight="1" x14ac:dyDescent="0.3">
      <c r="A20" s="695">
        <v>31</v>
      </c>
      <c r="B20" s="696" t="s">
        <v>557</v>
      </c>
      <c r="C20" s="696">
        <v>89301311</v>
      </c>
      <c r="D20" s="697" t="s">
        <v>2544</v>
      </c>
      <c r="E20" s="698" t="s">
        <v>1781</v>
      </c>
      <c r="F20" s="696" t="s">
        <v>1769</v>
      </c>
      <c r="G20" s="696" t="s">
        <v>1829</v>
      </c>
      <c r="H20" s="696" t="s">
        <v>990</v>
      </c>
      <c r="I20" s="696" t="s">
        <v>1169</v>
      </c>
      <c r="J20" s="696" t="s">
        <v>1170</v>
      </c>
      <c r="K20" s="696" t="s">
        <v>1171</v>
      </c>
      <c r="L20" s="699">
        <v>154.01</v>
      </c>
      <c r="M20" s="699">
        <v>770.05</v>
      </c>
      <c r="N20" s="696">
        <v>5</v>
      </c>
      <c r="O20" s="700">
        <v>1</v>
      </c>
      <c r="P20" s="699">
        <v>462.03</v>
      </c>
      <c r="Q20" s="701">
        <v>0.6</v>
      </c>
      <c r="R20" s="696">
        <v>3</v>
      </c>
      <c r="S20" s="701">
        <v>0.6</v>
      </c>
      <c r="T20" s="700">
        <v>0.5</v>
      </c>
      <c r="U20" s="702">
        <v>0.5</v>
      </c>
    </row>
    <row r="21" spans="1:21" ht="14.4" customHeight="1" x14ac:dyDescent="0.3">
      <c r="A21" s="695">
        <v>31</v>
      </c>
      <c r="B21" s="696" t="s">
        <v>557</v>
      </c>
      <c r="C21" s="696">
        <v>89301311</v>
      </c>
      <c r="D21" s="697" t="s">
        <v>2544</v>
      </c>
      <c r="E21" s="698" t="s">
        <v>1781</v>
      </c>
      <c r="F21" s="696" t="s">
        <v>1769</v>
      </c>
      <c r="G21" s="696" t="s">
        <v>1795</v>
      </c>
      <c r="H21" s="696" t="s">
        <v>990</v>
      </c>
      <c r="I21" s="696" t="s">
        <v>1065</v>
      </c>
      <c r="J21" s="696" t="s">
        <v>1062</v>
      </c>
      <c r="K21" s="696" t="s">
        <v>1066</v>
      </c>
      <c r="L21" s="699">
        <v>625.29</v>
      </c>
      <c r="M21" s="699">
        <v>53149.65</v>
      </c>
      <c r="N21" s="696">
        <v>85</v>
      </c>
      <c r="O21" s="700">
        <v>24.5</v>
      </c>
      <c r="P21" s="699">
        <v>38142.69</v>
      </c>
      <c r="Q21" s="701">
        <v>0.71764705882352942</v>
      </c>
      <c r="R21" s="696">
        <v>61</v>
      </c>
      <c r="S21" s="701">
        <v>0.71764705882352942</v>
      </c>
      <c r="T21" s="700">
        <v>18</v>
      </c>
      <c r="U21" s="702">
        <v>0.73469387755102045</v>
      </c>
    </row>
    <row r="22" spans="1:21" ht="14.4" customHeight="1" x14ac:dyDescent="0.3">
      <c r="A22" s="695">
        <v>31</v>
      </c>
      <c r="B22" s="696" t="s">
        <v>557</v>
      </c>
      <c r="C22" s="696">
        <v>89301311</v>
      </c>
      <c r="D22" s="697" t="s">
        <v>2544</v>
      </c>
      <c r="E22" s="698" t="s">
        <v>1781</v>
      </c>
      <c r="F22" s="696" t="s">
        <v>1769</v>
      </c>
      <c r="G22" s="696" t="s">
        <v>1795</v>
      </c>
      <c r="H22" s="696" t="s">
        <v>990</v>
      </c>
      <c r="I22" s="696" t="s">
        <v>1830</v>
      </c>
      <c r="J22" s="696" t="s">
        <v>1062</v>
      </c>
      <c r="K22" s="696" t="s">
        <v>1831</v>
      </c>
      <c r="L22" s="699">
        <v>187.59</v>
      </c>
      <c r="M22" s="699">
        <v>187.59</v>
      </c>
      <c r="N22" s="696">
        <v>1</v>
      </c>
      <c r="O22" s="700">
        <v>1</v>
      </c>
      <c r="P22" s="699"/>
      <c r="Q22" s="701">
        <v>0</v>
      </c>
      <c r="R22" s="696"/>
      <c r="S22" s="701">
        <v>0</v>
      </c>
      <c r="T22" s="700"/>
      <c r="U22" s="702">
        <v>0</v>
      </c>
    </row>
    <row r="23" spans="1:21" ht="14.4" customHeight="1" x14ac:dyDescent="0.3">
      <c r="A23" s="695">
        <v>31</v>
      </c>
      <c r="B23" s="696" t="s">
        <v>557</v>
      </c>
      <c r="C23" s="696">
        <v>89301311</v>
      </c>
      <c r="D23" s="697" t="s">
        <v>2544</v>
      </c>
      <c r="E23" s="698" t="s">
        <v>1781</v>
      </c>
      <c r="F23" s="696" t="s">
        <v>1769</v>
      </c>
      <c r="G23" s="696" t="s">
        <v>1795</v>
      </c>
      <c r="H23" s="696" t="s">
        <v>990</v>
      </c>
      <c r="I23" s="696" t="s">
        <v>1481</v>
      </c>
      <c r="J23" s="696" t="s">
        <v>1062</v>
      </c>
      <c r="K23" s="696" t="s">
        <v>1482</v>
      </c>
      <c r="L23" s="699">
        <v>937.93</v>
      </c>
      <c r="M23" s="699">
        <v>2813.79</v>
      </c>
      <c r="N23" s="696">
        <v>3</v>
      </c>
      <c r="O23" s="700">
        <v>0.5</v>
      </c>
      <c r="P23" s="699">
        <v>2813.79</v>
      </c>
      <c r="Q23" s="701">
        <v>1</v>
      </c>
      <c r="R23" s="696">
        <v>3</v>
      </c>
      <c r="S23" s="701">
        <v>1</v>
      </c>
      <c r="T23" s="700">
        <v>0.5</v>
      </c>
      <c r="U23" s="702">
        <v>1</v>
      </c>
    </row>
    <row r="24" spans="1:21" ht="14.4" customHeight="1" x14ac:dyDescent="0.3">
      <c r="A24" s="695">
        <v>31</v>
      </c>
      <c r="B24" s="696" t="s">
        <v>557</v>
      </c>
      <c r="C24" s="696">
        <v>89301311</v>
      </c>
      <c r="D24" s="697" t="s">
        <v>2544</v>
      </c>
      <c r="E24" s="698" t="s">
        <v>1781</v>
      </c>
      <c r="F24" s="696" t="s">
        <v>1769</v>
      </c>
      <c r="G24" s="696" t="s">
        <v>1795</v>
      </c>
      <c r="H24" s="696" t="s">
        <v>990</v>
      </c>
      <c r="I24" s="696" t="s">
        <v>1832</v>
      </c>
      <c r="J24" s="696" t="s">
        <v>1833</v>
      </c>
      <c r="K24" s="696" t="s">
        <v>1834</v>
      </c>
      <c r="L24" s="699">
        <v>2916.16</v>
      </c>
      <c r="M24" s="699">
        <v>2916.16</v>
      </c>
      <c r="N24" s="696">
        <v>1</v>
      </c>
      <c r="O24" s="700">
        <v>1</v>
      </c>
      <c r="P24" s="699">
        <v>2916.16</v>
      </c>
      <c r="Q24" s="701">
        <v>1</v>
      </c>
      <c r="R24" s="696">
        <v>1</v>
      </c>
      <c r="S24" s="701">
        <v>1</v>
      </c>
      <c r="T24" s="700">
        <v>1</v>
      </c>
      <c r="U24" s="702">
        <v>1</v>
      </c>
    </row>
    <row r="25" spans="1:21" ht="14.4" customHeight="1" x14ac:dyDescent="0.3">
      <c r="A25" s="695">
        <v>31</v>
      </c>
      <c r="B25" s="696" t="s">
        <v>557</v>
      </c>
      <c r="C25" s="696">
        <v>89301311</v>
      </c>
      <c r="D25" s="697" t="s">
        <v>2544</v>
      </c>
      <c r="E25" s="698" t="s">
        <v>1781</v>
      </c>
      <c r="F25" s="696" t="s">
        <v>1769</v>
      </c>
      <c r="G25" s="696" t="s">
        <v>1835</v>
      </c>
      <c r="H25" s="696" t="s">
        <v>990</v>
      </c>
      <c r="I25" s="696" t="s">
        <v>1034</v>
      </c>
      <c r="J25" s="696" t="s">
        <v>993</v>
      </c>
      <c r="K25" s="696" t="s">
        <v>1715</v>
      </c>
      <c r="L25" s="699">
        <v>48.31</v>
      </c>
      <c r="M25" s="699">
        <v>96.62</v>
      </c>
      <c r="N25" s="696">
        <v>2</v>
      </c>
      <c r="O25" s="700">
        <v>2</v>
      </c>
      <c r="P25" s="699"/>
      <c r="Q25" s="701">
        <v>0</v>
      </c>
      <c r="R25" s="696"/>
      <c r="S25" s="701">
        <v>0</v>
      </c>
      <c r="T25" s="700"/>
      <c r="U25" s="702">
        <v>0</v>
      </c>
    </row>
    <row r="26" spans="1:21" ht="14.4" customHeight="1" x14ac:dyDescent="0.3">
      <c r="A26" s="695">
        <v>31</v>
      </c>
      <c r="B26" s="696" t="s">
        <v>557</v>
      </c>
      <c r="C26" s="696">
        <v>89301311</v>
      </c>
      <c r="D26" s="697" t="s">
        <v>2544</v>
      </c>
      <c r="E26" s="698" t="s">
        <v>1781</v>
      </c>
      <c r="F26" s="696" t="s">
        <v>1769</v>
      </c>
      <c r="G26" s="696" t="s">
        <v>1835</v>
      </c>
      <c r="H26" s="696" t="s">
        <v>990</v>
      </c>
      <c r="I26" s="696" t="s">
        <v>992</v>
      </c>
      <c r="J26" s="696" t="s">
        <v>993</v>
      </c>
      <c r="K26" s="696" t="s">
        <v>1716</v>
      </c>
      <c r="L26" s="699">
        <v>96.63</v>
      </c>
      <c r="M26" s="699">
        <v>3865.2000000000016</v>
      </c>
      <c r="N26" s="696">
        <v>40</v>
      </c>
      <c r="O26" s="700">
        <v>30.5</v>
      </c>
      <c r="P26" s="699">
        <v>2222.4900000000011</v>
      </c>
      <c r="Q26" s="701">
        <v>0.57500000000000007</v>
      </c>
      <c r="R26" s="696">
        <v>23</v>
      </c>
      <c r="S26" s="701">
        <v>0.57499999999999996</v>
      </c>
      <c r="T26" s="700">
        <v>17.5</v>
      </c>
      <c r="U26" s="702">
        <v>0.57377049180327866</v>
      </c>
    </row>
    <row r="27" spans="1:21" ht="14.4" customHeight="1" x14ac:dyDescent="0.3">
      <c r="A27" s="695">
        <v>31</v>
      </c>
      <c r="B27" s="696" t="s">
        <v>557</v>
      </c>
      <c r="C27" s="696">
        <v>89301311</v>
      </c>
      <c r="D27" s="697" t="s">
        <v>2544</v>
      </c>
      <c r="E27" s="698" t="s">
        <v>1781</v>
      </c>
      <c r="F27" s="696" t="s">
        <v>1769</v>
      </c>
      <c r="G27" s="696" t="s">
        <v>1835</v>
      </c>
      <c r="H27" s="696" t="s">
        <v>558</v>
      </c>
      <c r="I27" s="696" t="s">
        <v>1836</v>
      </c>
      <c r="J27" s="696" t="s">
        <v>993</v>
      </c>
      <c r="K27" s="696" t="s">
        <v>1837</v>
      </c>
      <c r="L27" s="699">
        <v>48.31</v>
      </c>
      <c r="M27" s="699">
        <v>48.31</v>
      </c>
      <c r="N27" s="696">
        <v>1</v>
      </c>
      <c r="O27" s="700">
        <v>1</v>
      </c>
      <c r="P27" s="699"/>
      <c r="Q27" s="701">
        <v>0</v>
      </c>
      <c r="R27" s="696"/>
      <c r="S27" s="701">
        <v>0</v>
      </c>
      <c r="T27" s="700"/>
      <c r="U27" s="702">
        <v>0</v>
      </c>
    </row>
    <row r="28" spans="1:21" ht="14.4" customHeight="1" x14ac:dyDescent="0.3">
      <c r="A28" s="695">
        <v>31</v>
      </c>
      <c r="B28" s="696" t="s">
        <v>557</v>
      </c>
      <c r="C28" s="696">
        <v>89301311</v>
      </c>
      <c r="D28" s="697" t="s">
        <v>2544</v>
      </c>
      <c r="E28" s="698" t="s">
        <v>1781</v>
      </c>
      <c r="F28" s="696" t="s">
        <v>1769</v>
      </c>
      <c r="G28" s="696" t="s">
        <v>1838</v>
      </c>
      <c r="H28" s="696" t="s">
        <v>558</v>
      </c>
      <c r="I28" s="696" t="s">
        <v>1839</v>
      </c>
      <c r="J28" s="696" t="s">
        <v>779</v>
      </c>
      <c r="K28" s="696" t="s">
        <v>1840</v>
      </c>
      <c r="L28" s="699">
        <v>0</v>
      </c>
      <c r="M28" s="699">
        <v>0</v>
      </c>
      <c r="N28" s="696">
        <v>1</v>
      </c>
      <c r="O28" s="700">
        <v>1</v>
      </c>
      <c r="P28" s="699">
        <v>0</v>
      </c>
      <c r="Q28" s="701"/>
      <c r="R28" s="696">
        <v>1</v>
      </c>
      <c r="S28" s="701">
        <v>1</v>
      </c>
      <c r="T28" s="700">
        <v>1</v>
      </c>
      <c r="U28" s="702">
        <v>1</v>
      </c>
    </row>
    <row r="29" spans="1:21" ht="14.4" customHeight="1" x14ac:dyDescent="0.3">
      <c r="A29" s="695">
        <v>31</v>
      </c>
      <c r="B29" s="696" t="s">
        <v>557</v>
      </c>
      <c r="C29" s="696">
        <v>89301311</v>
      </c>
      <c r="D29" s="697" t="s">
        <v>2544</v>
      </c>
      <c r="E29" s="698" t="s">
        <v>1781</v>
      </c>
      <c r="F29" s="696" t="s">
        <v>1769</v>
      </c>
      <c r="G29" s="696" t="s">
        <v>1841</v>
      </c>
      <c r="H29" s="696" t="s">
        <v>558</v>
      </c>
      <c r="I29" s="696" t="s">
        <v>1842</v>
      </c>
      <c r="J29" s="696" t="s">
        <v>1843</v>
      </c>
      <c r="K29" s="696" t="s">
        <v>1844</v>
      </c>
      <c r="L29" s="699">
        <v>28.74</v>
      </c>
      <c r="M29" s="699">
        <v>28.74</v>
      </c>
      <c r="N29" s="696">
        <v>1</v>
      </c>
      <c r="O29" s="700">
        <v>0.5</v>
      </c>
      <c r="P29" s="699"/>
      <c r="Q29" s="701">
        <v>0</v>
      </c>
      <c r="R29" s="696"/>
      <c r="S29" s="701">
        <v>0</v>
      </c>
      <c r="T29" s="700"/>
      <c r="U29" s="702">
        <v>0</v>
      </c>
    </row>
    <row r="30" spans="1:21" ht="14.4" customHeight="1" x14ac:dyDescent="0.3">
      <c r="A30" s="695">
        <v>31</v>
      </c>
      <c r="B30" s="696" t="s">
        <v>557</v>
      </c>
      <c r="C30" s="696">
        <v>89301311</v>
      </c>
      <c r="D30" s="697" t="s">
        <v>2544</v>
      </c>
      <c r="E30" s="698" t="s">
        <v>1781</v>
      </c>
      <c r="F30" s="696" t="s">
        <v>1769</v>
      </c>
      <c r="G30" s="696" t="s">
        <v>1845</v>
      </c>
      <c r="H30" s="696" t="s">
        <v>558</v>
      </c>
      <c r="I30" s="696" t="s">
        <v>1846</v>
      </c>
      <c r="J30" s="696" t="s">
        <v>1847</v>
      </c>
      <c r="K30" s="696" t="s">
        <v>1848</v>
      </c>
      <c r="L30" s="699">
        <v>0</v>
      </c>
      <c r="M30" s="699">
        <v>0</v>
      </c>
      <c r="N30" s="696">
        <v>2</v>
      </c>
      <c r="O30" s="700">
        <v>0.5</v>
      </c>
      <c r="P30" s="699"/>
      <c r="Q30" s="701"/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31</v>
      </c>
      <c r="B31" s="696" t="s">
        <v>557</v>
      </c>
      <c r="C31" s="696">
        <v>89301311</v>
      </c>
      <c r="D31" s="697" t="s">
        <v>2544</v>
      </c>
      <c r="E31" s="698" t="s">
        <v>1781</v>
      </c>
      <c r="F31" s="696" t="s">
        <v>1769</v>
      </c>
      <c r="G31" s="696" t="s">
        <v>1849</v>
      </c>
      <c r="H31" s="696" t="s">
        <v>558</v>
      </c>
      <c r="I31" s="696" t="s">
        <v>1850</v>
      </c>
      <c r="J31" s="696" t="s">
        <v>767</v>
      </c>
      <c r="K31" s="696" t="s">
        <v>1851</v>
      </c>
      <c r="L31" s="699">
        <v>112.13</v>
      </c>
      <c r="M31" s="699">
        <v>112.13</v>
      </c>
      <c r="N31" s="696">
        <v>1</v>
      </c>
      <c r="O31" s="700">
        <v>0.5</v>
      </c>
      <c r="P31" s="699">
        <v>112.13</v>
      </c>
      <c r="Q31" s="701">
        <v>1</v>
      </c>
      <c r="R31" s="696">
        <v>1</v>
      </c>
      <c r="S31" s="701">
        <v>1</v>
      </c>
      <c r="T31" s="700">
        <v>0.5</v>
      </c>
      <c r="U31" s="702">
        <v>1</v>
      </c>
    </row>
    <row r="32" spans="1:21" ht="14.4" customHeight="1" x14ac:dyDescent="0.3">
      <c r="A32" s="695">
        <v>31</v>
      </c>
      <c r="B32" s="696" t="s">
        <v>557</v>
      </c>
      <c r="C32" s="696">
        <v>89301311</v>
      </c>
      <c r="D32" s="697" t="s">
        <v>2544</v>
      </c>
      <c r="E32" s="698" t="s">
        <v>1781</v>
      </c>
      <c r="F32" s="696" t="s">
        <v>1769</v>
      </c>
      <c r="G32" s="696" t="s">
        <v>1852</v>
      </c>
      <c r="H32" s="696" t="s">
        <v>558</v>
      </c>
      <c r="I32" s="696" t="s">
        <v>663</v>
      </c>
      <c r="J32" s="696" t="s">
        <v>1853</v>
      </c>
      <c r="K32" s="696" t="s">
        <v>1854</v>
      </c>
      <c r="L32" s="699">
        <v>0</v>
      </c>
      <c r="M32" s="699">
        <v>0</v>
      </c>
      <c r="N32" s="696">
        <v>38</v>
      </c>
      <c r="O32" s="700">
        <v>29.5</v>
      </c>
      <c r="P32" s="699">
        <v>0</v>
      </c>
      <c r="Q32" s="701"/>
      <c r="R32" s="696">
        <v>20</v>
      </c>
      <c r="S32" s="701">
        <v>0.52631578947368418</v>
      </c>
      <c r="T32" s="700">
        <v>14.5</v>
      </c>
      <c r="U32" s="702">
        <v>0.49152542372881358</v>
      </c>
    </row>
    <row r="33" spans="1:21" ht="14.4" customHeight="1" x14ac:dyDescent="0.3">
      <c r="A33" s="695">
        <v>31</v>
      </c>
      <c r="B33" s="696" t="s">
        <v>557</v>
      </c>
      <c r="C33" s="696">
        <v>89301311</v>
      </c>
      <c r="D33" s="697" t="s">
        <v>2544</v>
      </c>
      <c r="E33" s="698" t="s">
        <v>1781</v>
      </c>
      <c r="F33" s="696" t="s">
        <v>1769</v>
      </c>
      <c r="G33" s="696" t="s">
        <v>1855</v>
      </c>
      <c r="H33" s="696" t="s">
        <v>558</v>
      </c>
      <c r="I33" s="696" t="s">
        <v>1856</v>
      </c>
      <c r="J33" s="696" t="s">
        <v>1857</v>
      </c>
      <c r="K33" s="696" t="s">
        <v>1858</v>
      </c>
      <c r="L33" s="699">
        <v>23.46</v>
      </c>
      <c r="M33" s="699">
        <v>46.92</v>
      </c>
      <c r="N33" s="696">
        <v>2</v>
      </c>
      <c r="O33" s="700">
        <v>1.5</v>
      </c>
      <c r="P33" s="699">
        <v>23.46</v>
      </c>
      <c r="Q33" s="701">
        <v>0.5</v>
      </c>
      <c r="R33" s="696">
        <v>1</v>
      </c>
      <c r="S33" s="701">
        <v>0.5</v>
      </c>
      <c r="T33" s="700">
        <v>0.5</v>
      </c>
      <c r="U33" s="702">
        <v>0.33333333333333331</v>
      </c>
    </row>
    <row r="34" spans="1:21" ht="14.4" customHeight="1" x14ac:dyDescent="0.3">
      <c r="A34" s="695">
        <v>31</v>
      </c>
      <c r="B34" s="696" t="s">
        <v>557</v>
      </c>
      <c r="C34" s="696">
        <v>89301311</v>
      </c>
      <c r="D34" s="697" t="s">
        <v>2544</v>
      </c>
      <c r="E34" s="698" t="s">
        <v>1781</v>
      </c>
      <c r="F34" s="696" t="s">
        <v>1769</v>
      </c>
      <c r="G34" s="696" t="s">
        <v>1796</v>
      </c>
      <c r="H34" s="696" t="s">
        <v>558</v>
      </c>
      <c r="I34" s="696" t="s">
        <v>1108</v>
      </c>
      <c r="J34" s="696" t="s">
        <v>1109</v>
      </c>
      <c r="K34" s="696" t="s">
        <v>1797</v>
      </c>
      <c r="L34" s="699">
        <v>194.73</v>
      </c>
      <c r="M34" s="699">
        <v>778.92</v>
      </c>
      <c r="N34" s="696">
        <v>4</v>
      </c>
      <c r="O34" s="700">
        <v>2</v>
      </c>
      <c r="P34" s="699">
        <v>194.73</v>
      </c>
      <c r="Q34" s="701">
        <v>0.25</v>
      </c>
      <c r="R34" s="696">
        <v>1</v>
      </c>
      <c r="S34" s="701">
        <v>0.25</v>
      </c>
      <c r="T34" s="700">
        <v>0.5</v>
      </c>
      <c r="U34" s="702">
        <v>0.25</v>
      </c>
    </row>
    <row r="35" spans="1:21" ht="14.4" customHeight="1" x14ac:dyDescent="0.3">
      <c r="A35" s="695">
        <v>31</v>
      </c>
      <c r="B35" s="696" t="s">
        <v>557</v>
      </c>
      <c r="C35" s="696">
        <v>89301311</v>
      </c>
      <c r="D35" s="697" t="s">
        <v>2544</v>
      </c>
      <c r="E35" s="698" t="s">
        <v>1781</v>
      </c>
      <c r="F35" s="696" t="s">
        <v>1769</v>
      </c>
      <c r="G35" s="696" t="s">
        <v>1859</v>
      </c>
      <c r="H35" s="696" t="s">
        <v>558</v>
      </c>
      <c r="I35" s="696" t="s">
        <v>1860</v>
      </c>
      <c r="J35" s="696" t="s">
        <v>1861</v>
      </c>
      <c r="K35" s="696" t="s">
        <v>1862</v>
      </c>
      <c r="L35" s="699">
        <v>98.23</v>
      </c>
      <c r="M35" s="699">
        <v>98.23</v>
      </c>
      <c r="N35" s="696">
        <v>1</v>
      </c>
      <c r="O35" s="700">
        <v>0.5</v>
      </c>
      <c r="P35" s="699">
        <v>98.23</v>
      </c>
      <c r="Q35" s="701">
        <v>1</v>
      </c>
      <c r="R35" s="696">
        <v>1</v>
      </c>
      <c r="S35" s="701">
        <v>1</v>
      </c>
      <c r="T35" s="700">
        <v>0.5</v>
      </c>
      <c r="U35" s="702">
        <v>1</v>
      </c>
    </row>
    <row r="36" spans="1:21" ht="14.4" customHeight="1" x14ac:dyDescent="0.3">
      <c r="A36" s="695">
        <v>31</v>
      </c>
      <c r="B36" s="696" t="s">
        <v>557</v>
      </c>
      <c r="C36" s="696">
        <v>89301311</v>
      </c>
      <c r="D36" s="697" t="s">
        <v>2544</v>
      </c>
      <c r="E36" s="698" t="s">
        <v>1781</v>
      </c>
      <c r="F36" s="696" t="s">
        <v>1769</v>
      </c>
      <c r="G36" s="696" t="s">
        <v>1859</v>
      </c>
      <c r="H36" s="696" t="s">
        <v>990</v>
      </c>
      <c r="I36" s="696" t="s">
        <v>1863</v>
      </c>
      <c r="J36" s="696" t="s">
        <v>1012</v>
      </c>
      <c r="K36" s="696" t="s">
        <v>1862</v>
      </c>
      <c r="L36" s="699">
        <v>98.23</v>
      </c>
      <c r="M36" s="699">
        <v>98.23</v>
      </c>
      <c r="N36" s="696">
        <v>1</v>
      </c>
      <c r="O36" s="700">
        <v>0.5</v>
      </c>
      <c r="P36" s="699"/>
      <c r="Q36" s="701">
        <v>0</v>
      </c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31</v>
      </c>
      <c r="B37" s="696" t="s">
        <v>557</v>
      </c>
      <c r="C37" s="696">
        <v>89301311</v>
      </c>
      <c r="D37" s="697" t="s">
        <v>2544</v>
      </c>
      <c r="E37" s="698" t="s">
        <v>1781</v>
      </c>
      <c r="F37" s="696" t="s">
        <v>1771</v>
      </c>
      <c r="G37" s="696" t="s">
        <v>1864</v>
      </c>
      <c r="H37" s="696" t="s">
        <v>558</v>
      </c>
      <c r="I37" s="696" t="s">
        <v>1865</v>
      </c>
      <c r="J37" s="696" t="s">
        <v>1866</v>
      </c>
      <c r="K37" s="696" t="s">
        <v>1867</v>
      </c>
      <c r="L37" s="699">
        <v>410</v>
      </c>
      <c r="M37" s="699">
        <v>410</v>
      </c>
      <c r="N37" s="696">
        <v>1</v>
      </c>
      <c r="O37" s="700">
        <v>1</v>
      </c>
      <c r="P37" s="699">
        <v>410</v>
      </c>
      <c r="Q37" s="701">
        <v>1</v>
      </c>
      <c r="R37" s="696">
        <v>1</v>
      </c>
      <c r="S37" s="701">
        <v>1</v>
      </c>
      <c r="T37" s="700">
        <v>1</v>
      </c>
      <c r="U37" s="702">
        <v>1</v>
      </c>
    </row>
    <row r="38" spans="1:21" ht="14.4" customHeight="1" x14ac:dyDescent="0.3">
      <c r="A38" s="695">
        <v>31</v>
      </c>
      <c r="B38" s="696" t="s">
        <v>557</v>
      </c>
      <c r="C38" s="696">
        <v>89301311</v>
      </c>
      <c r="D38" s="697" t="s">
        <v>2544</v>
      </c>
      <c r="E38" s="698" t="s">
        <v>1781</v>
      </c>
      <c r="F38" s="696" t="s">
        <v>1771</v>
      </c>
      <c r="G38" s="696" t="s">
        <v>1864</v>
      </c>
      <c r="H38" s="696" t="s">
        <v>558</v>
      </c>
      <c r="I38" s="696" t="s">
        <v>1865</v>
      </c>
      <c r="J38" s="696" t="s">
        <v>1868</v>
      </c>
      <c r="K38" s="696" t="s">
        <v>1869</v>
      </c>
      <c r="L38" s="699">
        <v>410</v>
      </c>
      <c r="M38" s="699">
        <v>29930</v>
      </c>
      <c r="N38" s="696">
        <v>73</v>
      </c>
      <c r="O38" s="700">
        <v>72</v>
      </c>
      <c r="P38" s="699">
        <v>26650</v>
      </c>
      <c r="Q38" s="701">
        <v>0.8904109589041096</v>
      </c>
      <c r="R38" s="696">
        <v>65</v>
      </c>
      <c r="S38" s="701">
        <v>0.8904109589041096</v>
      </c>
      <c r="T38" s="700">
        <v>64</v>
      </c>
      <c r="U38" s="702">
        <v>0.88888888888888884</v>
      </c>
    </row>
    <row r="39" spans="1:21" ht="14.4" customHeight="1" x14ac:dyDescent="0.3">
      <c r="A39" s="695">
        <v>31</v>
      </c>
      <c r="B39" s="696" t="s">
        <v>557</v>
      </c>
      <c r="C39" s="696">
        <v>89301311</v>
      </c>
      <c r="D39" s="697" t="s">
        <v>2544</v>
      </c>
      <c r="E39" s="698" t="s">
        <v>1781</v>
      </c>
      <c r="F39" s="696" t="s">
        <v>1771</v>
      </c>
      <c r="G39" s="696" t="s">
        <v>1864</v>
      </c>
      <c r="H39" s="696" t="s">
        <v>558</v>
      </c>
      <c r="I39" s="696" t="s">
        <v>1870</v>
      </c>
      <c r="J39" s="696" t="s">
        <v>1871</v>
      </c>
      <c r="K39" s="696" t="s">
        <v>1872</v>
      </c>
      <c r="L39" s="699">
        <v>566</v>
      </c>
      <c r="M39" s="699">
        <v>566</v>
      </c>
      <c r="N39" s="696">
        <v>1</v>
      </c>
      <c r="O39" s="700">
        <v>1</v>
      </c>
      <c r="P39" s="699">
        <v>566</v>
      </c>
      <c r="Q39" s="701">
        <v>1</v>
      </c>
      <c r="R39" s="696">
        <v>1</v>
      </c>
      <c r="S39" s="701">
        <v>1</v>
      </c>
      <c r="T39" s="700">
        <v>1</v>
      </c>
      <c r="U39" s="702">
        <v>1</v>
      </c>
    </row>
    <row r="40" spans="1:21" ht="14.4" customHeight="1" x14ac:dyDescent="0.3">
      <c r="A40" s="695">
        <v>31</v>
      </c>
      <c r="B40" s="696" t="s">
        <v>557</v>
      </c>
      <c r="C40" s="696">
        <v>89301311</v>
      </c>
      <c r="D40" s="697" t="s">
        <v>2544</v>
      </c>
      <c r="E40" s="698" t="s">
        <v>1781</v>
      </c>
      <c r="F40" s="696" t="s">
        <v>1771</v>
      </c>
      <c r="G40" s="696" t="s">
        <v>1873</v>
      </c>
      <c r="H40" s="696" t="s">
        <v>558</v>
      </c>
      <c r="I40" s="696" t="s">
        <v>1874</v>
      </c>
      <c r="J40" s="696" t="s">
        <v>1875</v>
      </c>
      <c r="K40" s="696" t="s">
        <v>1876</v>
      </c>
      <c r="L40" s="699">
        <v>35.75</v>
      </c>
      <c r="M40" s="699">
        <v>4290</v>
      </c>
      <c r="N40" s="696">
        <v>120</v>
      </c>
      <c r="O40" s="700">
        <v>60</v>
      </c>
      <c r="P40" s="699">
        <v>4290</v>
      </c>
      <c r="Q40" s="701">
        <v>1</v>
      </c>
      <c r="R40" s="696">
        <v>120</v>
      </c>
      <c r="S40" s="701">
        <v>1</v>
      </c>
      <c r="T40" s="700">
        <v>60</v>
      </c>
      <c r="U40" s="702">
        <v>1</v>
      </c>
    </row>
    <row r="41" spans="1:21" ht="14.4" customHeight="1" x14ac:dyDescent="0.3">
      <c r="A41" s="695">
        <v>31</v>
      </c>
      <c r="B41" s="696" t="s">
        <v>557</v>
      </c>
      <c r="C41" s="696">
        <v>89301311</v>
      </c>
      <c r="D41" s="697" t="s">
        <v>2544</v>
      </c>
      <c r="E41" s="698" t="s">
        <v>1781</v>
      </c>
      <c r="F41" s="696" t="s">
        <v>1771</v>
      </c>
      <c r="G41" s="696" t="s">
        <v>1877</v>
      </c>
      <c r="H41" s="696" t="s">
        <v>558</v>
      </c>
      <c r="I41" s="696" t="s">
        <v>1878</v>
      </c>
      <c r="J41" s="696" t="s">
        <v>1879</v>
      </c>
      <c r="K41" s="696" t="s">
        <v>1880</v>
      </c>
      <c r="L41" s="699">
        <v>260</v>
      </c>
      <c r="M41" s="699">
        <v>2340</v>
      </c>
      <c r="N41" s="696">
        <v>9</v>
      </c>
      <c r="O41" s="700">
        <v>5</v>
      </c>
      <c r="P41" s="699">
        <v>2080</v>
      </c>
      <c r="Q41" s="701">
        <v>0.88888888888888884</v>
      </c>
      <c r="R41" s="696">
        <v>8</v>
      </c>
      <c r="S41" s="701">
        <v>0.88888888888888884</v>
      </c>
      <c r="T41" s="700">
        <v>4</v>
      </c>
      <c r="U41" s="702">
        <v>0.8</v>
      </c>
    </row>
    <row r="42" spans="1:21" ht="14.4" customHeight="1" x14ac:dyDescent="0.3">
      <c r="A42" s="695">
        <v>31</v>
      </c>
      <c r="B42" s="696" t="s">
        <v>557</v>
      </c>
      <c r="C42" s="696">
        <v>89301311</v>
      </c>
      <c r="D42" s="697" t="s">
        <v>2544</v>
      </c>
      <c r="E42" s="698" t="s">
        <v>1781</v>
      </c>
      <c r="F42" s="696" t="s">
        <v>1771</v>
      </c>
      <c r="G42" s="696" t="s">
        <v>1877</v>
      </c>
      <c r="H42" s="696" t="s">
        <v>558</v>
      </c>
      <c r="I42" s="696" t="s">
        <v>1881</v>
      </c>
      <c r="J42" s="696" t="s">
        <v>1882</v>
      </c>
      <c r="K42" s="696" t="s">
        <v>1883</v>
      </c>
      <c r="L42" s="699">
        <v>200</v>
      </c>
      <c r="M42" s="699">
        <v>11600</v>
      </c>
      <c r="N42" s="696">
        <v>58</v>
      </c>
      <c r="O42" s="700">
        <v>29</v>
      </c>
      <c r="P42" s="699">
        <v>10800</v>
      </c>
      <c r="Q42" s="701">
        <v>0.93103448275862066</v>
      </c>
      <c r="R42" s="696">
        <v>54</v>
      </c>
      <c r="S42" s="701">
        <v>0.93103448275862066</v>
      </c>
      <c r="T42" s="700">
        <v>27</v>
      </c>
      <c r="U42" s="702">
        <v>0.93103448275862066</v>
      </c>
    </row>
    <row r="43" spans="1:21" ht="14.4" customHeight="1" x14ac:dyDescent="0.3">
      <c r="A43" s="695">
        <v>31</v>
      </c>
      <c r="B43" s="696" t="s">
        <v>557</v>
      </c>
      <c r="C43" s="696">
        <v>89301311</v>
      </c>
      <c r="D43" s="697" t="s">
        <v>2544</v>
      </c>
      <c r="E43" s="698" t="s">
        <v>1781</v>
      </c>
      <c r="F43" s="696" t="s">
        <v>1771</v>
      </c>
      <c r="G43" s="696" t="s">
        <v>1884</v>
      </c>
      <c r="H43" s="696" t="s">
        <v>558</v>
      </c>
      <c r="I43" s="696" t="s">
        <v>1885</v>
      </c>
      <c r="J43" s="696" t="s">
        <v>1886</v>
      </c>
      <c r="K43" s="696" t="s">
        <v>1887</v>
      </c>
      <c r="L43" s="699">
        <v>3000</v>
      </c>
      <c r="M43" s="699">
        <v>3000</v>
      </c>
      <c r="N43" s="696">
        <v>1</v>
      </c>
      <c r="O43" s="700">
        <v>1</v>
      </c>
      <c r="P43" s="699">
        <v>3000</v>
      </c>
      <c r="Q43" s="701">
        <v>1</v>
      </c>
      <c r="R43" s="696">
        <v>1</v>
      </c>
      <c r="S43" s="701">
        <v>1</v>
      </c>
      <c r="T43" s="700">
        <v>1</v>
      </c>
      <c r="U43" s="702">
        <v>1</v>
      </c>
    </row>
    <row r="44" spans="1:21" ht="14.4" customHeight="1" x14ac:dyDescent="0.3">
      <c r="A44" s="695">
        <v>31</v>
      </c>
      <c r="B44" s="696" t="s">
        <v>557</v>
      </c>
      <c r="C44" s="696">
        <v>89301311</v>
      </c>
      <c r="D44" s="697" t="s">
        <v>2544</v>
      </c>
      <c r="E44" s="698" t="s">
        <v>1781</v>
      </c>
      <c r="F44" s="696" t="s">
        <v>1771</v>
      </c>
      <c r="G44" s="696" t="s">
        <v>1884</v>
      </c>
      <c r="H44" s="696" t="s">
        <v>558</v>
      </c>
      <c r="I44" s="696" t="s">
        <v>1888</v>
      </c>
      <c r="J44" s="696" t="s">
        <v>1889</v>
      </c>
      <c r="K44" s="696" t="s">
        <v>1890</v>
      </c>
      <c r="L44" s="699">
        <v>199.5</v>
      </c>
      <c r="M44" s="699">
        <v>399</v>
      </c>
      <c r="N44" s="696">
        <v>2</v>
      </c>
      <c r="O44" s="700">
        <v>2</v>
      </c>
      <c r="P44" s="699">
        <v>399</v>
      </c>
      <c r="Q44" s="701">
        <v>1</v>
      </c>
      <c r="R44" s="696">
        <v>2</v>
      </c>
      <c r="S44" s="701">
        <v>1</v>
      </c>
      <c r="T44" s="700">
        <v>2</v>
      </c>
      <c r="U44" s="702">
        <v>1</v>
      </c>
    </row>
    <row r="45" spans="1:21" ht="14.4" customHeight="1" x14ac:dyDescent="0.3">
      <c r="A45" s="695">
        <v>31</v>
      </c>
      <c r="B45" s="696" t="s">
        <v>557</v>
      </c>
      <c r="C45" s="696">
        <v>89301311</v>
      </c>
      <c r="D45" s="697" t="s">
        <v>2544</v>
      </c>
      <c r="E45" s="698" t="s">
        <v>1781</v>
      </c>
      <c r="F45" s="696" t="s">
        <v>1771</v>
      </c>
      <c r="G45" s="696" t="s">
        <v>1884</v>
      </c>
      <c r="H45" s="696" t="s">
        <v>558</v>
      </c>
      <c r="I45" s="696" t="s">
        <v>1891</v>
      </c>
      <c r="J45" s="696" t="s">
        <v>1892</v>
      </c>
      <c r="K45" s="696" t="s">
        <v>1893</v>
      </c>
      <c r="L45" s="699">
        <v>492.18</v>
      </c>
      <c r="M45" s="699">
        <v>4429.62</v>
      </c>
      <c r="N45" s="696">
        <v>9</v>
      </c>
      <c r="O45" s="700">
        <v>9</v>
      </c>
      <c r="P45" s="699">
        <v>3445.2599999999998</v>
      </c>
      <c r="Q45" s="701">
        <v>0.77777777777777779</v>
      </c>
      <c r="R45" s="696">
        <v>7</v>
      </c>
      <c r="S45" s="701">
        <v>0.77777777777777779</v>
      </c>
      <c r="T45" s="700">
        <v>7</v>
      </c>
      <c r="U45" s="702">
        <v>0.77777777777777779</v>
      </c>
    </row>
    <row r="46" spans="1:21" ht="14.4" customHeight="1" x14ac:dyDescent="0.3">
      <c r="A46" s="695">
        <v>31</v>
      </c>
      <c r="B46" s="696" t="s">
        <v>557</v>
      </c>
      <c r="C46" s="696">
        <v>89301311</v>
      </c>
      <c r="D46" s="697" t="s">
        <v>2544</v>
      </c>
      <c r="E46" s="698" t="s">
        <v>1781</v>
      </c>
      <c r="F46" s="696" t="s">
        <v>1771</v>
      </c>
      <c r="G46" s="696" t="s">
        <v>1884</v>
      </c>
      <c r="H46" s="696" t="s">
        <v>558</v>
      </c>
      <c r="I46" s="696" t="s">
        <v>1894</v>
      </c>
      <c r="J46" s="696" t="s">
        <v>1895</v>
      </c>
      <c r="K46" s="696" t="s">
        <v>1896</v>
      </c>
      <c r="L46" s="699">
        <v>750</v>
      </c>
      <c r="M46" s="699">
        <v>3000</v>
      </c>
      <c r="N46" s="696">
        <v>4</v>
      </c>
      <c r="O46" s="700">
        <v>4</v>
      </c>
      <c r="P46" s="699">
        <v>3000</v>
      </c>
      <c r="Q46" s="701">
        <v>1</v>
      </c>
      <c r="R46" s="696">
        <v>4</v>
      </c>
      <c r="S46" s="701">
        <v>1</v>
      </c>
      <c r="T46" s="700">
        <v>4</v>
      </c>
      <c r="U46" s="702">
        <v>1</v>
      </c>
    </row>
    <row r="47" spans="1:21" ht="14.4" customHeight="1" x14ac:dyDescent="0.3">
      <c r="A47" s="695">
        <v>31</v>
      </c>
      <c r="B47" s="696" t="s">
        <v>557</v>
      </c>
      <c r="C47" s="696">
        <v>89301311</v>
      </c>
      <c r="D47" s="697" t="s">
        <v>2544</v>
      </c>
      <c r="E47" s="698" t="s">
        <v>1781</v>
      </c>
      <c r="F47" s="696" t="s">
        <v>1771</v>
      </c>
      <c r="G47" s="696" t="s">
        <v>1884</v>
      </c>
      <c r="H47" s="696" t="s">
        <v>558</v>
      </c>
      <c r="I47" s="696" t="s">
        <v>1576</v>
      </c>
      <c r="J47" s="696" t="s">
        <v>1897</v>
      </c>
      <c r="K47" s="696" t="s">
        <v>1898</v>
      </c>
      <c r="L47" s="699">
        <v>2202.1999999999998</v>
      </c>
      <c r="M47" s="699">
        <v>2202.1999999999998</v>
      </c>
      <c r="N47" s="696">
        <v>1</v>
      </c>
      <c r="O47" s="700">
        <v>1</v>
      </c>
      <c r="P47" s="699"/>
      <c r="Q47" s="701">
        <v>0</v>
      </c>
      <c r="R47" s="696"/>
      <c r="S47" s="701">
        <v>0</v>
      </c>
      <c r="T47" s="700"/>
      <c r="U47" s="702">
        <v>0</v>
      </c>
    </row>
    <row r="48" spans="1:21" ht="14.4" customHeight="1" x14ac:dyDescent="0.3">
      <c r="A48" s="695">
        <v>31</v>
      </c>
      <c r="B48" s="696" t="s">
        <v>557</v>
      </c>
      <c r="C48" s="696">
        <v>89301311</v>
      </c>
      <c r="D48" s="697" t="s">
        <v>2544</v>
      </c>
      <c r="E48" s="698" t="s">
        <v>1781</v>
      </c>
      <c r="F48" s="696" t="s">
        <v>1771</v>
      </c>
      <c r="G48" s="696" t="s">
        <v>1884</v>
      </c>
      <c r="H48" s="696" t="s">
        <v>558</v>
      </c>
      <c r="I48" s="696" t="s">
        <v>1899</v>
      </c>
      <c r="J48" s="696" t="s">
        <v>1900</v>
      </c>
      <c r="K48" s="696" t="s">
        <v>1901</v>
      </c>
      <c r="L48" s="699">
        <v>971.25</v>
      </c>
      <c r="M48" s="699">
        <v>1942.5</v>
      </c>
      <c r="N48" s="696">
        <v>2</v>
      </c>
      <c r="O48" s="700">
        <v>2</v>
      </c>
      <c r="P48" s="699">
        <v>1942.5</v>
      </c>
      <c r="Q48" s="701">
        <v>1</v>
      </c>
      <c r="R48" s="696">
        <v>2</v>
      </c>
      <c r="S48" s="701">
        <v>1</v>
      </c>
      <c r="T48" s="700">
        <v>2</v>
      </c>
      <c r="U48" s="702">
        <v>1</v>
      </c>
    </row>
    <row r="49" spans="1:21" ht="14.4" customHeight="1" x14ac:dyDescent="0.3">
      <c r="A49" s="695">
        <v>31</v>
      </c>
      <c r="B49" s="696" t="s">
        <v>557</v>
      </c>
      <c r="C49" s="696">
        <v>89301311</v>
      </c>
      <c r="D49" s="697" t="s">
        <v>2544</v>
      </c>
      <c r="E49" s="698" t="s">
        <v>1781</v>
      </c>
      <c r="F49" s="696" t="s">
        <v>1771</v>
      </c>
      <c r="G49" s="696" t="s">
        <v>1884</v>
      </c>
      <c r="H49" s="696" t="s">
        <v>558</v>
      </c>
      <c r="I49" s="696" t="s">
        <v>1902</v>
      </c>
      <c r="J49" s="696" t="s">
        <v>1903</v>
      </c>
      <c r="K49" s="696"/>
      <c r="L49" s="699">
        <v>500</v>
      </c>
      <c r="M49" s="699">
        <v>500</v>
      </c>
      <c r="N49" s="696">
        <v>1</v>
      </c>
      <c r="O49" s="700">
        <v>1</v>
      </c>
      <c r="P49" s="699">
        <v>500</v>
      </c>
      <c r="Q49" s="701">
        <v>1</v>
      </c>
      <c r="R49" s="696">
        <v>1</v>
      </c>
      <c r="S49" s="701">
        <v>1</v>
      </c>
      <c r="T49" s="700">
        <v>1</v>
      </c>
      <c r="U49" s="702">
        <v>1</v>
      </c>
    </row>
    <row r="50" spans="1:21" ht="14.4" customHeight="1" x14ac:dyDescent="0.3">
      <c r="A50" s="695">
        <v>31</v>
      </c>
      <c r="B50" s="696" t="s">
        <v>557</v>
      </c>
      <c r="C50" s="696">
        <v>89301311</v>
      </c>
      <c r="D50" s="697" t="s">
        <v>2544</v>
      </c>
      <c r="E50" s="698" t="s">
        <v>1781</v>
      </c>
      <c r="F50" s="696" t="s">
        <v>1771</v>
      </c>
      <c r="G50" s="696" t="s">
        <v>1884</v>
      </c>
      <c r="H50" s="696" t="s">
        <v>558</v>
      </c>
      <c r="I50" s="696" t="s">
        <v>1904</v>
      </c>
      <c r="J50" s="696" t="s">
        <v>1905</v>
      </c>
      <c r="K50" s="696" t="s">
        <v>1906</v>
      </c>
      <c r="L50" s="699">
        <v>1978.94</v>
      </c>
      <c r="M50" s="699">
        <v>1978.94</v>
      </c>
      <c r="N50" s="696">
        <v>1</v>
      </c>
      <c r="O50" s="700">
        <v>1</v>
      </c>
      <c r="P50" s="699">
        <v>1978.94</v>
      </c>
      <c r="Q50" s="701">
        <v>1</v>
      </c>
      <c r="R50" s="696">
        <v>1</v>
      </c>
      <c r="S50" s="701">
        <v>1</v>
      </c>
      <c r="T50" s="700">
        <v>1</v>
      </c>
      <c r="U50" s="702">
        <v>1</v>
      </c>
    </row>
    <row r="51" spans="1:21" ht="14.4" customHeight="1" x14ac:dyDescent="0.3">
      <c r="A51" s="695">
        <v>31</v>
      </c>
      <c r="B51" s="696" t="s">
        <v>557</v>
      </c>
      <c r="C51" s="696">
        <v>89301311</v>
      </c>
      <c r="D51" s="697" t="s">
        <v>2544</v>
      </c>
      <c r="E51" s="698" t="s">
        <v>1782</v>
      </c>
      <c r="F51" s="696" t="s">
        <v>1769</v>
      </c>
      <c r="G51" s="696" t="s">
        <v>1801</v>
      </c>
      <c r="H51" s="696" t="s">
        <v>990</v>
      </c>
      <c r="I51" s="696" t="s">
        <v>1165</v>
      </c>
      <c r="J51" s="696" t="s">
        <v>1699</v>
      </c>
      <c r="K51" s="696" t="s">
        <v>1700</v>
      </c>
      <c r="L51" s="699">
        <v>333.31</v>
      </c>
      <c r="M51" s="699">
        <v>999.93000000000006</v>
      </c>
      <c r="N51" s="696">
        <v>3</v>
      </c>
      <c r="O51" s="700">
        <v>1.5</v>
      </c>
      <c r="P51" s="699">
        <v>666.62</v>
      </c>
      <c r="Q51" s="701">
        <v>0.66666666666666663</v>
      </c>
      <c r="R51" s="696">
        <v>2</v>
      </c>
      <c r="S51" s="701">
        <v>0.66666666666666663</v>
      </c>
      <c r="T51" s="700">
        <v>0.5</v>
      </c>
      <c r="U51" s="702">
        <v>0.33333333333333331</v>
      </c>
    </row>
    <row r="52" spans="1:21" ht="14.4" customHeight="1" x14ac:dyDescent="0.3">
      <c r="A52" s="695">
        <v>31</v>
      </c>
      <c r="B52" s="696" t="s">
        <v>557</v>
      </c>
      <c r="C52" s="696">
        <v>89301311</v>
      </c>
      <c r="D52" s="697" t="s">
        <v>2544</v>
      </c>
      <c r="E52" s="698" t="s">
        <v>1782</v>
      </c>
      <c r="F52" s="696" t="s">
        <v>1769</v>
      </c>
      <c r="G52" s="696" t="s">
        <v>1805</v>
      </c>
      <c r="H52" s="696" t="s">
        <v>558</v>
      </c>
      <c r="I52" s="696" t="s">
        <v>1806</v>
      </c>
      <c r="J52" s="696" t="s">
        <v>1584</v>
      </c>
      <c r="K52" s="696" t="s">
        <v>1807</v>
      </c>
      <c r="L52" s="699">
        <v>0</v>
      </c>
      <c r="M52" s="699">
        <v>0</v>
      </c>
      <c r="N52" s="696">
        <v>3</v>
      </c>
      <c r="O52" s="700">
        <v>0.5</v>
      </c>
      <c r="P52" s="699">
        <v>0</v>
      </c>
      <c r="Q52" s="701"/>
      <c r="R52" s="696">
        <v>3</v>
      </c>
      <c r="S52" s="701">
        <v>1</v>
      </c>
      <c r="T52" s="700">
        <v>0.5</v>
      </c>
      <c r="U52" s="702">
        <v>1</v>
      </c>
    </row>
    <row r="53" spans="1:21" ht="14.4" customHeight="1" x14ac:dyDescent="0.3">
      <c r="A53" s="695">
        <v>31</v>
      </c>
      <c r="B53" s="696" t="s">
        <v>557</v>
      </c>
      <c r="C53" s="696">
        <v>89301311</v>
      </c>
      <c r="D53" s="697" t="s">
        <v>2544</v>
      </c>
      <c r="E53" s="698" t="s">
        <v>1782</v>
      </c>
      <c r="F53" s="696" t="s">
        <v>1769</v>
      </c>
      <c r="G53" s="696" t="s">
        <v>1808</v>
      </c>
      <c r="H53" s="696" t="s">
        <v>990</v>
      </c>
      <c r="I53" s="696" t="s">
        <v>1150</v>
      </c>
      <c r="J53" s="696" t="s">
        <v>1151</v>
      </c>
      <c r="K53" s="696" t="s">
        <v>1710</v>
      </c>
      <c r="L53" s="699">
        <v>69.86</v>
      </c>
      <c r="M53" s="699">
        <v>139.72</v>
      </c>
      <c r="N53" s="696">
        <v>2</v>
      </c>
      <c r="O53" s="700">
        <v>0.5</v>
      </c>
      <c r="P53" s="699">
        <v>139.72</v>
      </c>
      <c r="Q53" s="701">
        <v>1</v>
      </c>
      <c r="R53" s="696">
        <v>2</v>
      </c>
      <c r="S53" s="701">
        <v>1</v>
      </c>
      <c r="T53" s="700">
        <v>0.5</v>
      </c>
      <c r="U53" s="702">
        <v>1</v>
      </c>
    </row>
    <row r="54" spans="1:21" ht="14.4" customHeight="1" x14ac:dyDescent="0.3">
      <c r="A54" s="695">
        <v>31</v>
      </c>
      <c r="B54" s="696" t="s">
        <v>557</v>
      </c>
      <c r="C54" s="696">
        <v>89301311</v>
      </c>
      <c r="D54" s="697" t="s">
        <v>2544</v>
      </c>
      <c r="E54" s="698" t="s">
        <v>1782</v>
      </c>
      <c r="F54" s="696" t="s">
        <v>1769</v>
      </c>
      <c r="G54" s="696" t="s">
        <v>1907</v>
      </c>
      <c r="H54" s="696" t="s">
        <v>558</v>
      </c>
      <c r="I54" s="696" t="s">
        <v>1096</v>
      </c>
      <c r="J54" s="696" t="s">
        <v>1097</v>
      </c>
      <c r="K54" s="696" t="s">
        <v>1908</v>
      </c>
      <c r="L54" s="699">
        <v>83.09</v>
      </c>
      <c r="M54" s="699">
        <v>83.09</v>
      </c>
      <c r="N54" s="696">
        <v>1</v>
      </c>
      <c r="O54" s="700">
        <v>1</v>
      </c>
      <c r="P54" s="699">
        <v>83.09</v>
      </c>
      <c r="Q54" s="701">
        <v>1</v>
      </c>
      <c r="R54" s="696">
        <v>1</v>
      </c>
      <c r="S54" s="701">
        <v>1</v>
      </c>
      <c r="T54" s="700">
        <v>1</v>
      </c>
      <c r="U54" s="702">
        <v>1</v>
      </c>
    </row>
    <row r="55" spans="1:21" ht="14.4" customHeight="1" x14ac:dyDescent="0.3">
      <c r="A55" s="695">
        <v>31</v>
      </c>
      <c r="B55" s="696" t="s">
        <v>557</v>
      </c>
      <c r="C55" s="696">
        <v>89301311</v>
      </c>
      <c r="D55" s="697" t="s">
        <v>2544</v>
      </c>
      <c r="E55" s="698" t="s">
        <v>1782</v>
      </c>
      <c r="F55" s="696" t="s">
        <v>1769</v>
      </c>
      <c r="G55" s="696" t="s">
        <v>1819</v>
      </c>
      <c r="H55" s="696" t="s">
        <v>558</v>
      </c>
      <c r="I55" s="696" t="s">
        <v>1820</v>
      </c>
      <c r="J55" s="696" t="s">
        <v>1821</v>
      </c>
      <c r="K55" s="696"/>
      <c r="L55" s="699">
        <v>0</v>
      </c>
      <c r="M55" s="699">
        <v>0</v>
      </c>
      <c r="N55" s="696">
        <v>3</v>
      </c>
      <c r="O55" s="700">
        <v>2</v>
      </c>
      <c r="P55" s="699"/>
      <c r="Q55" s="701"/>
      <c r="R55" s="696"/>
      <c r="S55" s="701">
        <v>0</v>
      </c>
      <c r="T55" s="700"/>
      <c r="U55" s="702">
        <v>0</v>
      </c>
    </row>
    <row r="56" spans="1:21" ht="14.4" customHeight="1" x14ac:dyDescent="0.3">
      <c r="A56" s="695">
        <v>31</v>
      </c>
      <c r="B56" s="696" t="s">
        <v>557</v>
      </c>
      <c r="C56" s="696">
        <v>89301311</v>
      </c>
      <c r="D56" s="697" t="s">
        <v>2544</v>
      </c>
      <c r="E56" s="698" t="s">
        <v>1782</v>
      </c>
      <c r="F56" s="696" t="s">
        <v>1769</v>
      </c>
      <c r="G56" s="696" t="s">
        <v>1826</v>
      </c>
      <c r="H56" s="696" t="s">
        <v>558</v>
      </c>
      <c r="I56" s="696" t="s">
        <v>1827</v>
      </c>
      <c r="J56" s="696" t="s">
        <v>748</v>
      </c>
      <c r="K56" s="696" t="s">
        <v>1828</v>
      </c>
      <c r="L56" s="699">
        <v>0</v>
      </c>
      <c r="M56" s="699">
        <v>0</v>
      </c>
      <c r="N56" s="696">
        <v>2</v>
      </c>
      <c r="O56" s="700">
        <v>1</v>
      </c>
      <c r="P56" s="699">
        <v>0</v>
      </c>
      <c r="Q56" s="701"/>
      <c r="R56" s="696">
        <v>2</v>
      </c>
      <c r="S56" s="701">
        <v>1</v>
      </c>
      <c r="T56" s="700">
        <v>1</v>
      </c>
      <c r="U56" s="702">
        <v>1</v>
      </c>
    </row>
    <row r="57" spans="1:21" ht="14.4" customHeight="1" x14ac:dyDescent="0.3">
      <c r="A57" s="695">
        <v>31</v>
      </c>
      <c r="B57" s="696" t="s">
        <v>557</v>
      </c>
      <c r="C57" s="696">
        <v>89301311</v>
      </c>
      <c r="D57" s="697" t="s">
        <v>2544</v>
      </c>
      <c r="E57" s="698" t="s">
        <v>1782</v>
      </c>
      <c r="F57" s="696" t="s">
        <v>1769</v>
      </c>
      <c r="G57" s="696" t="s">
        <v>1829</v>
      </c>
      <c r="H57" s="696" t="s">
        <v>990</v>
      </c>
      <c r="I57" s="696" t="s">
        <v>1169</v>
      </c>
      <c r="J57" s="696" t="s">
        <v>1170</v>
      </c>
      <c r="K57" s="696" t="s">
        <v>1171</v>
      </c>
      <c r="L57" s="699">
        <v>154.01</v>
      </c>
      <c r="M57" s="699">
        <v>1078.07</v>
      </c>
      <c r="N57" s="696">
        <v>7</v>
      </c>
      <c r="O57" s="700">
        <v>2</v>
      </c>
      <c r="P57" s="699">
        <v>462.03</v>
      </c>
      <c r="Q57" s="701">
        <v>0.42857142857142855</v>
      </c>
      <c r="R57" s="696">
        <v>3</v>
      </c>
      <c r="S57" s="701">
        <v>0.42857142857142855</v>
      </c>
      <c r="T57" s="700">
        <v>1</v>
      </c>
      <c r="U57" s="702">
        <v>0.5</v>
      </c>
    </row>
    <row r="58" spans="1:21" ht="14.4" customHeight="1" x14ac:dyDescent="0.3">
      <c r="A58" s="695">
        <v>31</v>
      </c>
      <c r="B58" s="696" t="s">
        <v>557</v>
      </c>
      <c r="C58" s="696">
        <v>89301311</v>
      </c>
      <c r="D58" s="697" t="s">
        <v>2544</v>
      </c>
      <c r="E58" s="698" t="s">
        <v>1782</v>
      </c>
      <c r="F58" s="696" t="s">
        <v>1769</v>
      </c>
      <c r="G58" s="696" t="s">
        <v>1795</v>
      </c>
      <c r="H58" s="696" t="s">
        <v>990</v>
      </c>
      <c r="I58" s="696" t="s">
        <v>1065</v>
      </c>
      <c r="J58" s="696" t="s">
        <v>1062</v>
      </c>
      <c r="K58" s="696" t="s">
        <v>1066</v>
      </c>
      <c r="L58" s="699">
        <v>625.29</v>
      </c>
      <c r="M58" s="699">
        <v>68156.61000000003</v>
      </c>
      <c r="N58" s="696">
        <v>109</v>
      </c>
      <c r="O58" s="700">
        <v>28.5</v>
      </c>
      <c r="P58" s="699">
        <v>57526.680000000029</v>
      </c>
      <c r="Q58" s="701">
        <v>0.84403669724770647</v>
      </c>
      <c r="R58" s="696">
        <v>92</v>
      </c>
      <c r="S58" s="701">
        <v>0.84403669724770647</v>
      </c>
      <c r="T58" s="700">
        <v>24.5</v>
      </c>
      <c r="U58" s="702">
        <v>0.85964912280701755</v>
      </c>
    </row>
    <row r="59" spans="1:21" ht="14.4" customHeight="1" x14ac:dyDescent="0.3">
      <c r="A59" s="695">
        <v>31</v>
      </c>
      <c r="B59" s="696" t="s">
        <v>557</v>
      </c>
      <c r="C59" s="696">
        <v>89301311</v>
      </c>
      <c r="D59" s="697" t="s">
        <v>2544</v>
      </c>
      <c r="E59" s="698" t="s">
        <v>1782</v>
      </c>
      <c r="F59" s="696" t="s">
        <v>1769</v>
      </c>
      <c r="G59" s="696" t="s">
        <v>1795</v>
      </c>
      <c r="H59" s="696" t="s">
        <v>990</v>
      </c>
      <c r="I59" s="696" t="s">
        <v>1909</v>
      </c>
      <c r="J59" s="696" t="s">
        <v>1062</v>
      </c>
      <c r="K59" s="696" t="s">
        <v>1910</v>
      </c>
      <c r="L59" s="699">
        <v>1166.47</v>
      </c>
      <c r="M59" s="699">
        <v>1166.47</v>
      </c>
      <c r="N59" s="696">
        <v>1</v>
      </c>
      <c r="O59" s="700">
        <v>0.5</v>
      </c>
      <c r="P59" s="699"/>
      <c r="Q59" s="701">
        <v>0</v>
      </c>
      <c r="R59" s="696"/>
      <c r="S59" s="701">
        <v>0</v>
      </c>
      <c r="T59" s="700"/>
      <c r="U59" s="702">
        <v>0</v>
      </c>
    </row>
    <row r="60" spans="1:21" ht="14.4" customHeight="1" x14ac:dyDescent="0.3">
      <c r="A60" s="695">
        <v>31</v>
      </c>
      <c r="B60" s="696" t="s">
        <v>557</v>
      </c>
      <c r="C60" s="696">
        <v>89301311</v>
      </c>
      <c r="D60" s="697" t="s">
        <v>2544</v>
      </c>
      <c r="E60" s="698" t="s">
        <v>1782</v>
      </c>
      <c r="F60" s="696" t="s">
        <v>1769</v>
      </c>
      <c r="G60" s="696" t="s">
        <v>1835</v>
      </c>
      <c r="H60" s="696" t="s">
        <v>990</v>
      </c>
      <c r="I60" s="696" t="s">
        <v>992</v>
      </c>
      <c r="J60" s="696" t="s">
        <v>993</v>
      </c>
      <c r="K60" s="696" t="s">
        <v>1716</v>
      </c>
      <c r="L60" s="699">
        <v>96.63</v>
      </c>
      <c r="M60" s="699">
        <v>193.26</v>
      </c>
      <c r="N60" s="696">
        <v>2</v>
      </c>
      <c r="O60" s="700">
        <v>1</v>
      </c>
      <c r="P60" s="699">
        <v>193.26</v>
      </c>
      <c r="Q60" s="701">
        <v>1</v>
      </c>
      <c r="R60" s="696">
        <v>2</v>
      </c>
      <c r="S60" s="701">
        <v>1</v>
      </c>
      <c r="T60" s="700">
        <v>1</v>
      </c>
      <c r="U60" s="702">
        <v>1</v>
      </c>
    </row>
    <row r="61" spans="1:21" ht="14.4" customHeight="1" x14ac:dyDescent="0.3">
      <c r="A61" s="695">
        <v>31</v>
      </c>
      <c r="B61" s="696" t="s">
        <v>557</v>
      </c>
      <c r="C61" s="696">
        <v>89301311</v>
      </c>
      <c r="D61" s="697" t="s">
        <v>2544</v>
      </c>
      <c r="E61" s="698" t="s">
        <v>1782</v>
      </c>
      <c r="F61" s="696" t="s">
        <v>1769</v>
      </c>
      <c r="G61" s="696" t="s">
        <v>1849</v>
      </c>
      <c r="H61" s="696" t="s">
        <v>558</v>
      </c>
      <c r="I61" s="696" t="s">
        <v>1850</v>
      </c>
      <c r="J61" s="696" t="s">
        <v>767</v>
      </c>
      <c r="K61" s="696" t="s">
        <v>1851</v>
      </c>
      <c r="L61" s="699">
        <v>112.13</v>
      </c>
      <c r="M61" s="699">
        <v>224.26</v>
      </c>
      <c r="N61" s="696">
        <v>2</v>
      </c>
      <c r="O61" s="700">
        <v>1</v>
      </c>
      <c r="P61" s="699"/>
      <c r="Q61" s="701">
        <v>0</v>
      </c>
      <c r="R61" s="696"/>
      <c r="S61" s="701">
        <v>0</v>
      </c>
      <c r="T61" s="700"/>
      <c r="U61" s="702">
        <v>0</v>
      </c>
    </row>
    <row r="62" spans="1:21" ht="14.4" customHeight="1" x14ac:dyDescent="0.3">
      <c r="A62" s="695">
        <v>31</v>
      </c>
      <c r="B62" s="696" t="s">
        <v>557</v>
      </c>
      <c r="C62" s="696">
        <v>89301311</v>
      </c>
      <c r="D62" s="697" t="s">
        <v>2544</v>
      </c>
      <c r="E62" s="698" t="s">
        <v>1782</v>
      </c>
      <c r="F62" s="696" t="s">
        <v>1769</v>
      </c>
      <c r="G62" s="696" t="s">
        <v>1852</v>
      </c>
      <c r="H62" s="696" t="s">
        <v>558</v>
      </c>
      <c r="I62" s="696" t="s">
        <v>663</v>
      </c>
      <c r="J62" s="696" t="s">
        <v>1853</v>
      </c>
      <c r="K62" s="696" t="s">
        <v>1854</v>
      </c>
      <c r="L62" s="699">
        <v>0</v>
      </c>
      <c r="M62" s="699">
        <v>0</v>
      </c>
      <c r="N62" s="696">
        <v>126</v>
      </c>
      <c r="O62" s="700">
        <v>71</v>
      </c>
      <c r="P62" s="699">
        <v>0</v>
      </c>
      <c r="Q62" s="701"/>
      <c r="R62" s="696">
        <v>89</v>
      </c>
      <c r="S62" s="701">
        <v>0.70634920634920639</v>
      </c>
      <c r="T62" s="700">
        <v>47</v>
      </c>
      <c r="U62" s="702">
        <v>0.6619718309859155</v>
      </c>
    </row>
    <row r="63" spans="1:21" ht="14.4" customHeight="1" x14ac:dyDescent="0.3">
      <c r="A63" s="695">
        <v>31</v>
      </c>
      <c r="B63" s="696" t="s">
        <v>557</v>
      </c>
      <c r="C63" s="696">
        <v>89301311</v>
      </c>
      <c r="D63" s="697" t="s">
        <v>2544</v>
      </c>
      <c r="E63" s="698" t="s">
        <v>1782</v>
      </c>
      <c r="F63" s="696" t="s">
        <v>1769</v>
      </c>
      <c r="G63" s="696" t="s">
        <v>1796</v>
      </c>
      <c r="H63" s="696" t="s">
        <v>558</v>
      </c>
      <c r="I63" s="696" t="s">
        <v>1108</v>
      </c>
      <c r="J63" s="696" t="s">
        <v>1109</v>
      </c>
      <c r="K63" s="696" t="s">
        <v>1797</v>
      </c>
      <c r="L63" s="699">
        <v>194.73</v>
      </c>
      <c r="M63" s="699">
        <v>778.92</v>
      </c>
      <c r="N63" s="696">
        <v>4</v>
      </c>
      <c r="O63" s="700">
        <v>2.5</v>
      </c>
      <c r="P63" s="699">
        <v>194.73</v>
      </c>
      <c r="Q63" s="701">
        <v>0.25</v>
      </c>
      <c r="R63" s="696">
        <v>1</v>
      </c>
      <c r="S63" s="701">
        <v>0.25</v>
      </c>
      <c r="T63" s="700">
        <v>1</v>
      </c>
      <c r="U63" s="702">
        <v>0.4</v>
      </c>
    </row>
    <row r="64" spans="1:21" ht="14.4" customHeight="1" x14ac:dyDescent="0.3">
      <c r="A64" s="695">
        <v>31</v>
      </c>
      <c r="B64" s="696" t="s">
        <v>557</v>
      </c>
      <c r="C64" s="696">
        <v>89301311</v>
      </c>
      <c r="D64" s="697" t="s">
        <v>2544</v>
      </c>
      <c r="E64" s="698" t="s">
        <v>1782</v>
      </c>
      <c r="F64" s="696" t="s">
        <v>1771</v>
      </c>
      <c r="G64" s="696" t="s">
        <v>1911</v>
      </c>
      <c r="H64" s="696" t="s">
        <v>558</v>
      </c>
      <c r="I64" s="696" t="s">
        <v>1912</v>
      </c>
      <c r="J64" s="696" t="s">
        <v>1913</v>
      </c>
      <c r="K64" s="696" t="s">
        <v>1914</v>
      </c>
      <c r="L64" s="699">
        <v>1668</v>
      </c>
      <c r="M64" s="699">
        <v>6672</v>
      </c>
      <c r="N64" s="696">
        <v>4</v>
      </c>
      <c r="O64" s="700">
        <v>4</v>
      </c>
      <c r="P64" s="699"/>
      <c r="Q64" s="701">
        <v>0</v>
      </c>
      <c r="R64" s="696"/>
      <c r="S64" s="701">
        <v>0</v>
      </c>
      <c r="T64" s="700"/>
      <c r="U64" s="702">
        <v>0</v>
      </c>
    </row>
    <row r="65" spans="1:21" ht="14.4" customHeight="1" x14ac:dyDescent="0.3">
      <c r="A65" s="695">
        <v>31</v>
      </c>
      <c r="B65" s="696" t="s">
        <v>557</v>
      </c>
      <c r="C65" s="696">
        <v>89301311</v>
      </c>
      <c r="D65" s="697" t="s">
        <v>2544</v>
      </c>
      <c r="E65" s="698" t="s">
        <v>1782</v>
      </c>
      <c r="F65" s="696" t="s">
        <v>1771</v>
      </c>
      <c r="G65" s="696" t="s">
        <v>1864</v>
      </c>
      <c r="H65" s="696" t="s">
        <v>558</v>
      </c>
      <c r="I65" s="696" t="s">
        <v>1865</v>
      </c>
      <c r="J65" s="696" t="s">
        <v>1866</v>
      </c>
      <c r="K65" s="696" t="s">
        <v>1867</v>
      </c>
      <c r="L65" s="699">
        <v>410</v>
      </c>
      <c r="M65" s="699">
        <v>22550</v>
      </c>
      <c r="N65" s="696">
        <v>55</v>
      </c>
      <c r="O65" s="700">
        <v>54</v>
      </c>
      <c r="P65" s="699">
        <v>22550</v>
      </c>
      <c r="Q65" s="701">
        <v>1</v>
      </c>
      <c r="R65" s="696">
        <v>55</v>
      </c>
      <c r="S65" s="701">
        <v>1</v>
      </c>
      <c r="T65" s="700">
        <v>54</v>
      </c>
      <c r="U65" s="702">
        <v>1</v>
      </c>
    </row>
    <row r="66" spans="1:21" ht="14.4" customHeight="1" x14ac:dyDescent="0.3">
      <c r="A66" s="695">
        <v>31</v>
      </c>
      <c r="B66" s="696" t="s">
        <v>557</v>
      </c>
      <c r="C66" s="696">
        <v>89301311</v>
      </c>
      <c r="D66" s="697" t="s">
        <v>2544</v>
      </c>
      <c r="E66" s="698" t="s">
        <v>1782</v>
      </c>
      <c r="F66" s="696" t="s">
        <v>1771</v>
      </c>
      <c r="G66" s="696" t="s">
        <v>1864</v>
      </c>
      <c r="H66" s="696" t="s">
        <v>558</v>
      </c>
      <c r="I66" s="696" t="s">
        <v>1870</v>
      </c>
      <c r="J66" s="696" t="s">
        <v>1915</v>
      </c>
      <c r="K66" s="696" t="s">
        <v>1916</v>
      </c>
      <c r="L66" s="699">
        <v>566</v>
      </c>
      <c r="M66" s="699">
        <v>566</v>
      </c>
      <c r="N66" s="696">
        <v>1</v>
      </c>
      <c r="O66" s="700">
        <v>1</v>
      </c>
      <c r="P66" s="699">
        <v>566</v>
      </c>
      <c r="Q66" s="701">
        <v>1</v>
      </c>
      <c r="R66" s="696">
        <v>1</v>
      </c>
      <c r="S66" s="701">
        <v>1</v>
      </c>
      <c r="T66" s="700">
        <v>1</v>
      </c>
      <c r="U66" s="702">
        <v>1</v>
      </c>
    </row>
    <row r="67" spans="1:21" ht="14.4" customHeight="1" x14ac:dyDescent="0.3">
      <c r="A67" s="695">
        <v>31</v>
      </c>
      <c r="B67" s="696" t="s">
        <v>557</v>
      </c>
      <c r="C67" s="696">
        <v>89301311</v>
      </c>
      <c r="D67" s="697" t="s">
        <v>2544</v>
      </c>
      <c r="E67" s="698" t="s">
        <v>1782</v>
      </c>
      <c r="F67" s="696" t="s">
        <v>1771</v>
      </c>
      <c r="G67" s="696" t="s">
        <v>1873</v>
      </c>
      <c r="H67" s="696" t="s">
        <v>558</v>
      </c>
      <c r="I67" s="696" t="s">
        <v>1874</v>
      </c>
      <c r="J67" s="696" t="s">
        <v>1875</v>
      </c>
      <c r="K67" s="696" t="s">
        <v>1876</v>
      </c>
      <c r="L67" s="699">
        <v>35.75</v>
      </c>
      <c r="M67" s="699">
        <v>4111.25</v>
      </c>
      <c r="N67" s="696">
        <v>115</v>
      </c>
      <c r="O67" s="700">
        <v>48</v>
      </c>
      <c r="P67" s="699">
        <v>3360.5</v>
      </c>
      <c r="Q67" s="701">
        <v>0.81739130434782614</v>
      </c>
      <c r="R67" s="696">
        <v>94</v>
      </c>
      <c r="S67" s="701">
        <v>0.81739130434782614</v>
      </c>
      <c r="T67" s="700">
        <v>47</v>
      </c>
      <c r="U67" s="702">
        <v>0.97916666666666663</v>
      </c>
    </row>
    <row r="68" spans="1:21" ht="14.4" customHeight="1" x14ac:dyDescent="0.3">
      <c r="A68" s="695">
        <v>31</v>
      </c>
      <c r="B68" s="696" t="s">
        <v>557</v>
      </c>
      <c r="C68" s="696">
        <v>89301311</v>
      </c>
      <c r="D68" s="697" t="s">
        <v>2544</v>
      </c>
      <c r="E68" s="698" t="s">
        <v>1782</v>
      </c>
      <c r="F68" s="696" t="s">
        <v>1771</v>
      </c>
      <c r="G68" s="696" t="s">
        <v>1873</v>
      </c>
      <c r="H68" s="696" t="s">
        <v>558</v>
      </c>
      <c r="I68" s="696" t="s">
        <v>1917</v>
      </c>
      <c r="J68" s="696" t="s">
        <v>1875</v>
      </c>
      <c r="K68" s="696" t="s">
        <v>1918</v>
      </c>
      <c r="L68" s="699">
        <v>47.57</v>
      </c>
      <c r="M68" s="699">
        <v>95.14</v>
      </c>
      <c r="N68" s="696">
        <v>2</v>
      </c>
      <c r="O68" s="700">
        <v>1</v>
      </c>
      <c r="P68" s="699">
        <v>95.14</v>
      </c>
      <c r="Q68" s="701">
        <v>1</v>
      </c>
      <c r="R68" s="696">
        <v>2</v>
      </c>
      <c r="S68" s="701">
        <v>1</v>
      </c>
      <c r="T68" s="700">
        <v>1</v>
      </c>
      <c r="U68" s="702">
        <v>1</v>
      </c>
    </row>
    <row r="69" spans="1:21" ht="14.4" customHeight="1" x14ac:dyDescent="0.3">
      <c r="A69" s="695">
        <v>31</v>
      </c>
      <c r="B69" s="696" t="s">
        <v>557</v>
      </c>
      <c r="C69" s="696">
        <v>89301311</v>
      </c>
      <c r="D69" s="697" t="s">
        <v>2544</v>
      </c>
      <c r="E69" s="698" t="s">
        <v>1782</v>
      </c>
      <c r="F69" s="696" t="s">
        <v>1771</v>
      </c>
      <c r="G69" s="696" t="s">
        <v>1877</v>
      </c>
      <c r="H69" s="696" t="s">
        <v>558</v>
      </c>
      <c r="I69" s="696" t="s">
        <v>1878</v>
      </c>
      <c r="J69" s="696" t="s">
        <v>1879</v>
      </c>
      <c r="K69" s="696" t="s">
        <v>1880</v>
      </c>
      <c r="L69" s="699">
        <v>260</v>
      </c>
      <c r="M69" s="699">
        <v>520</v>
      </c>
      <c r="N69" s="696">
        <v>2</v>
      </c>
      <c r="O69" s="700">
        <v>1</v>
      </c>
      <c r="P69" s="699">
        <v>520</v>
      </c>
      <c r="Q69" s="701">
        <v>1</v>
      </c>
      <c r="R69" s="696">
        <v>2</v>
      </c>
      <c r="S69" s="701">
        <v>1</v>
      </c>
      <c r="T69" s="700">
        <v>1</v>
      </c>
      <c r="U69" s="702">
        <v>1</v>
      </c>
    </row>
    <row r="70" spans="1:21" ht="14.4" customHeight="1" x14ac:dyDescent="0.3">
      <c r="A70" s="695">
        <v>31</v>
      </c>
      <c r="B70" s="696" t="s">
        <v>557</v>
      </c>
      <c r="C70" s="696">
        <v>89301311</v>
      </c>
      <c r="D70" s="697" t="s">
        <v>2544</v>
      </c>
      <c r="E70" s="698" t="s">
        <v>1782</v>
      </c>
      <c r="F70" s="696" t="s">
        <v>1771</v>
      </c>
      <c r="G70" s="696" t="s">
        <v>1877</v>
      </c>
      <c r="H70" s="696" t="s">
        <v>558</v>
      </c>
      <c r="I70" s="696" t="s">
        <v>1881</v>
      </c>
      <c r="J70" s="696" t="s">
        <v>1882</v>
      </c>
      <c r="K70" s="696" t="s">
        <v>1883</v>
      </c>
      <c r="L70" s="699">
        <v>200</v>
      </c>
      <c r="M70" s="699">
        <v>7800</v>
      </c>
      <c r="N70" s="696">
        <v>39</v>
      </c>
      <c r="O70" s="700">
        <v>20</v>
      </c>
      <c r="P70" s="699">
        <v>7600</v>
      </c>
      <c r="Q70" s="701">
        <v>0.97435897435897434</v>
      </c>
      <c r="R70" s="696">
        <v>38</v>
      </c>
      <c r="S70" s="701">
        <v>0.97435897435897434</v>
      </c>
      <c r="T70" s="700">
        <v>19</v>
      </c>
      <c r="U70" s="702">
        <v>0.95</v>
      </c>
    </row>
    <row r="71" spans="1:21" ht="14.4" customHeight="1" x14ac:dyDescent="0.3">
      <c r="A71" s="695">
        <v>31</v>
      </c>
      <c r="B71" s="696" t="s">
        <v>557</v>
      </c>
      <c r="C71" s="696">
        <v>89301311</v>
      </c>
      <c r="D71" s="697" t="s">
        <v>2544</v>
      </c>
      <c r="E71" s="698" t="s">
        <v>1782</v>
      </c>
      <c r="F71" s="696" t="s">
        <v>1771</v>
      </c>
      <c r="G71" s="696" t="s">
        <v>1877</v>
      </c>
      <c r="H71" s="696" t="s">
        <v>558</v>
      </c>
      <c r="I71" s="696" t="s">
        <v>1919</v>
      </c>
      <c r="J71" s="696" t="s">
        <v>1920</v>
      </c>
      <c r="K71" s="696" t="s">
        <v>1921</v>
      </c>
      <c r="L71" s="699">
        <v>1200</v>
      </c>
      <c r="M71" s="699">
        <v>1200</v>
      </c>
      <c r="N71" s="696">
        <v>1</v>
      </c>
      <c r="O71" s="700">
        <v>1</v>
      </c>
      <c r="P71" s="699">
        <v>1200</v>
      </c>
      <c r="Q71" s="701">
        <v>1</v>
      </c>
      <c r="R71" s="696">
        <v>1</v>
      </c>
      <c r="S71" s="701">
        <v>1</v>
      </c>
      <c r="T71" s="700">
        <v>1</v>
      </c>
      <c r="U71" s="702">
        <v>1</v>
      </c>
    </row>
    <row r="72" spans="1:21" ht="14.4" customHeight="1" x14ac:dyDescent="0.3">
      <c r="A72" s="695">
        <v>31</v>
      </c>
      <c r="B72" s="696" t="s">
        <v>557</v>
      </c>
      <c r="C72" s="696">
        <v>89301311</v>
      </c>
      <c r="D72" s="697" t="s">
        <v>2544</v>
      </c>
      <c r="E72" s="698" t="s">
        <v>1782</v>
      </c>
      <c r="F72" s="696" t="s">
        <v>1771</v>
      </c>
      <c r="G72" s="696" t="s">
        <v>1877</v>
      </c>
      <c r="H72" s="696" t="s">
        <v>558</v>
      </c>
      <c r="I72" s="696" t="s">
        <v>1922</v>
      </c>
      <c r="J72" s="696" t="s">
        <v>1923</v>
      </c>
      <c r="K72" s="696" t="s">
        <v>1924</v>
      </c>
      <c r="L72" s="699">
        <v>2565</v>
      </c>
      <c r="M72" s="699">
        <v>2565</v>
      </c>
      <c r="N72" s="696">
        <v>1</v>
      </c>
      <c r="O72" s="700">
        <v>1</v>
      </c>
      <c r="P72" s="699"/>
      <c r="Q72" s="701">
        <v>0</v>
      </c>
      <c r="R72" s="696"/>
      <c r="S72" s="701">
        <v>0</v>
      </c>
      <c r="T72" s="700"/>
      <c r="U72" s="702">
        <v>0</v>
      </c>
    </row>
    <row r="73" spans="1:21" ht="14.4" customHeight="1" x14ac:dyDescent="0.3">
      <c r="A73" s="695">
        <v>31</v>
      </c>
      <c r="B73" s="696" t="s">
        <v>557</v>
      </c>
      <c r="C73" s="696">
        <v>89301311</v>
      </c>
      <c r="D73" s="697" t="s">
        <v>2544</v>
      </c>
      <c r="E73" s="698" t="s">
        <v>1782</v>
      </c>
      <c r="F73" s="696" t="s">
        <v>1771</v>
      </c>
      <c r="G73" s="696" t="s">
        <v>1884</v>
      </c>
      <c r="H73" s="696" t="s">
        <v>558</v>
      </c>
      <c r="I73" s="696" t="s">
        <v>1888</v>
      </c>
      <c r="J73" s="696" t="s">
        <v>1889</v>
      </c>
      <c r="K73" s="696" t="s">
        <v>1890</v>
      </c>
      <c r="L73" s="699">
        <v>199.5</v>
      </c>
      <c r="M73" s="699">
        <v>399</v>
      </c>
      <c r="N73" s="696">
        <v>2</v>
      </c>
      <c r="O73" s="700">
        <v>2</v>
      </c>
      <c r="P73" s="699">
        <v>199.5</v>
      </c>
      <c r="Q73" s="701">
        <v>0.5</v>
      </c>
      <c r="R73" s="696">
        <v>1</v>
      </c>
      <c r="S73" s="701">
        <v>0.5</v>
      </c>
      <c r="T73" s="700">
        <v>1</v>
      </c>
      <c r="U73" s="702">
        <v>0.5</v>
      </c>
    </row>
    <row r="74" spans="1:21" ht="14.4" customHeight="1" x14ac:dyDescent="0.3">
      <c r="A74" s="695">
        <v>31</v>
      </c>
      <c r="B74" s="696" t="s">
        <v>557</v>
      </c>
      <c r="C74" s="696">
        <v>89301311</v>
      </c>
      <c r="D74" s="697" t="s">
        <v>2544</v>
      </c>
      <c r="E74" s="698" t="s">
        <v>1782</v>
      </c>
      <c r="F74" s="696" t="s">
        <v>1771</v>
      </c>
      <c r="G74" s="696" t="s">
        <v>1884</v>
      </c>
      <c r="H74" s="696" t="s">
        <v>558</v>
      </c>
      <c r="I74" s="696" t="s">
        <v>1891</v>
      </c>
      <c r="J74" s="696" t="s">
        <v>1892</v>
      </c>
      <c r="K74" s="696" t="s">
        <v>1893</v>
      </c>
      <c r="L74" s="699">
        <v>492.18</v>
      </c>
      <c r="M74" s="699">
        <v>1476.54</v>
      </c>
      <c r="N74" s="696">
        <v>3</v>
      </c>
      <c r="O74" s="700">
        <v>3</v>
      </c>
      <c r="P74" s="699">
        <v>1476.54</v>
      </c>
      <c r="Q74" s="701">
        <v>1</v>
      </c>
      <c r="R74" s="696">
        <v>3</v>
      </c>
      <c r="S74" s="701">
        <v>1</v>
      </c>
      <c r="T74" s="700">
        <v>3</v>
      </c>
      <c r="U74" s="702">
        <v>1</v>
      </c>
    </row>
    <row r="75" spans="1:21" ht="14.4" customHeight="1" x14ac:dyDescent="0.3">
      <c r="A75" s="695">
        <v>31</v>
      </c>
      <c r="B75" s="696" t="s">
        <v>557</v>
      </c>
      <c r="C75" s="696">
        <v>89301311</v>
      </c>
      <c r="D75" s="697" t="s">
        <v>2544</v>
      </c>
      <c r="E75" s="698" t="s">
        <v>1782</v>
      </c>
      <c r="F75" s="696" t="s">
        <v>1771</v>
      </c>
      <c r="G75" s="696" t="s">
        <v>1884</v>
      </c>
      <c r="H75" s="696" t="s">
        <v>558</v>
      </c>
      <c r="I75" s="696" t="s">
        <v>1894</v>
      </c>
      <c r="J75" s="696" t="s">
        <v>1895</v>
      </c>
      <c r="K75" s="696" t="s">
        <v>1896</v>
      </c>
      <c r="L75" s="699">
        <v>750</v>
      </c>
      <c r="M75" s="699">
        <v>750</v>
      </c>
      <c r="N75" s="696">
        <v>1</v>
      </c>
      <c r="O75" s="700">
        <v>1</v>
      </c>
      <c r="P75" s="699">
        <v>750</v>
      </c>
      <c r="Q75" s="701">
        <v>1</v>
      </c>
      <c r="R75" s="696">
        <v>1</v>
      </c>
      <c r="S75" s="701">
        <v>1</v>
      </c>
      <c r="T75" s="700">
        <v>1</v>
      </c>
      <c r="U75" s="702">
        <v>1</v>
      </c>
    </row>
    <row r="76" spans="1:21" ht="14.4" customHeight="1" x14ac:dyDescent="0.3">
      <c r="A76" s="695">
        <v>31</v>
      </c>
      <c r="B76" s="696" t="s">
        <v>557</v>
      </c>
      <c r="C76" s="696">
        <v>89301311</v>
      </c>
      <c r="D76" s="697" t="s">
        <v>2544</v>
      </c>
      <c r="E76" s="698" t="s">
        <v>1782</v>
      </c>
      <c r="F76" s="696" t="s">
        <v>1771</v>
      </c>
      <c r="G76" s="696" t="s">
        <v>1884</v>
      </c>
      <c r="H76" s="696" t="s">
        <v>558</v>
      </c>
      <c r="I76" s="696" t="s">
        <v>1899</v>
      </c>
      <c r="J76" s="696" t="s">
        <v>1900</v>
      </c>
      <c r="K76" s="696" t="s">
        <v>1901</v>
      </c>
      <c r="L76" s="699">
        <v>971.25</v>
      </c>
      <c r="M76" s="699">
        <v>2913.75</v>
      </c>
      <c r="N76" s="696">
        <v>3</v>
      </c>
      <c r="O76" s="700">
        <v>3</v>
      </c>
      <c r="P76" s="699">
        <v>1942.5</v>
      </c>
      <c r="Q76" s="701">
        <v>0.66666666666666663</v>
      </c>
      <c r="R76" s="696">
        <v>2</v>
      </c>
      <c r="S76" s="701">
        <v>0.66666666666666663</v>
      </c>
      <c r="T76" s="700">
        <v>2</v>
      </c>
      <c r="U76" s="702">
        <v>0.66666666666666663</v>
      </c>
    </row>
    <row r="77" spans="1:21" ht="14.4" customHeight="1" x14ac:dyDescent="0.3">
      <c r="A77" s="695">
        <v>31</v>
      </c>
      <c r="B77" s="696" t="s">
        <v>557</v>
      </c>
      <c r="C77" s="696">
        <v>89301311</v>
      </c>
      <c r="D77" s="697" t="s">
        <v>2544</v>
      </c>
      <c r="E77" s="698" t="s">
        <v>1782</v>
      </c>
      <c r="F77" s="696" t="s">
        <v>1771</v>
      </c>
      <c r="G77" s="696" t="s">
        <v>1884</v>
      </c>
      <c r="H77" s="696" t="s">
        <v>558</v>
      </c>
      <c r="I77" s="696" t="s">
        <v>1925</v>
      </c>
      <c r="J77" s="696" t="s">
        <v>1926</v>
      </c>
      <c r="K77" s="696" t="s">
        <v>1927</v>
      </c>
      <c r="L77" s="699">
        <v>2010.55</v>
      </c>
      <c r="M77" s="699">
        <v>4021.1</v>
      </c>
      <c r="N77" s="696">
        <v>2</v>
      </c>
      <c r="O77" s="700">
        <v>2</v>
      </c>
      <c r="P77" s="699">
        <v>4021.1</v>
      </c>
      <c r="Q77" s="701">
        <v>1</v>
      </c>
      <c r="R77" s="696">
        <v>2</v>
      </c>
      <c r="S77" s="701">
        <v>1</v>
      </c>
      <c r="T77" s="700">
        <v>2</v>
      </c>
      <c r="U77" s="702">
        <v>1</v>
      </c>
    </row>
    <row r="78" spans="1:21" ht="14.4" customHeight="1" x14ac:dyDescent="0.3">
      <c r="A78" s="695">
        <v>31</v>
      </c>
      <c r="B78" s="696" t="s">
        <v>557</v>
      </c>
      <c r="C78" s="696">
        <v>89301311</v>
      </c>
      <c r="D78" s="697" t="s">
        <v>2544</v>
      </c>
      <c r="E78" s="698" t="s">
        <v>1782</v>
      </c>
      <c r="F78" s="696" t="s">
        <v>1771</v>
      </c>
      <c r="G78" s="696" t="s">
        <v>1884</v>
      </c>
      <c r="H78" s="696" t="s">
        <v>558</v>
      </c>
      <c r="I78" s="696" t="s">
        <v>1902</v>
      </c>
      <c r="J78" s="696" t="s">
        <v>1903</v>
      </c>
      <c r="K78" s="696"/>
      <c r="L78" s="699">
        <v>500</v>
      </c>
      <c r="M78" s="699">
        <v>500</v>
      </c>
      <c r="N78" s="696">
        <v>1</v>
      </c>
      <c r="O78" s="700">
        <v>1</v>
      </c>
      <c r="P78" s="699">
        <v>500</v>
      </c>
      <c r="Q78" s="701">
        <v>1</v>
      </c>
      <c r="R78" s="696">
        <v>1</v>
      </c>
      <c r="S78" s="701">
        <v>1</v>
      </c>
      <c r="T78" s="700">
        <v>1</v>
      </c>
      <c r="U78" s="702">
        <v>1</v>
      </c>
    </row>
    <row r="79" spans="1:21" ht="14.4" customHeight="1" x14ac:dyDescent="0.3">
      <c r="A79" s="695">
        <v>31</v>
      </c>
      <c r="B79" s="696" t="s">
        <v>557</v>
      </c>
      <c r="C79" s="696">
        <v>89301311</v>
      </c>
      <c r="D79" s="697" t="s">
        <v>2544</v>
      </c>
      <c r="E79" s="698" t="s">
        <v>1782</v>
      </c>
      <c r="F79" s="696" t="s">
        <v>1771</v>
      </c>
      <c r="G79" s="696" t="s">
        <v>1884</v>
      </c>
      <c r="H79" s="696" t="s">
        <v>558</v>
      </c>
      <c r="I79" s="696" t="s">
        <v>1928</v>
      </c>
      <c r="J79" s="696" t="s">
        <v>1929</v>
      </c>
      <c r="K79" s="696" t="s">
        <v>1930</v>
      </c>
      <c r="L79" s="699">
        <v>349.12</v>
      </c>
      <c r="M79" s="699">
        <v>349.12</v>
      </c>
      <c r="N79" s="696">
        <v>1</v>
      </c>
      <c r="O79" s="700">
        <v>1</v>
      </c>
      <c r="P79" s="699">
        <v>349.12</v>
      </c>
      <c r="Q79" s="701">
        <v>1</v>
      </c>
      <c r="R79" s="696">
        <v>1</v>
      </c>
      <c r="S79" s="701">
        <v>1</v>
      </c>
      <c r="T79" s="700">
        <v>1</v>
      </c>
      <c r="U79" s="702">
        <v>1</v>
      </c>
    </row>
    <row r="80" spans="1:21" ht="14.4" customHeight="1" x14ac:dyDescent="0.3">
      <c r="A80" s="695">
        <v>31</v>
      </c>
      <c r="B80" s="696" t="s">
        <v>557</v>
      </c>
      <c r="C80" s="696">
        <v>89301311</v>
      </c>
      <c r="D80" s="697" t="s">
        <v>2544</v>
      </c>
      <c r="E80" s="698" t="s">
        <v>1783</v>
      </c>
      <c r="F80" s="696" t="s">
        <v>1769</v>
      </c>
      <c r="G80" s="696" t="s">
        <v>1798</v>
      </c>
      <c r="H80" s="696" t="s">
        <v>558</v>
      </c>
      <c r="I80" s="696" t="s">
        <v>1931</v>
      </c>
      <c r="J80" s="696" t="s">
        <v>1932</v>
      </c>
      <c r="K80" s="696" t="s">
        <v>1933</v>
      </c>
      <c r="L80" s="699">
        <v>0</v>
      </c>
      <c r="M80" s="699">
        <v>0</v>
      </c>
      <c r="N80" s="696">
        <v>1</v>
      </c>
      <c r="O80" s="700">
        <v>0.5</v>
      </c>
      <c r="P80" s="699"/>
      <c r="Q80" s="701"/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31</v>
      </c>
      <c r="B81" s="696" t="s">
        <v>557</v>
      </c>
      <c r="C81" s="696">
        <v>89301311</v>
      </c>
      <c r="D81" s="697" t="s">
        <v>2544</v>
      </c>
      <c r="E81" s="698" t="s">
        <v>1783</v>
      </c>
      <c r="F81" s="696" t="s">
        <v>1769</v>
      </c>
      <c r="G81" s="696" t="s">
        <v>1826</v>
      </c>
      <c r="H81" s="696" t="s">
        <v>558</v>
      </c>
      <c r="I81" s="696" t="s">
        <v>747</v>
      </c>
      <c r="J81" s="696" t="s">
        <v>748</v>
      </c>
      <c r="K81" s="696" t="s">
        <v>1934</v>
      </c>
      <c r="L81" s="699">
        <v>0</v>
      </c>
      <c r="M81" s="699">
        <v>0</v>
      </c>
      <c r="N81" s="696">
        <v>2</v>
      </c>
      <c r="O81" s="700">
        <v>0.5</v>
      </c>
      <c r="P81" s="699"/>
      <c r="Q81" s="701"/>
      <c r="R81" s="696"/>
      <c r="S81" s="701">
        <v>0</v>
      </c>
      <c r="T81" s="700"/>
      <c r="U81" s="702">
        <v>0</v>
      </c>
    </row>
    <row r="82" spans="1:21" ht="14.4" customHeight="1" x14ac:dyDescent="0.3">
      <c r="A82" s="695">
        <v>31</v>
      </c>
      <c r="B82" s="696" t="s">
        <v>557</v>
      </c>
      <c r="C82" s="696">
        <v>89301311</v>
      </c>
      <c r="D82" s="697" t="s">
        <v>2544</v>
      </c>
      <c r="E82" s="698" t="s">
        <v>1783</v>
      </c>
      <c r="F82" s="696" t="s">
        <v>1769</v>
      </c>
      <c r="G82" s="696" t="s">
        <v>1829</v>
      </c>
      <c r="H82" s="696" t="s">
        <v>990</v>
      </c>
      <c r="I82" s="696" t="s">
        <v>1169</v>
      </c>
      <c r="J82" s="696" t="s">
        <v>1170</v>
      </c>
      <c r="K82" s="696" t="s">
        <v>1171</v>
      </c>
      <c r="L82" s="699">
        <v>154.01</v>
      </c>
      <c r="M82" s="699">
        <v>308.02</v>
      </c>
      <c r="N82" s="696">
        <v>2</v>
      </c>
      <c r="O82" s="700">
        <v>0.5</v>
      </c>
      <c r="P82" s="699">
        <v>308.02</v>
      </c>
      <c r="Q82" s="701">
        <v>1</v>
      </c>
      <c r="R82" s="696">
        <v>2</v>
      </c>
      <c r="S82" s="701">
        <v>1</v>
      </c>
      <c r="T82" s="700">
        <v>0.5</v>
      </c>
      <c r="U82" s="702">
        <v>1</v>
      </c>
    </row>
    <row r="83" spans="1:21" ht="14.4" customHeight="1" x14ac:dyDescent="0.3">
      <c r="A83" s="695">
        <v>31</v>
      </c>
      <c r="B83" s="696" t="s">
        <v>557</v>
      </c>
      <c r="C83" s="696">
        <v>89301311</v>
      </c>
      <c r="D83" s="697" t="s">
        <v>2544</v>
      </c>
      <c r="E83" s="698" t="s">
        <v>1783</v>
      </c>
      <c r="F83" s="696" t="s">
        <v>1769</v>
      </c>
      <c r="G83" s="696" t="s">
        <v>1795</v>
      </c>
      <c r="H83" s="696" t="s">
        <v>990</v>
      </c>
      <c r="I83" s="696" t="s">
        <v>1065</v>
      </c>
      <c r="J83" s="696" t="s">
        <v>1062</v>
      </c>
      <c r="K83" s="696" t="s">
        <v>1066</v>
      </c>
      <c r="L83" s="699">
        <v>625.29</v>
      </c>
      <c r="M83" s="699">
        <v>7503.48</v>
      </c>
      <c r="N83" s="696">
        <v>12</v>
      </c>
      <c r="O83" s="700">
        <v>6.5</v>
      </c>
      <c r="P83" s="699">
        <v>5627.61</v>
      </c>
      <c r="Q83" s="701">
        <v>0.75</v>
      </c>
      <c r="R83" s="696">
        <v>9</v>
      </c>
      <c r="S83" s="701">
        <v>0.75</v>
      </c>
      <c r="T83" s="700">
        <v>5</v>
      </c>
      <c r="U83" s="702">
        <v>0.76923076923076927</v>
      </c>
    </row>
    <row r="84" spans="1:21" ht="14.4" customHeight="1" x14ac:dyDescent="0.3">
      <c r="A84" s="695">
        <v>31</v>
      </c>
      <c r="B84" s="696" t="s">
        <v>557</v>
      </c>
      <c r="C84" s="696">
        <v>89301311</v>
      </c>
      <c r="D84" s="697" t="s">
        <v>2544</v>
      </c>
      <c r="E84" s="698" t="s">
        <v>1783</v>
      </c>
      <c r="F84" s="696" t="s">
        <v>1769</v>
      </c>
      <c r="G84" s="696" t="s">
        <v>1835</v>
      </c>
      <c r="H84" s="696" t="s">
        <v>990</v>
      </c>
      <c r="I84" s="696" t="s">
        <v>992</v>
      </c>
      <c r="J84" s="696" t="s">
        <v>993</v>
      </c>
      <c r="K84" s="696" t="s">
        <v>1716</v>
      </c>
      <c r="L84" s="699">
        <v>96.63</v>
      </c>
      <c r="M84" s="699">
        <v>289.89</v>
      </c>
      <c r="N84" s="696">
        <v>3</v>
      </c>
      <c r="O84" s="700">
        <v>3</v>
      </c>
      <c r="P84" s="699">
        <v>96.63</v>
      </c>
      <c r="Q84" s="701">
        <v>0.33333333333333331</v>
      </c>
      <c r="R84" s="696">
        <v>1</v>
      </c>
      <c r="S84" s="701">
        <v>0.33333333333333331</v>
      </c>
      <c r="T84" s="700">
        <v>1</v>
      </c>
      <c r="U84" s="702">
        <v>0.33333333333333331</v>
      </c>
    </row>
    <row r="85" spans="1:21" ht="14.4" customHeight="1" x14ac:dyDescent="0.3">
      <c r="A85" s="695">
        <v>31</v>
      </c>
      <c r="B85" s="696" t="s">
        <v>557</v>
      </c>
      <c r="C85" s="696">
        <v>89301311</v>
      </c>
      <c r="D85" s="697" t="s">
        <v>2544</v>
      </c>
      <c r="E85" s="698" t="s">
        <v>1783</v>
      </c>
      <c r="F85" s="696" t="s">
        <v>1769</v>
      </c>
      <c r="G85" s="696" t="s">
        <v>1849</v>
      </c>
      <c r="H85" s="696" t="s">
        <v>558</v>
      </c>
      <c r="I85" s="696" t="s">
        <v>1850</v>
      </c>
      <c r="J85" s="696" t="s">
        <v>767</v>
      </c>
      <c r="K85" s="696" t="s">
        <v>1851</v>
      </c>
      <c r="L85" s="699">
        <v>112.13</v>
      </c>
      <c r="M85" s="699">
        <v>112.13</v>
      </c>
      <c r="N85" s="696">
        <v>1</v>
      </c>
      <c r="O85" s="700">
        <v>0.5</v>
      </c>
      <c r="P85" s="699"/>
      <c r="Q85" s="701">
        <v>0</v>
      </c>
      <c r="R85" s="696"/>
      <c r="S85" s="701">
        <v>0</v>
      </c>
      <c r="T85" s="700"/>
      <c r="U85" s="702">
        <v>0</v>
      </c>
    </row>
    <row r="86" spans="1:21" ht="14.4" customHeight="1" x14ac:dyDescent="0.3">
      <c r="A86" s="695">
        <v>31</v>
      </c>
      <c r="B86" s="696" t="s">
        <v>557</v>
      </c>
      <c r="C86" s="696">
        <v>89301311</v>
      </c>
      <c r="D86" s="697" t="s">
        <v>2544</v>
      </c>
      <c r="E86" s="698" t="s">
        <v>1783</v>
      </c>
      <c r="F86" s="696" t="s">
        <v>1769</v>
      </c>
      <c r="G86" s="696" t="s">
        <v>1852</v>
      </c>
      <c r="H86" s="696" t="s">
        <v>558</v>
      </c>
      <c r="I86" s="696" t="s">
        <v>663</v>
      </c>
      <c r="J86" s="696" t="s">
        <v>1853</v>
      </c>
      <c r="K86" s="696" t="s">
        <v>1854</v>
      </c>
      <c r="L86" s="699">
        <v>0</v>
      </c>
      <c r="M86" s="699">
        <v>0</v>
      </c>
      <c r="N86" s="696">
        <v>11</v>
      </c>
      <c r="O86" s="700">
        <v>9</v>
      </c>
      <c r="P86" s="699">
        <v>0</v>
      </c>
      <c r="Q86" s="701"/>
      <c r="R86" s="696">
        <v>2</v>
      </c>
      <c r="S86" s="701">
        <v>0.18181818181818182</v>
      </c>
      <c r="T86" s="700">
        <v>1.5</v>
      </c>
      <c r="U86" s="702">
        <v>0.16666666666666666</v>
      </c>
    </row>
    <row r="87" spans="1:21" ht="14.4" customHeight="1" x14ac:dyDescent="0.3">
      <c r="A87" s="695">
        <v>31</v>
      </c>
      <c r="B87" s="696" t="s">
        <v>557</v>
      </c>
      <c r="C87" s="696">
        <v>89301311</v>
      </c>
      <c r="D87" s="697" t="s">
        <v>2544</v>
      </c>
      <c r="E87" s="698" t="s">
        <v>1783</v>
      </c>
      <c r="F87" s="696" t="s">
        <v>1769</v>
      </c>
      <c r="G87" s="696" t="s">
        <v>1796</v>
      </c>
      <c r="H87" s="696" t="s">
        <v>558</v>
      </c>
      <c r="I87" s="696" t="s">
        <v>1108</v>
      </c>
      <c r="J87" s="696" t="s">
        <v>1109</v>
      </c>
      <c r="K87" s="696" t="s">
        <v>1797</v>
      </c>
      <c r="L87" s="699">
        <v>194.73</v>
      </c>
      <c r="M87" s="699">
        <v>584.18999999999994</v>
      </c>
      <c r="N87" s="696">
        <v>3</v>
      </c>
      <c r="O87" s="700">
        <v>1</v>
      </c>
      <c r="P87" s="699"/>
      <c r="Q87" s="701">
        <v>0</v>
      </c>
      <c r="R87" s="696"/>
      <c r="S87" s="701">
        <v>0</v>
      </c>
      <c r="T87" s="700"/>
      <c r="U87" s="702">
        <v>0</v>
      </c>
    </row>
    <row r="88" spans="1:21" ht="14.4" customHeight="1" x14ac:dyDescent="0.3">
      <c r="A88" s="695">
        <v>31</v>
      </c>
      <c r="B88" s="696" t="s">
        <v>557</v>
      </c>
      <c r="C88" s="696">
        <v>89301311</v>
      </c>
      <c r="D88" s="697" t="s">
        <v>2544</v>
      </c>
      <c r="E88" s="698" t="s">
        <v>1783</v>
      </c>
      <c r="F88" s="696" t="s">
        <v>1769</v>
      </c>
      <c r="G88" s="696" t="s">
        <v>1859</v>
      </c>
      <c r="H88" s="696" t="s">
        <v>990</v>
      </c>
      <c r="I88" s="696" t="s">
        <v>1935</v>
      </c>
      <c r="J88" s="696" t="s">
        <v>1012</v>
      </c>
      <c r="K88" s="696" t="s">
        <v>1936</v>
      </c>
      <c r="L88" s="699">
        <v>163.72999999999999</v>
      </c>
      <c r="M88" s="699">
        <v>163.72999999999999</v>
      </c>
      <c r="N88" s="696">
        <v>1</v>
      </c>
      <c r="O88" s="700">
        <v>0.5</v>
      </c>
      <c r="P88" s="699"/>
      <c r="Q88" s="701">
        <v>0</v>
      </c>
      <c r="R88" s="696"/>
      <c r="S88" s="701">
        <v>0</v>
      </c>
      <c r="T88" s="700"/>
      <c r="U88" s="702">
        <v>0</v>
      </c>
    </row>
    <row r="89" spans="1:21" ht="14.4" customHeight="1" x14ac:dyDescent="0.3">
      <c r="A89" s="695">
        <v>31</v>
      </c>
      <c r="B89" s="696" t="s">
        <v>557</v>
      </c>
      <c r="C89" s="696">
        <v>89301311</v>
      </c>
      <c r="D89" s="697" t="s">
        <v>2544</v>
      </c>
      <c r="E89" s="698" t="s">
        <v>1784</v>
      </c>
      <c r="F89" s="696" t="s">
        <v>1769</v>
      </c>
      <c r="G89" s="696" t="s">
        <v>1937</v>
      </c>
      <c r="H89" s="696" t="s">
        <v>558</v>
      </c>
      <c r="I89" s="696" t="s">
        <v>1092</v>
      </c>
      <c r="J89" s="696" t="s">
        <v>1093</v>
      </c>
      <c r="K89" s="696" t="s">
        <v>1938</v>
      </c>
      <c r="L89" s="699">
        <v>31.54</v>
      </c>
      <c r="M89" s="699">
        <v>63.08</v>
      </c>
      <c r="N89" s="696">
        <v>2</v>
      </c>
      <c r="O89" s="700">
        <v>0.5</v>
      </c>
      <c r="P89" s="699"/>
      <c r="Q89" s="701">
        <v>0</v>
      </c>
      <c r="R89" s="696"/>
      <c r="S89" s="701">
        <v>0</v>
      </c>
      <c r="T89" s="700"/>
      <c r="U89" s="702">
        <v>0</v>
      </c>
    </row>
    <row r="90" spans="1:21" ht="14.4" customHeight="1" x14ac:dyDescent="0.3">
      <c r="A90" s="695">
        <v>31</v>
      </c>
      <c r="B90" s="696" t="s">
        <v>557</v>
      </c>
      <c r="C90" s="696">
        <v>89301311</v>
      </c>
      <c r="D90" s="697" t="s">
        <v>2544</v>
      </c>
      <c r="E90" s="698" t="s">
        <v>1784</v>
      </c>
      <c r="F90" s="696" t="s">
        <v>1769</v>
      </c>
      <c r="G90" s="696" t="s">
        <v>1795</v>
      </c>
      <c r="H90" s="696" t="s">
        <v>990</v>
      </c>
      <c r="I90" s="696" t="s">
        <v>1065</v>
      </c>
      <c r="J90" s="696" t="s">
        <v>1062</v>
      </c>
      <c r="K90" s="696" t="s">
        <v>1066</v>
      </c>
      <c r="L90" s="699">
        <v>625.29</v>
      </c>
      <c r="M90" s="699">
        <v>5627.61</v>
      </c>
      <c r="N90" s="696">
        <v>9</v>
      </c>
      <c r="O90" s="700">
        <v>3.5</v>
      </c>
      <c r="P90" s="699">
        <v>3751.74</v>
      </c>
      <c r="Q90" s="701">
        <v>0.66666666666666663</v>
      </c>
      <c r="R90" s="696">
        <v>6</v>
      </c>
      <c r="S90" s="701">
        <v>0.66666666666666663</v>
      </c>
      <c r="T90" s="700">
        <v>2</v>
      </c>
      <c r="U90" s="702">
        <v>0.5714285714285714</v>
      </c>
    </row>
    <row r="91" spans="1:21" ht="14.4" customHeight="1" x14ac:dyDescent="0.3">
      <c r="A91" s="695">
        <v>31</v>
      </c>
      <c r="B91" s="696" t="s">
        <v>557</v>
      </c>
      <c r="C91" s="696">
        <v>89301311</v>
      </c>
      <c r="D91" s="697" t="s">
        <v>2544</v>
      </c>
      <c r="E91" s="698" t="s">
        <v>1784</v>
      </c>
      <c r="F91" s="696" t="s">
        <v>1769</v>
      </c>
      <c r="G91" s="696" t="s">
        <v>1835</v>
      </c>
      <c r="H91" s="696" t="s">
        <v>990</v>
      </c>
      <c r="I91" s="696" t="s">
        <v>1034</v>
      </c>
      <c r="J91" s="696" t="s">
        <v>993</v>
      </c>
      <c r="K91" s="696" t="s">
        <v>1715</v>
      </c>
      <c r="L91" s="699">
        <v>48.31</v>
      </c>
      <c r="M91" s="699">
        <v>289.86</v>
      </c>
      <c r="N91" s="696">
        <v>6</v>
      </c>
      <c r="O91" s="700">
        <v>5.5</v>
      </c>
      <c r="P91" s="699">
        <v>96.62</v>
      </c>
      <c r="Q91" s="701">
        <v>0.33333333333333331</v>
      </c>
      <c r="R91" s="696">
        <v>2</v>
      </c>
      <c r="S91" s="701">
        <v>0.33333333333333331</v>
      </c>
      <c r="T91" s="700">
        <v>1.5</v>
      </c>
      <c r="U91" s="702">
        <v>0.27272727272727271</v>
      </c>
    </row>
    <row r="92" spans="1:21" ht="14.4" customHeight="1" x14ac:dyDescent="0.3">
      <c r="A92" s="695">
        <v>31</v>
      </c>
      <c r="B92" s="696" t="s">
        <v>557</v>
      </c>
      <c r="C92" s="696">
        <v>89301311</v>
      </c>
      <c r="D92" s="697" t="s">
        <v>2544</v>
      </c>
      <c r="E92" s="698" t="s">
        <v>1784</v>
      </c>
      <c r="F92" s="696" t="s">
        <v>1769</v>
      </c>
      <c r="G92" s="696" t="s">
        <v>1835</v>
      </c>
      <c r="H92" s="696" t="s">
        <v>990</v>
      </c>
      <c r="I92" s="696" t="s">
        <v>992</v>
      </c>
      <c r="J92" s="696" t="s">
        <v>993</v>
      </c>
      <c r="K92" s="696" t="s">
        <v>1716</v>
      </c>
      <c r="L92" s="699">
        <v>96.63</v>
      </c>
      <c r="M92" s="699">
        <v>96.63</v>
      </c>
      <c r="N92" s="696">
        <v>1</v>
      </c>
      <c r="O92" s="700">
        <v>1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31</v>
      </c>
      <c r="B93" s="696" t="s">
        <v>557</v>
      </c>
      <c r="C93" s="696">
        <v>89301311</v>
      </c>
      <c r="D93" s="697" t="s">
        <v>2544</v>
      </c>
      <c r="E93" s="698" t="s">
        <v>1784</v>
      </c>
      <c r="F93" s="696" t="s">
        <v>1769</v>
      </c>
      <c r="G93" s="696" t="s">
        <v>1852</v>
      </c>
      <c r="H93" s="696" t="s">
        <v>558</v>
      </c>
      <c r="I93" s="696" t="s">
        <v>663</v>
      </c>
      <c r="J93" s="696" t="s">
        <v>1853</v>
      </c>
      <c r="K93" s="696" t="s">
        <v>1854</v>
      </c>
      <c r="L93" s="699">
        <v>0</v>
      </c>
      <c r="M93" s="699">
        <v>0</v>
      </c>
      <c r="N93" s="696">
        <v>15</v>
      </c>
      <c r="O93" s="700">
        <v>12</v>
      </c>
      <c r="P93" s="699">
        <v>0</v>
      </c>
      <c r="Q93" s="701"/>
      <c r="R93" s="696">
        <v>7</v>
      </c>
      <c r="S93" s="701">
        <v>0.46666666666666667</v>
      </c>
      <c r="T93" s="700">
        <v>5.5</v>
      </c>
      <c r="U93" s="702">
        <v>0.45833333333333331</v>
      </c>
    </row>
    <row r="94" spans="1:21" ht="14.4" customHeight="1" x14ac:dyDescent="0.3">
      <c r="A94" s="695">
        <v>31</v>
      </c>
      <c r="B94" s="696" t="s">
        <v>557</v>
      </c>
      <c r="C94" s="696">
        <v>89301311</v>
      </c>
      <c r="D94" s="697" t="s">
        <v>2544</v>
      </c>
      <c r="E94" s="698" t="s">
        <v>1784</v>
      </c>
      <c r="F94" s="696" t="s">
        <v>1769</v>
      </c>
      <c r="G94" s="696" t="s">
        <v>1855</v>
      </c>
      <c r="H94" s="696" t="s">
        <v>558</v>
      </c>
      <c r="I94" s="696" t="s">
        <v>1856</v>
      </c>
      <c r="J94" s="696" t="s">
        <v>1857</v>
      </c>
      <c r="K94" s="696" t="s">
        <v>1858</v>
      </c>
      <c r="L94" s="699">
        <v>23.46</v>
      </c>
      <c r="M94" s="699">
        <v>46.92</v>
      </c>
      <c r="N94" s="696">
        <v>2</v>
      </c>
      <c r="O94" s="700">
        <v>0.5</v>
      </c>
      <c r="P94" s="699"/>
      <c r="Q94" s="701">
        <v>0</v>
      </c>
      <c r="R94" s="696"/>
      <c r="S94" s="701">
        <v>0</v>
      </c>
      <c r="T94" s="700"/>
      <c r="U94" s="702">
        <v>0</v>
      </c>
    </row>
    <row r="95" spans="1:21" ht="14.4" customHeight="1" x14ac:dyDescent="0.3">
      <c r="A95" s="695">
        <v>31</v>
      </c>
      <c r="B95" s="696" t="s">
        <v>557</v>
      </c>
      <c r="C95" s="696">
        <v>89301311</v>
      </c>
      <c r="D95" s="697" t="s">
        <v>2544</v>
      </c>
      <c r="E95" s="698" t="s">
        <v>1785</v>
      </c>
      <c r="F95" s="696" t="s">
        <v>1769</v>
      </c>
      <c r="G95" s="696" t="s">
        <v>1808</v>
      </c>
      <c r="H95" s="696" t="s">
        <v>990</v>
      </c>
      <c r="I95" s="696" t="s">
        <v>1150</v>
      </c>
      <c r="J95" s="696" t="s">
        <v>1151</v>
      </c>
      <c r="K95" s="696" t="s">
        <v>1710</v>
      </c>
      <c r="L95" s="699">
        <v>69.86</v>
      </c>
      <c r="M95" s="699">
        <v>69.86</v>
      </c>
      <c r="N95" s="696">
        <v>1</v>
      </c>
      <c r="O95" s="700">
        <v>1</v>
      </c>
      <c r="P95" s="699"/>
      <c r="Q95" s="701">
        <v>0</v>
      </c>
      <c r="R95" s="696"/>
      <c r="S95" s="701">
        <v>0</v>
      </c>
      <c r="T95" s="700"/>
      <c r="U95" s="702">
        <v>0</v>
      </c>
    </row>
    <row r="96" spans="1:21" ht="14.4" customHeight="1" x14ac:dyDescent="0.3">
      <c r="A96" s="695">
        <v>31</v>
      </c>
      <c r="B96" s="696" t="s">
        <v>557</v>
      </c>
      <c r="C96" s="696">
        <v>89301311</v>
      </c>
      <c r="D96" s="697" t="s">
        <v>2544</v>
      </c>
      <c r="E96" s="698" t="s">
        <v>1785</v>
      </c>
      <c r="F96" s="696" t="s">
        <v>1769</v>
      </c>
      <c r="G96" s="696" t="s">
        <v>1795</v>
      </c>
      <c r="H96" s="696" t="s">
        <v>990</v>
      </c>
      <c r="I96" s="696" t="s">
        <v>1065</v>
      </c>
      <c r="J96" s="696" t="s">
        <v>1062</v>
      </c>
      <c r="K96" s="696" t="s">
        <v>1066</v>
      </c>
      <c r="L96" s="699">
        <v>625.29</v>
      </c>
      <c r="M96" s="699">
        <v>1875.87</v>
      </c>
      <c r="N96" s="696">
        <v>3</v>
      </c>
      <c r="O96" s="700">
        <v>1</v>
      </c>
      <c r="P96" s="699">
        <v>1875.87</v>
      </c>
      <c r="Q96" s="701">
        <v>1</v>
      </c>
      <c r="R96" s="696">
        <v>3</v>
      </c>
      <c r="S96" s="701">
        <v>1</v>
      </c>
      <c r="T96" s="700">
        <v>1</v>
      </c>
      <c r="U96" s="702">
        <v>1</v>
      </c>
    </row>
    <row r="97" spans="1:21" ht="14.4" customHeight="1" x14ac:dyDescent="0.3">
      <c r="A97" s="695">
        <v>31</v>
      </c>
      <c r="B97" s="696" t="s">
        <v>557</v>
      </c>
      <c r="C97" s="696">
        <v>89301311</v>
      </c>
      <c r="D97" s="697" t="s">
        <v>2544</v>
      </c>
      <c r="E97" s="698" t="s">
        <v>1785</v>
      </c>
      <c r="F97" s="696" t="s">
        <v>1769</v>
      </c>
      <c r="G97" s="696" t="s">
        <v>1835</v>
      </c>
      <c r="H97" s="696" t="s">
        <v>990</v>
      </c>
      <c r="I97" s="696" t="s">
        <v>1034</v>
      </c>
      <c r="J97" s="696" t="s">
        <v>993</v>
      </c>
      <c r="K97" s="696" t="s">
        <v>1715</v>
      </c>
      <c r="L97" s="699">
        <v>48.31</v>
      </c>
      <c r="M97" s="699">
        <v>144.93</v>
      </c>
      <c r="N97" s="696">
        <v>3</v>
      </c>
      <c r="O97" s="700">
        <v>3</v>
      </c>
      <c r="P97" s="699">
        <v>96.62</v>
      </c>
      <c r="Q97" s="701">
        <v>0.66666666666666663</v>
      </c>
      <c r="R97" s="696">
        <v>2</v>
      </c>
      <c r="S97" s="701">
        <v>0.66666666666666663</v>
      </c>
      <c r="T97" s="700">
        <v>2</v>
      </c>
      <c r="U97" s="702">
        <v>0.66666666666666663</v>
      </c>
    </row>
    <row r="98" spans="1:21" ht="14.4" customHeight="1" x14ac:dyDescent="0.3">
      <c r="A98" s="695">
        <v>31</v>
      </c>
      <c r="B98" s="696" t="s">
        <v>557</v>
      </c>
      <c r="C98" s="696">
        <v>89301311</v>
      </c>
      <c r="D98" s="697" t="s">
        <v>2544</v>
      </c>
      <c r="E98" s="698" t="s">
        <v>1785</v>
      </c>
      <c r="F98" s="696" t="s">
        <v>1769</v>
      </c>
      <c r="G98" s="696" t="s">
        <v>1835</v>
      </c>
      <c r="H98" s="696" t="s">
        <v>990</v>
      </c>
      <c r="I98" s="696" t="s">
        <v>992</v>
      </c>
      <c r="J98" s="696" t="s">
        <v>993</v>
      </c>
      <c r="K98" s="696" t="s">
        <v>1716</v>
      </c>
      <c r="L98" s="699">
        <v>96.63</v>
      </c>
      <c r="M98" s="699">
        <v>96.63</v>
      </c>
      <c r="N98" s="696">
        <v>1</v>
      </c>
      <c r="O98" s="700">
        <v>1</v>
      </c>
      <c r="P98" s="699"/>
      <c r="Q98" s="701">
        <v>0</v>
      </c>
      <c r="R98" s="696"/>
      <c r="S98" s="701">
        <v>0</v>
      </c>
      <c r="T98" s="700"/>
      <c r="U98" s="702">
        <v>0</v>
      </c>
    </row>
    <row r="99" spans="1:21" ht="14.4" customHeight="1" x14ac:dyDescent="0.3">
      <c r="A99" s="695">
        <v>31</v>
      </c>
      <c r="B99" s="696" t="s">
        <v>557</v>
      </c>
      <c r="C99" s="696">
        <v>89301311</v>
      </c>
      <c r="D99" s="697" t="s">
        <v>2544</v>
      </c>
      <c r="E99" s="698" t="s">
        <v>1785</v>
      </c>
      <c r="F99" s="696" t="s">
        <v>1769</v>
      </c>
      <c r="G99" s="696" t="s">
        <v>1852</v>
      </c>
      <c r="H99" s="696" t="s">
        <v>558</v>
      </c>
      <c r="I99" s="696" t="s">
        <v>663</v>
      </c>
      <c r="J99" s="696" t="s">
        <v>1853</v>
      </c>
      <c r="K99" s="696" t="s">
        <v>1854</v>
      </c>
      <c r="L99" s="699">
        <v>0</v>
      </c>
      <c r="M99" s="699">
        <v>0</v>
      </c>
      <c r="N99" s="696">
        <v>4</v>
      </c>
      <c r="O99" s="700">
        <v>4</v>
      </c>
      <c r="P99" s="699">
        <v>0</v>
      </c>
      <c r="Q99" s="701"/>
      <c r="R99" s="696">
        <v>2</v>
      </c>
      <c r="S99" s="701">
        <v>0.5</v>
      </c>
      <c r="T99" s="700">
        <v>2</v>
      </c>
      <c r="U99" s="702">
        <v>0.5</v>
      </c>
    </row>
    <row r="100" spans="1:21" ht="14.4" customHeight="1" x14ac:dyDescent="0.3">
      <c r="A100" s="695">
        <v>31</v>
      </c>
      <c r="B100" s="696" t="s">
        <v>557</v>
      </c>
      <c r="C100" s="696">
        <v>89301311</v>
      </c>
      <c r="D100" s="697" t="s">
        <v>2544</v>
      </c>
      <c r="E100" s="698" t="s">
        <v>1785</v>
      </c>
      <c r="F100" s="696" t="s">
        <v>1769</v>
      </c>
      <c r="G100" s="696" t="s">
        <v>1796</v>
      </c>
      <c r="H100" s="696" t="s">
        <v>558</v>
      </c>
      <c r="I100" s="696" t="s">
        <v>1108</v>
      </c>
      <c r="J100" s="696" t="s">
        <v>1109</v>
      </c>
      <c r="K100" s="696" t="s">
        <v>1797</v>
      </c>
      <c r="L100" s="699">
        <v>194.73</v>
      </c>
      <c r="M100" s="699">
        <v>194.73</v>
      </c>
      <c r="N100" s="696">
        <v>1</v>
      </c>
      <c r="O100" s="700">
        <v>1</v>
      </c>
      <c r="P100" s="699"/>
      <c r="Q100" s="701">
        <v>0</v>
      </c>
      <c r="R100" s="696"/>
      <c r="S100" s="701">
        <v>0</v>
      </c>
      <c r="T100" s="700"/>
      <c r="U100" s="702">
        <v>0</v>
      </c>
    </row>
    <row r="101" spans="1:21" ht="14.4" customHeight="1" x14ac:dyDescent="0.3">
      <c r="A101" s="695">
        <v>31</v>
      </c>
      <c r="B101" s="696" t="s">
        <v>557</v>
      </c>
      <c r="C101" s="696">
        <v>89301311</v>
      </c>
      <c r="D101" s="697" t="s">
        <v>2544</v>
      </c>
      <c r="E101" s="698" t="s">
        <v>1786</v>
      </c>
      <c r="F101" s="696" t="s">
        <v>1769</v>
      </c>
      <c r="G101" s="696" t="s">
        <v>1852</v>
      </c>
      <c r="H101" s="696" t="s">
        <v>558</v>
      </c>
      <c r="I101" s="696" t="s">
        <v>663</v>
      </c>
      <c r="J101" s="696" t="s">
        <v>1853</v>
      </c>
      <c r="K101" s="696" t="s">
        <v>1854</v>
      </c>
      <c r="L101" s="699">
        <v>0</v>
      </c>
      <c r="M101" s="699">
        <v>0</v>
      </c>
      <c r="N101" s="696">
        <v>2</v>
      </c>
      <c r="O101" s="700">
        <v>0.5</v>
      </c>
      <c r="P101" s="699"/>
      <c r="Q101" s="701"/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31</v>
      </c>
      <c r="B102" s="696" t="s">
        <v>557</v>
      </c>
      <c r="C102" s="696">
        <v>89301311</v>
      </c>
      <c r="D102" s="697" t="s">
        <v>2544</v>
      </c>
      <c r="E102" s="698" t="s">
        <v>1786</v>
      </c>
      <c r="F102" s="696" t="s">
        <v>1769</v>
      </c>
      <c r="G102" s="696" t="s">
        <v>1796</v>
      </c>
      <c r="H102" s="696" t="s">
        <v>558</v>
      </c>
      <c r="I102" s="696" t="s">
        <v>1108</v>
      </c>
      <c r="J102" s="696" t="s">
        <v>1109</v>
      </c>
      <c r="K102" s="696" t="s">
        <v>1797</v>
      </c>
      <c r="L102" s="699">
        <v>194.73</v>
      </c>
      <c r="M102" s="699">
        <v>389.46</v>
      </c>
      <c r="N102" s="696">
        <v>2</v>
      </c>
      <c r="O102" s="700">
        <v>0.5</v>
      </c>
      <c r="P102" s="699"/>
      <c r="Q102" s="701">
        <v>0</v>
      </c>
      <c r="R102" s="696"/>
      <c r="S102" s="701">
        <v>0</v>
      </c>
      <c r="T102" s="700"/>
      <c r="U102" s="702">
        <v>0</v>
      </c>
    </row>
    <row r="103" spans="1:21" ht="14.4" customHeight="1" x14ac:dyDescent="0.3">
      <c r="A103" s="695">
        <v>31</v>
      </c>
      <c r="B103" s="696" t="s">
        <v>557</v>
      </c>
      <c r="C103" s="696">
        <v>89301311</v>
      </c>
      <c r="D103" s="697" t="s">
        <v>2544</v>
      </c>
      <c r="E103" s="698" t="s">
        <v>1787</v>
      </c>
      <c r="F103" s="696" t="s">
        <v>1769</v>
      </c>
      <c r="G103" s="696" t="s">
        <v>1819</v>
      </c>
      <c r="H103" s="696" t="s">
        <v>558</v>
      </c>
      <c r="I103" s="696" t="s">
        <v>1820</v>
      </c>
      <c r="J103" s="696" t="s">
        <v>1821</v>
      </c>
      <c r="K103" s="696"/>
      <c r="L103" s="699">
        <v>0</v>
      </c>
      <c r="M103" s="699">
        <v>0</v>
      </c>
      <c r="N103" s="696">
        <v>1</v>
      </c>
      <c r="O103" s="700">
        <v>0.5</v>
      </c>
      <c r="P103" s="699"/>
      <c r="Q103" s="701"/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31</v>
      </c>
      <c r="B104" s="696" t="s">
        <v>557</v>
      </c>
      <c r="C104" s="696">
        <v>89301311</v>
      </c>
      <c r="D104" s="697" t="s">
        <v>2544</v>
      </c>
      <c r="E104" s="698" t="s">
        <v>1787</v>
      </c>
      <c r="F104" s="696" t="s">
        <v>1769</v>
      </c>
      <c r="G104" s="696" t="s">
        <v>1795</v>
      </c>
      <c r="H104" s="696" t="s">
        <v>990</v>
      </c>
      <c r="I104" s="696" t="s">
        <v>1065</v>
      </c>
      <c r="J104" s="696" t="s">
        <v>1062</v>
      </c>
      <c r="K104" s="696" t="s">
        <v>1066</v>
      </c>
      <c r="L104" s="699">
        <v>625.29</v>
      </c>
      <c r="M104" s="699">
        <v>6878.19</v>
      </c>
      <c r="N104" s="696">
        <v>11</v>
      </c>
      <c r="O104" s="700">
        <v>3.5</v>
      </c>
      <c r="P104" s="699">
        <v>6252.9</v>
      </c>
      <c r="Q104" s="701">
        <v>0.90909090909090906</v>
      </c>
      <c r="R104" s="696">
        <v>10</v>
      </c>
      <c r="S104" s="701">
        <v>0.90909090909090906</v>
      </c>
      <c r="T104" s="700">
        <v>2.5</v>
      </c>
      <c r="U104" s="702">
        <v>0.7142857142857143</v>
      </c>
    </row>
    <row r="105" spans="1:21" ht="14.4" customHeight="1" x14ac:dyDescent="0.3">
      <c r="A105" s="695">
        <v>31</v>
      </c>
      <c r="B105" s="696" t="s">
        <v>557</v>
      </c>
      <c r="C105" s="696">
        <v>89301311</v>
      </c>
      <c r="D105" s="697" t="s">
        <v>2544</v>
      </c>
      <c r="E105" s="698" t="s">
        <v>1787</v>
      </c>
      <c r="F105" s="696" t="s">
        <v>1769</v>
      </c>
      <c r="G105" s="696" t="s">
        <v>1835</v>
      </c>
      <c r="H105" s="696" t="s">
        <v>990</v>
      </c>
      <c r="I105" s="696" t="s">
        <v>1034</v>
      </c>
      <c r="J105" s="696" t="s">
        <v>993</v>
      </c>
      <c r="K105" s="696" t="s">
        <v>1715</v>
      </c>
      <c r="L105" s="699">
        <v>48.31</v>
      </c>
      <c r="M105" s="699">
        <v>48.31</v>
      </c>
      <c r="N105" s="696">
        <v>1</v>
      </c>
      <c r="O105" s="700">
        <v>1</v>
      </c>
      <c r="P105" s="699"/>
      <c r="Q105" s="701">
        <v>0</v>
      </c>
      <c r="R105" s="696"/>
      <c r="S105" s="701">
        <v>0</v>
      </c>
      <c r="T105" s="700"/>
      <c r="U105" s="702">
        <v>0</v>
      </c>
    </row>
    <row r="106" spans="1:21" ht="14.4" customHeight="1" x14ac:dyDescent="0.3">
      <c r="A106" s="695">
        <v>31</v>
      </c>
      <c r="B106" s="696" t="s">
        <v>557</v>
      </c>
      <c r="C106" s="696">
        <v>89301311</v>
      </c>
      <c r="D106" s="697" t="s">
        <v>2544</v>
      </c>
      <c r="E106" s="698" t="s">
        <v>1787</v>
      </c>
      <c r="F106" s="696" t="s">
        <v>1769</v>
      </c>
      <c r="G106" s="696" t="s">
        <v>1835</v>
      </c>
      <c r="H106" s="696" t="s">
        <v>990</v>
      </c>
      <c r="I106" s="696" t="s">
        <v>992</v>
      </c>
      <c r="J106" s="696" t="s">
        <v>993</v>
      </c>
      <c r="K106" s="696" t="s">
        <v>1716</v>
      </c>
      <c r="L106" s="699">
        <v>96.63</v>
      </c>
      <c r="M106" s="699">
        <v>773.04</v>
      </c>
      <c r="N106" s="696">
        <v>8</v>
      </c>
      <c r="O106" s="700">
        <v>6.5</v>
      </c>
      <c r="P106" s="699">
        <v>96.63</v>
      </c>
      <c r="Q106" s="701">
        <v>0.125</v>
      </c>
      <c r="R106" s="696">
        <v>1</v>
      </c>
      <c r="S106" s="701">
        <v>0.125</v>
      </c>
      <c r="T106" s="700">
        <v>0.5</v>
      </c>
      <c r="U106" s="702">
        <v>7.6923076923076927E-2</v>
      </c>
    </row>
    <row r="107" spans="1:21" ht="14.4" customHeight="1" x14ac:dyDescent="0.3">
      <c r="A107" s="695">
        <v>31</v>
      </c>
      <c r="B107" s="696" t="s">
        <v>557</v>
      </c>
      <c r="C107" s="696">
        <v>89301311</v>
      </c>
      <c r="D107" s="697" t="s">
        <v>2544</v>
      </c>
      <c r="E107" s="698" t="s">
        <v>1787</v>
      </c>
      <c r="F107" s="696" t="s">
        <v>1769</v>
      </c>
      <c r="G107" s="696" t="s">
        <v>1852</v>
      </c>
      <c r="H107" s="696" t="s">
        <v>558</v>
      </c>
      <c r="I107" s="696" t="s">
        <v>663</v>
      </c>
      <c r="J107" s="696" t="s">
        <v>1853</v>
      </c>
      <c r="K107" s="696" t="s">
        <v>1854</v>
      </c>
      <c r="L107" s="699">
        <v>0</v>
      </c>
      <c r="M107" s="699">
        <v>0</v>
      </c>
      <c r="N107" s="696">
        <v>10</v>
      </c>
      <c r="O107" s="700">
        <v>7.5</v>
      </c>
      <c r="P107" s="699">
        <v>0</v>
      </c>
      <c r="Q107" s="701"/>
      <c r="R107" s="696">
        <v>3</v>
      </c>
      <c r="S107" s="701">
        <v>0.3</v>
      </c>
      <c r="T107" s="700">
        <v>2</v>
      </c>
      <c r="U107" s="702">
        <v>0.26666666666666666</v>
      </c>
    </row>
    <row r="108" spans="1:21" ht="14.4" customHeight="1" x14ac:dyDescent="0.3">
      <c r="A108" s="695">
        <v>31</v>
      </c>
      <c r="B108" s="696" t="s">
        <v>557</v>
      </c>
      <c r="C108" s="696">
        <v>89301311</v>
      </c>
      <c r="D108" s="697" t="s">
        <v>2544</v>
      </c>
      <c r="E108" s="698" t="s">
        <v>1787</v>
      </c>
      <c r="F108" s="696" t="s">
        <v>1769</v>
      </c>
      <c r="G108" s="696" t="s">
        <v>1796</v>
      </c>
      <c r="H108" s="696" t="s">
        <v>558</v>
      </c>
      <c r="I108" s="696" t="s">
        <v>1108</v>
      </c>
      <c r="J108" s="696" t="s">
        <v>1109</v>
      </c>
      <c r="K108" s="696" t="s">
        <v>1797</v>
      </c>
      <c r="L108" s="699">
        <v>194.73</v>
      </c>
      <c r="M108" s="699">
        <v>584.18999999999994</v>
      </c>
      <c r="N108" s="696">
        <v>3</v>
      </c>
      <c r="O108" s="700">
        <v>1</v>
      </c>
      <c r="P108" s="699"/>
      <c r="Q108" s="701">
        <v>0</v>
      </c>
      <c r="R108" s="696"/>
      <c r="S108" s="701">
        <v>0</v>
      </c>
      <c r="T108" s="700"/>
      <c r="U108" s="702">
        <v>0</v>
      </c>
    </row>
    <row r="109" spans="1:21" ht="14.4" customHeight="1" x14ac:dyDescent="0.3">
      <c r="A109" s="695">
        <v>31</v>
      </c>
      <c r="B109" s="696" t="s">
        <v>557</v>
      </c>
      <c r="C109" s="696">
        <v>89301311</v>
      </c>
      <c r="D109" s="697" t="s">
        <v>2544</v>
      </c>
      <c r="E109" s="698" t="s">
        <v>1787</v>
      </c>
      <c r="F109" s="696" t="s">
        <v>1769</v>
      </c>
      <c r="G109" s="696" t="s">
        <v>1859</v>
      </c>
      <c r="H109" s="696" t="s">
        <v>990</v>
      </c>
      <c r="I109" s="696" t="s">
        <v>1863</v>
      </c>
      <c r="J109" s="696" t="s">
        <v>1012</v>
      </c>
      <c r="K109" s="696" t="s">
        <v>1862</v>
      </c>
      <c r="L109" s="699">
        <v>98.23</v>
      </c>
      <c r="M109" s="699">
        <v>98.23</v>
      </c>
      <c r="N109" s="696">
        <v>1</v>
      </c>
      <c r="O109" s="700">
        <v>0.5</v>
      </c>
      <c r="P109" s="699"/>
      <c r="Q109" s="701">
        <v>0</v>
      </c>
      <c r="R109" s="696"/>
      <c r="S109" s="701">
        <v>0</v>
      </c>
      <c r="T109" s="700"/>
      <c r="U109" s="702">
        <v>0</v>
      </c>
    </row>
    <row r="110" spans="1:21" ht="14.4" customHeight="1" x14ac:dyDescent="0.3">
      <c r="A110" s="695">
        <v>31</v>
      </c>
      <c r="B110" s="696" t="s">
        <v>557</v>
      </c>
      <c r="C110" s="696">
        <v>89301311</v>
      </c>
      <c r="D110" s="697" t="s">
        <v>2544</v>
      </c>
      <c r="E110" s="698" t="s">
        <v>1787</v>
      </c>
      <c r="F110" s="696" t="s">
        <v>1769</v>
      </c>
      <c r="G110" s="696" t="s">
        <v>1939</v>
      </c>
      <c r="H110" s="696" t="s">
        <v>558</v>
      </c>
      <c r="I110" s="696" t="s">
        <v>1940</v>
      </c>
      <c r="J110" s="696" t="s">
        <v>1941</v>
      </c>
      <c r="K110" s="696" t="s">
        <v>1942</v>
      </c>
      <c r="L110" s="699">
        <v>20.329999999999998</v>
      </c>
      <c r="M110" s="699">
        <v>20.329999999999998</v>
      </c>
      <c r="N110" s="696">
        <v>1</v>
      </c>
      <c r="O110" s="700">
        <v>0.5</v>
      </c>
      <c r="P110" s="699"/>
      <c r="Q110" s="701">
        <v>0</v>
      </c>
      <c r="R110" s="696"/>
      <c r="S110" s="701">
        <v>0</v>
      </c>
      <c r="T110" s="700"/>
      <c r="U110" s="702">
        <v>0</v>
      </c>
    </row>
    <row r="111" spans="1:21" ht="14.4" customHeight="1" x14ac:dyDescent="0.3">
      <c r="A111" s="695">
        <v>31</v>
      </c>
      <c r="B111" s="696" t="s">
        <v>557</v>
      </c>
      <c r="C111" s="696">
        <v>89301311</v>
      </c>
      <c r="D111" s="697" t="s">
        <v>2544</v>
      </c>
      <c r="E111" s="698" t="s">
        <v>1787</v>
      </c>
      <c r="F111" s="696" t="s">
        <v>1771</v>
      </c>
      <c r="G111" s="696" t="s">
        <v>1864</v>
      </c>
      <c r="H111" s="696" t="s">
        <v>558</v>
      </c>
      <c r="I111" s="696" t="s">
        <v>1865</v>
      </c>
      <c r="J111" s="696" t="s">
        <v>1868</v>
      </c>
      <c r="K111" s="696" t="s">
        <v>1869</v>
      </c>
      <c r="L111" s="699">
        <v>410</v>
      </c>
      <c r="M111" s="699">
        <v>4100</v>
      </c>
      <c r="N111" s="696">
        <v>10</v>
      </c>
      <c r="O111" s="700">
        <v>10</v>
      </c>
      <c r="P111" s="699">
        <v>4100</v>
      </c>
      <c r="Q111" s="701">
        <v>1</v>
      </c>
      <c r="R111" s="696">
        <v>10</v>
      </c>
      <c r="S111" s="701">
        <v>1</v>
      </c>
      <c r="T111" s="700">
        <v>10</v>
      </c>
      <c r="U111" s="702">
        <v>1</v>
      </c>
    </row>
    <row r="112" spans="1:21" ht="14.4" customHeight="1" x14ac:dyDescent="0.3">
      <c r="A112" s="695">
        <v>31</v>
      </c>
      <c r="B112" s="696" t="s">
        <v>557</v>
      </c>
      <c r="C112" s="696">
        <v>89301311</v>
      </c>
      <c r="D112" s="697" t="s">
        <v>2544</v>
      </c>
      <c r="E112" s="698" t="s">
        <v>1787</v>
      </c>
      <c r="F112" s="696" t="s">
        <v>1771</v>
      </c>
      <c r="G112" s="696" t="s">
        <v>1873</v>
      </c>
      <c r="H112" s="696" t="s">
        <v>558</v>
      </c>
      <c r="I112" s="696" t="s">
        <v>1874</v>
      </c>
      <c r="J112" s="696" t="s">
        <v>1875</v>
      </c>
      <c r="K112" s="696" t="s">
        <v>1876</v>
      </c>
      <c r="L112" s="699">
        <v>35.75</v>
      </c>
      <c r="M112" s="699">
        <v>643.5</v>
      </c>
      <c r="N112" s="696">
        <v>18</v>
      </c>
      <c r="O112" s="700">
        <v>9</v>
      </c>
      <c r="P112" s="699">
        <v>572</v>
      </c>
      <c r="Q112" s="701">
        <v>0.88888888888888884</v>
      </c>
      <c r="R112" s="696">
        <v>16</v>
      </c>
      <c r="S112" s="701">
        <v>0.88888888888888884</v>
      </c>
      <c r="T112" s="700">
        <v>8</v>
      </c>
      <c r="U112" s="702">
        <v>0.88888888888888884</v>
      </c>
    </row>
    <row r="113" spans="1:21" ht="14.4" customHeight="1" x14ac:dyDescent="0.3">
      <c r="A113" s="695">
        <v>31</v>
      </c>
      <c r="B113" s="696" t="s">
        <v>557</v>
      </c>
      <c r="C113" s="696">
        <v>89301311</v>
      </c>
      <c r="D113" s="697" t="s">
        <v>2544</v>
      </c>
      <c r="E113" s="698" t="s">
        <v>1787</v>
      </c>
      <c r="F113" s="696" t="s">
        <v>1771</v>
      </c>
      <c r="G113" s="696" t="s">
        <v>1877</v>
      </c>
      <c r="H113" s="696" t="s">
        <v>558</v>
      </c>
      <c r="I113" s="696" t="s">
        <v>1881</v>
      </c>
      <c r="J113" s="696" t="s">
        <v>1882</v>
      </c>
      <c r="K113" s="696" t="s">
        <v>1883</v>
      </c>
      <c r="L113" s="699">
        <v>200</v>
      </c>
      <c r="M113" s="699">
        <v>800</v>
      </c>
      <c r="N113" s="696">
        <v>4</v>
      </c>
      <c r="O113" s="700">
        <v>2</v>
      </c>
      <c r="P113" s="699">
        <v>800</v>
      </c>
      <c r="Q113" s="701">
        <v>1</v>
      </c>
      <c r="R113" s="696">
        <v>4</v>
      </c>
      <c r="S113" s="701">
        <v>1</v>
      </c>
      <c r="T113" s="700">
        <v>2</v>
      </c>
      <c r="U113" s="702">
        <v>1</v>
      </c>
    </row>
    <row r="114" spans="1:21" ht="14.4" customHeight="1" x14ac:dyDescent="0.3">
      <c r="A114" s="695">
        <v>31</v>
      </c>
      <c r="B114" s="696" t="s">
        <v>557</v>
      </c>
      <c r="C114" s="696">
        <v>89301311</v>
      </c>
      <c r="D114" s="697" t="s">
        <v>2544</v>
      </c>
      <c r="E114" s="698" t="s">
        <v>1787</v>
      </c>
      <c r="F114" s="696" t="s">
        <v>1771</v>
      </c>
      <c r="G114" s="696" t="s">
        <v>1884</v>
      </c>
      <c r="H114" s="696" t="s">
        <v>558</v>
      </c>
      <c r="I114" s="696" t="s">
        <v>1891</v>
      </c>
      <c r="J114" s="696" t="s">
        <v>1892</v>
      </c>
      <c r="K114" s="696" t="s">
        <v>1893</v>
      </c>
      <c r="L114" s="699">
        <v>492.18</v>
      </c>
      <c r="M114" s="699">
        <v>492.18</v>
      </c>
      <c r="N114" s="696">
        <v>1</v>
      </c>
      <c r="O114" s="700">
        <v>1</v>
      </c>
      <c r="P114" s="699">
        <v>492.18</v>
      </c>
      <c r="Q114" s="701">
        <v>1</v>
      </c>
      <c r="R114" s="696">
        <v>1</v>
      </c>
      <c r="S114" s="701">
        <v>1</v>
      </c>
      <c r="T114" s="700">
        <v>1</v>
      </c>
      <c r="U114" s="702">
        <v>1</v>
      </c>
    </row>
    <row r="115" spans="1:21" ht="14.4" customHeight="1" x14ac:dyDescent="0.3">
      <c r="A115" s="695">
        <v>31</v>
      </c>
      <c r="B115" s="696" t="s">
        <v>557</v>
      </c>
      <c r="C115" s="696">
        <v>89301311</v>
      </c>
      <c r="D115" s="697" t="s">
        <v>2544</v>
      </c>
      <c r="E115" s="698" t="s">
        <v>1787</v>
      </c>
      <c r="F115" s="696" t="s">
        <v>1771</v>
      </c>
      <c r="G115" s="696" t="s">
        <v>1884</v>
      </c>
      <c r="H115" s="696" t="s">
        <v>558</v>
      </c>
      <c r="I115" s="696" t="s">
        <v>1899</v>
      </c>
      <c r="J115" s="696" t="s">
        <v>1900</v>
      </c>
      <c r="K115" s="696" t="s">
        <v>1901</v>
      </c>
      <c r="L115" s="699">
        <v>971.25</v>
      </c>
      <c r="M115" s="699">
        <v>971.25</v>
      </c>
      <c r="N115" s="696">
        <v>1</v>
      </c>
      <c r="O115" s="700">
        <v>1</v>
      </c>
      <c r="P115" s="699">
        <v>971.25</v>
      </c>
      <c r="Q115" s="701">
        <v>1</v>
      </c>
      <c r="R115" s="696">
        <v>1</v>
      </c>
      <c r="S115" s="701">
        <v>1</v>
      </c>
      <c r="T115" s="700">
        <v>1</v>
      </c>
      <c r="U115" s="702">
        <v>1</v>
      </c>
    </row>
    <row r="116" spans="1:21" ht="14.4" customHeight="1" x14ac:dyDescent="0.3">
      <c r="A116" s="695">
        <v>31</v>
      </c>
      <c r="B116" s="696" t="s">
        <v>557</v>
      </c>
      <c r="C116" s="696">
        <v>89301311</v>
      </c>
      <c r="D116" s="697" t="s">
        <v>2544</v>
      </c>
      <c r="E116" s="698" t="s">
        <v>1787</v>
      </c>
      <c r="F116" s="696" t="s">
        <v>1771</v>
      </c>
      <c r="G116" s="696" t="s">
        <v>1884</v>
      </c>
      <c r="H116" s="696" t="s">
        <v>558</v>
      </c>
      <c r="I116" s="696" t="s">
        <v>1943</v>
      </c>
      <c r="J116" s="696" t="s">
        <v>1944</v>
      </c>
      <c r="K116" s="696" t="s">
        <v>1945</v>
      </c>
      <c r="L116" s="699">
        <v>855</v>
      </c>
      <c r="M116" s="699">
        <v>855</v>
      </c>
      <c r="N116" s="696">
        <v>1</v>
      </c>
      <c r="O116" s="700">
        <v>1</v>
      </c>
      <c r="P116" s="699">
        <v>855</v>
      </c>
      <c r="Q116" s="701">
        <v>1</v>
      </c>
      <c r="R116" s="696">
        <v>1</v>
      </c>
      <c r="S116" s="701">
        <v>1</v>
      </c>
      <c r="T116" s="700">
        <v>1</v>
      </c>
      <c r="U116" s="702">
        <v>1</v>
      </c>
    </row>
    <row r="117" spans="1:21" ht="14.4" customHeight="1" x14ac:dyDescent="0.3">
      <c r="A117" s="695">
        <v>31</v>
      </c>
      <c r="B117" s="696" t="s">
        <v>557</v>
      </c>
      <c r="C117" s="696">
        <v>89301311</v>
      </c>
      <c r="D117" s="697" t="s">
        <v>2544</v>
      </c>
      <c r="E117" s="698" t="s">
        <v>1788</v>
      </c>
      <c r="F117" s="696" t="s">
        <v>1769</v>
      </c>
      <c r="G117" s="696" t="s">
        <v>1801</v>
      </c>
      <c r="H117" s="696" t="s">
        <v>990</v>
      </c>
      <c r="I117" s="696" t="s">
        <v>1139</v>
      </c>
      <c r="J117" s="696" t="s">
        <v>1695</v>
      </c>
      <c r="K117" s="696" t="s">
        <v>1696</v>
      </c>
      <c r="L117" s="699">
        <v>156.86000000000001</v>
      </c>
      <c r="M117" s="699">
        <v>156.86000000000001</v>
      </c>
      <c r="N117" s="696">
        <v>1</v>
      </c>
      <c r="O117" s="700">
        <v>0.5</v>
      </c>
      <c r="P117" s="699">
        <v>156.86000000000001</v>
      </c>
      <c r="Q117" s="701">
        <v>1</v>
      </c>
      <c r="R117" s="696">
        <v>1</v>
      </c>
      <c r="S117" s="701">
        <v>1</v>
      </c>
      <c r="T117" s="700">
        <v>0.5</v>
      </c>
      <c r="U117" s="702">
        <v>1</v>
      </c>
    </row>
    <row r="118" spans="1:21" ht="14.4" customHeight="1" x14ac:dyDescent="0.3">
      <c r="A118" s="695">
        <v>31</v>
      </c>
      <c r="B118" s="696" t="s">
        <v>557</v>
      </c>
      <c r="C118" s="696">
        <v>89301311</v>
      </c>
      <c r="D118" s="697" t="s">
        <v>2544</v>
      </c>
      <c r="E118" s="698" t="s">
        <v>1788</v>
      </c>
      <c r="F118" s="696" t="s">
        <v>1769</v>
      </c>
      <c r="G118" s="696" t="s">
        <v>1801</v>
      </c>
      <c r="H118" s="696" t="s">
        <v>990</v>
      </c>
      <c r="I118" s="696" t="s">
        <v>1165</v>
      </c>
      <c r="J118" s="696" t="s">
        <v>1699</v>
      </c>
      <c r="K118" s="696" t="s">
        <v>1700</v>
      </c>
      <c r="L118" s="699">
        <v>151.61000000000001</v>
      </c>
      <c r="M118" s="699">
        <v>454.83000000000004</v>
      </c>
      <c r="N118" s="696">
        <v>3</v>
      </c>
      <c r="O118" s="700">
        <v>2</v>
      </c>
      <c r="P118" s="699"/>
      <c r="Q118" s="701">
        <v>0</v>
      </c>
      <c r="R118" s="696"/>
      <c r="S118" s="701">
        <v>0</v>
      </c>
      <c r="T118" s="700"/>
      <c r="U118" s="702">
        <v>0</v>
      </c>
    </row>
    <row r="119" spans="1:21" ht="14.4" customHeight="1" x14ac:dyDescent="0.3">
      <c r="A119" s="695">
        <v>31</v>
      </c>
      <c r="B119" s="696" t="s">
        <v>557</v>
      </c>
      <c r="C119" s="696">
        <v>89301311</v>
      </c>
      <c r="D119" s="697" t="s">
        <v>2544</v>
      </c>
      <c r="E119" s="698" t="s">
        <v>1788</v>
      </c>
      <c r="F119" s="696" t="s">
        <v>1769</v>
      </c>
      <c r="G119" s="696" t="s">
        <v>1801</v>
      </c>
      <c r="H119" s="696" t="s">
        <v>558</v>
      </c>
      <c r="I119" s="696" t="s">
        <v>1946</v>
      </c>
      <c r="J119" s="696" t="s">
        <v>1695</v>
      </c>
      <c r="K119" s="696" t="s">
        <v>1696</v>
      </c>
      <c r="L119" s="699">
        <v>156.86000000000001</v>
      </c>
      <c r="M119" s="699">
        <v>313.72000000000003</v>
      </c>
      <c r="N119" s="696">
        <v>2</v>
      </c>
      <c r="O119" s="700">
        <v>0.5</v>
      </c>
      <c r="P119" s="699">
        <v>313.72000000000003</v>
      </c>
      <c r="Q119" s="701">
        <v>1</v>
      </c>
      <c r="R119" s="696">
        <v>2</v>
      </c>
      <c r="S119" s="701">
        <v>1</v>
      </c>
      <c r="T119" s="700">
        <v>0.5</v>
      </c>
      <c r="U119" s="702">
        <v>1</v>
      </c>
    </row>
    <row r="120" spans="1:21" ht="14.4" customHeight="1" x14ac:dyDescent="0.3">
      <c r="A120" s="695">
        <v>31</v>
      </c>
      <c r="B120" s="696" t="s">
        <v>557</v>
      </c>
      <c r="C120" s="696">
        <v>89301311</v>
      </c>
      <c r="D120" s="697" t="s">
        <v>2544</v>
      </c>
      <c r="E120" s="698" t="s">
        <v>1788</v>
      </c>
      <c r="F120" s="696" t="s">
        <v>1769</v>
      </c>
      <c r="G120" s="696" t="s">
        <v>1802</v>
      </c>
      <c r="H120" s="696" t="s">
        <v>558</v>
      </c>
      <c r="I120" s="696" t="s">
        <v>1947</v>
      </c>
      <c r="J120" s="696" t="s">
        <v>1948</v>
      </c>
      <c r="K120" s="696" t="s">
        <v>1949</v>
      </c>
      <c r="L120" s="699">
        <v>0</v>
      </c>
      <c r="M120" s="699">
        <v>0</v>
      </c>
      <c r="N120" s="696">
        <v>1</v>
      </c>
      <c r="O120" s="700">
        <v>1</v>
      </c>
      <c r="P120" s="699">
        <v>0</v>
      </c>
      <c r="Q120" s="701"/>
      <c r="R120" s="696">
        <v>1</v>
      </c>
      <c r="S120" s="701">
        <v>1</v>
      </c>
      <c r="T120" s="700">
        <v>1</v>
      </c>
      <c r="U120" s="702">
        <v>1</v>
      </c>
    </row>
    <row r="121" spans="1:21" ht="14.4" customHeight="1" x14ac:dyDescent="0.3">
      <c r="A121" s="695">
        <v>31</v>
      </c>
      <c r="B121" s="696" t="s">
        <v>557</v>
      </c>
      <c r="C121" s="696">
        <v>89301311</v>
      </c>
      <c r="D121" s="697" t="s">
        <v>2544</v>
      </c>
      <c r="E121" s="698" t="s">
        <v>1788</v>
      </c>
      <c r="F121" s="696" t="s">
        <v>1769</v>
      </c>
      <c r="G121" s="696" t="s">
        <v>1805</v>
      </c>
      <c r="H121" s="696" t="s">
        <v>990</v>
      </c>
      <c r="I121" s="696" t="s">
        <v>1583</v>
      </c>
      <c r="J121" s="696" t="s">
        <v>1584</v>
      </c>
      <c r="K121" s="696" t="s">
        <v>1710</v>
      </c>
      <c r="L121" s="699">
        <v>184.22</v>
      </c>
      <c r="M121" s="699">
        <v>368.44</v>
      </c>
      <c r="N121" s="696">
        <v>2</v>
      </c>
      <c r="O121" s="700">
        <v>0.5</v>
      </c>
      <c r="P121" s="699">
        <v>368.44</v>
      </c>
      <c r="Q121" s="701">
        <v>1</v>
      </c>
      <c r="R121" s="696">
        <v>2</v>
      </c>
      <c r="S121" s="701">
        <v>1</v>
      </c>
      <c r="T121" s="700">
        <v>0.5</v>
      </c>
      <c r="U121" s="702">
        <v>1</v>
      </c>
    </row>
    <row r="122" spans="1:21" ht="14.4" customHeight="1" x14ac:dyDescent="0.3">
      <c r="A122" s="695">
        <v>31</v>
      </c>
      <c r="B122" s="696" t="s">
        <v>557</v>
      </c>
      <c r="C122" s="696">
        <v>89301311</v>
      </c>
      <c r="D122" s="697" t="s">
        <v>2544</v>
      </c>
      <c r="E122" s="698" t="s">
        <v>1788</v>
      </c>
      <c r="F122" s="696" t="s">
        <v>1769</v>
      </c>
      <c r="G122" s="696" t="s">
        <v>1808</v>
      </c>
      <c r="H122" s="696" t="s">
        <v>558</v>
      </c>
      <c r="I122" s="696" t="s">
        <v>1809</v>
      </c>
      <c r="J122" s="696" t="s">
        <v>1810</v>
      </c>
      <c r="K122" s="696" t="s">
        <v>1710</v>
      </c>
      <c r="L122" s="699">
        <v>69.86</v>
      </c>
      <c r="M122" s="699">
        <v>209.57999999999998</v>
      </c>
      <c r="N122" s="696">
        <v>3</v>
      </c>
      <c r="O122" s="700">
        <v>1</v>
      </c>
      <c r="P122" s="699">
        <v>209.57999999999998</v>
      </c>
      <c r="Q122" s="701">
        <v>1</v>
      </c>
      <c r="R122" s="696">
        <v>3</v>
      </c>
      <c r="S122" s="701">
        <v>1</v>
      </c>
      <c r="T122" s="700">
        <v>1</v>
      </c>
      <c r="U122" s="702">
        <v>1</v>
      </c>
    </row>
    <row r="123" spans="1:21" ht="14.4" customHeight="1" x14ac:dyDescent="0.3">
      <c r="A123" s="695">
        <v>31</v>
      </c>
      <c r="B123" s="696" t="s">
        <v>557</v>
      </c>
      <c r="C123" s="696">
        <v>89301311</v>
      </c>
      <c r="D123" s="697" t="s">
        <v>2544</v>
      </c>
      <c r="E123" s="698" t="s">
        <v>1788</v>
      </c>
      <c r="F123" s="696" t="s">
        <v>1769</v>
      </c>
      <c r="G123" s="696" t="s">
        <v>1808</v>
      </c>
      <c r="H123" s="696" t="s">
        <v>990</v>
      </c>
      <c r="I123" s="696" t="s">
        <v>1150</v>
      </c>
      <c r="J123" s="696" t="s">
        <v>1151</v>
      </c>
      <c r="K123" s="696" t="s">
        <v>1710</v>
      </c>
      <c r="L123" s="699">
        <v>69.86</v>
      </c>
      <c r="M123" s="699">
        <v>139.72</v>
      </c>
      <c r="N123" s="696">
        <v>2</v>
      </c>
      <c r="O123" s="700">
        <v>0.5</v>
      </c>
      <c r="P123" s="699"/>
      <c r="Q123" s="701">
        <v>0</v>
      </c>
      <c r="R123" s="696"/>
      <c r="S123" s="701">
        <v>0</v>
      </c>
      <c r="T123" s="700"/>
      <c r="U123" s="702">
        <v>0</v>
      </c>
    </row>
    <row r="124" spans="1:21" ht="14.4" customHeight="1" x14ac:dyDescent="0.3">
      <c r="A124" s="695">
        <v>31</v>
      </c>
      <c r="B124" s="696" t="s">
        <v>557</v>
      </c>
      <c r="C124" s="696">
        <v>89301311</v>
      </c>
      <c r="D124" s="697" t="s">
        <v>2544</v>
      </c>
      <c r="E124" s="698" t="s">
        <v>1788</v>
      </c>
      <c r="F124" s="696" t="s">
        <v>1769</v>
      </c>
      <c r="G124" s="696" t="s">
        <v>1808</v>
      </c>
      <c r="H124" s="696" t="s">
        <v>558</v>
      </c>
      <c r="I124" s="696" t="s">
        <v>1811</v>
      </c>
      <c r="J124" s="696" t="s">
        <v>1810</v>
      </c>
      <c r="K124" s="696" t="s">
        <v>1812</v>
      </c>
      <c r="L124" s="699">
        <v>349.29</v>
      </c>
      <c r="M124" s="699">
        <v>349.29</v>
      </c>
      <c r="N124" s="696">
        <v>1</v>
      </c>
      <c r="O124" s="700">
        <v>1</v>
      </c>
      <c r="P124" s="699">
        <v>349.29</v>
      </c>
      <c r="Q124" s="701">
        <v>1</v>
      </c>
      <c r="R124" s="696">
        <v>1</v>
      </c>
      <c r="S124" s="701">
        <v>1</v>
      </c>
      <c r="T124" s="700">
        <v>1</v>
      </c>
      <c r="U124" s="702">
        <v>1</v>
      </c>
    </row>
    <row r="125" spans="1:21" ht="14.4" customHeight="1" x14ac:dyDescent="0.3">
      <c r="A125" s="695">
        <v>31</v>
      </c>
      <c r="B125" s="696" t="s">
        <v>557</v>
      </c>
      <c r="C125" s="696">
        <v>89301311</v>
      </c>
      <c r="D125" s="697" t="s">
        <v>2544</v>
      </c>
      <c r="E125" s="698" t="s">
        <v>1788</v>
      </c>
      <c r="F125" s="696" t="s">
        <v>1769</v>
      </c>
      <c r="G125" s="696" t="s">
        <v>1950</v>
      </c>
      <c r="H125" s="696" t="s">
        <v>558</v>
      </c>
      <c r="I125" s="696" t="s">
        <v>687</v>
      </c>
      <c r="J125" s="696" t="s">
        <v>688</v>
      </c>
      <c r="K125" s="696" t="s">
        <v>1951</v>
      </c>
      <c r="L125" s="699">
        <v>163.9</v>
      </c>
      <c r="M125" s="699">
        <v>327.8</v>
      </c>
      <c r="N125" s="696">
        <v>2</v>
      </c>
      <c r="O125" s="700">
        <v>1</v>
      </c>
      <c r="P125" s="699">
        <v>327.8</v>
      </c>
      <c r="Q125" s="701">
        <v>1</v>
      </c>
      <c r="R125" s="696">
        <v>2</v>
      </c>
      <c r="S125" s="701">
        <v>1</v>
      </c>
      <c r="T125" s="700">
        <v>1</v>
      </c>
      <c r="U125" s="702">
        <v>1</v>
      </c>
    </row>
    <row r="126" spans="1:21" ht="14.4" customHeight="1" x14ac:dyDescent="0.3">
      <c r="A126" s="695">
        <v>31</v>
      </c>
      <c r="B126" s="696" t="s">
        <v>557</v>
      </c>
      <c r="C126" s="696">
        <v>89301311</v>
      </c>
      <c r="D126" s="697" t="s">
        <v>2544</v>
      </c>
      <c r="E126" s="698" t="s">
        <v>1788</v>
      </c>
      <c r="F126" s="696" t="s">
        <v>1769</v>
      </c>
      <c r="G126" s="696" t="s">
        <v>1819</v>
      </c>
      <c r="H126" s="696" t="s">
        <v>558</v>
      </c>
      <c r="I126" s="696" t="s">
        <v>1820</v>
      </c>
      <c r="J126" s="696" t="s">
        <v>1821</v>
      </c>
      <c r="K126" s="696"/>
      <c r="L126" s="699">
        <v>0</v>
      </c>
      <c r="M126" s="699">
        <v>0</v>
      </c>
      <c r="N126" s="696">
        <v>5</v>
      </c>
      <c r="O126" s="700">
        <v>3</v>
      </c>
      <c r="P126" s="699">
        <v>0</v>
      </c>
      <c r="Q126" s="701"/>
      <c r="R126" s="696">
        <v>4</v>
      </c>
      <c r="S126" s="701">
        <v>0.8</v>
      </c>
      <c r="T126" s="700">
        <v>2.5</v>
      </c>
      <c r="U126" s="702">
        <v>0.83333333333333337</v>
      </c>
    </row>
    <row r="127" spans="1:21" ht="14.4" customHeight="1" x14ac:dyDescent="0.3">
      <c r="A127" s="695">
        <v>31</v>
      </c>
      <c r="B127" s="696" t="s">
        <v>557</v>
      </c>
      <c r="C127" s="696">
        <v>89301311</v>
      </c>
      <c r="D127" s="697" t="s">
        <v>2544</v>
      </c>
      <c r="E127" s="698" t="s">
        <v>1788</v>
      </c>
      <c r="F127" s="696" t="s">
        <v>1769</v>
      </c>
      <c r="G127" s="696" t="s">
        <v>1826</v>
      </c>
      <c r="H127" s="696" t="s">
        <v>558</v>
      </c>
      <c r="I127" s="696" t="s">
        <v>1827</v>
      </c>
      <c r="J127" s="696" t="s">
        <v>748</v>
      </c>
      <c r="K127" s="696" t="s">
        <v>1828</v>
      </c>
      <c r="L127" s="699">
        <v>0</v>
      </c>
      <c r="M127" s="699">
        <v>0</v>
      </c>
      <c r="N127" s="696">
        <v>1</v>
      </c>
      <c r="O127" s="700">
        <v>1</v>
      </c>
      <c r="P127" s="699">
        <v>0</v>
      </c>
      <c r="Q127" s="701"/>
      <c r="R127" s="696">
        <v>1</v>
      </c>
      <c r="S127" s="701">
        <v>1</v>
      </c>
      <c r="T127" s="700">
        <v>1</v>
      </c>
      <c r="U127" s="702">
        <v>1</v>
      </c>
    </row>
    <row r="128" spans="1:21" ht="14.4" customHeight="1" x14ac:dyDescent="0.3">
      <c r="A128" s="695">
        <v>31</v>
      </c>
      <c r="B128" s="696" t="s">
        <v>557</v>
      </c>
      <c r="C128" s="696">
        <v>89301311</v>
      </c>
      <c r="D128" s="697" t="s">
        <v>2544</v>
      </c>
      <c r="E128" s="698" t="s">
        <v>1788</v>
      </c>
      <c r="F128" s="696" t="s">
        <v>1769</v>
      </c>
      <c r="G128" s="696" t="s">
        <v>1829</v>
      </c>
      <c r="H128" s="696" t="s">
        <v>990</v>
      </c>
      <c r="I128" s="696" t="s">
        <v>1169</v>
      </c>
      <c r="J128" s="696" t="s">
        <v>1170</v>
      </c>
      <c r="K128" s="696" t="s">
        <v>1171</v>
      </c>
      <c r="L128" s="699">
        <v>154.01</v>
      </c>
      <c r="M128" s="699">
        <v>770.05</v>
      </c>
      <c r="N128" s="696">
        <v>5</v>
      </c>
      <c r="O128" s="700">
        <v>1.5</v>
      </c>
      <c r="P128" s="699">
        <v>770.05</v>
      </c>
      <c r="Q128" s="701">
        <v>1</v>
      </c>
      <c r="R128" s="696">
        <v>5</v>
      </c>
      <c r="S128" s="701">
        <v>1</v>
      </c>
      <c r="T128" s="700">
        <v>1.5</v>
      </c>
      <c r="U128" s="702">
        <v>1</v>
      </c>
    </row>
    <row r="129" spans="1:21" ht="14.4" customHeight="1" x14ac:dyDescent="0.3">
      <c r="A129" s="695">
        <v>31</v>
      </c>
      <c r="B129" s="696" t="s">
        <v>557</v>
      </c>
      <c r="C129" s="696">
        <v>89301311</v>
      </c>
      <c r="D129" s="697" t="s">
        <v>2544</v>
      </c>
      <c r="E129" s="698" t="s">
        <v>1788</v>
      </c>
      <c r="F129" s="696" t="s">
        <v>1769</v>
      </c>
      <c r="G129" s="696" t="s">
        <v>1952</v>
      </c>
      <c r="H129" s="696" t="s">
        <v>558</v>
      </c>
      <c r="I129" s="696" t="s">
        <v>1953</v>
      </c>
      <c r="J129" s="696" t="s">
        <v>1954</v>
      </c>
      <c r="K129" s="696" t="s">
        <v>1955</v>
      </c>
      <c r="L129" s="699">
        <v>0</v>
      </c>
      <c r="M129" s="699">
        <v>0</v>
      </c>
      <c r="N129" s="696">
        <v>1</v>
      </c>
      <c r="O129" s="700">
        <v>0.5</v>
      </c>
      <c r="P129" s="699">
        <v>0</v>
      </c>
      <c r="Q129" s="701"/>
      <c r="R129" s="696">
        <v>1</v>
      </c>
      <c r="S129" s="701">
        <v>1</v>
      </c>
      <c r="T129" s="700">
        <v>0.5</v>
      </c>
      <c r="U129" s="702">
        <v>1</v>
      </c>
    </row>
    <row r="130" spans="1:21" ht="14.4" customHeight="1" x14ac:dyDescent="0.3">
      <c r="A130" s="695">
        <v>31</v>
      </c>
      <c r="B130" s="696" t="s">
        <v>557</v>
      </c>
      <c r="C130" s="696">
        <v>89301311</v>
      </c>
      <c r="D130" s="697" t="s">
        <v>2544</v>
      </c>
      <c r="E130" s="698" t="s">
        <v>1788</v>
      </c>
      <c r="F130" s="696" t="s">
        <v>1769</v>
      </c>
      <c r="G130" s="696" t="s">
        <v>1956</v>
      </c>
      <c r="H130" s="696" t="s">
        <v>558</v>
      </c>
      <c r="I130" s="696" t="s">
        <v>1957</v>
      </c>
      <c r="J130" s="696" t="s">
        <v>1958</v>
      </c>
      <c r="K130" s="696" t="s">
        <v>1959</v>
      </c>
      <c r="L130" s="699">
        <v>0</v>
      </c>
      <c r="M130" s="699">
        <v>0</v>
      </c>
      <c r="N130" s="696">
        <v>1</v>
      </c>
      <c r="O130" s="700">
        <v>0.5</v>
      </c>
      <c r="P130" s="699"/>
      <c r="Q130" s="701"/>
      <c r="R130" s="696"/>
      <c r="S130" s="701">
        <v>0</v>
      </c>
      <c r="T130" s="700"/>
      <c r="U130" s="702">
        <v>0</v>
      </c>
    </row>
    <row r="131" spans="1:21" ht="14.4" customHeight="1" x14ac:dyDescent="0.3">
      <c r="A131" s="695">
        <v>31</v>
      </c>
      <c r="B131" s="696" t="s">
        <v>557</v>
      </c>
      <c r="C131" s="696">
        <v>89301311</v>
      </c>
      <c r="D131" s="697" t="s">
        <v>2544</v>
      </c>
      <c r="E131" s="698" t="s">
        <v>1788</v>
      </c>
      <c r="F131" s="696" t="s">
        <v>1769</v>
      </c>
      <c r="G131" s="696" t="s">
        <v>1960</v>
      </c>
      <c r="H131" s="696" t="s">
        <v>558</v>
      </c>
      <c r="I131" s="696" t="s">
        <v>1961</v>
      </c>
      <c r="J131" s="696" t="s">
        <v>1962</v>
      </c>
      <c r="K131" s="696" t="s">
        <v>1963</v>
      </c>
      <c r="L131" s="699">
        <v>0</v>
      </c>
      <c r="M131" s="699">
        <v>0</v>
      </c>
      <c r="N131" s="696">
        <v>1</v>
      </c>
      <c r="O131" s="700">
        <v>0.5</v>
      </c>
      <c r="P131" s="699"/>
      <c r="Q131" s="701"/>
      <c r="R131" s="696"/>
      <c r="S131" s="701">
        <v>0</v>
      </c>
      <c r="T131" s="700"/>
      <c r="U131" s="702">
        <v>0</v>
      </c>
    </row>
    <row r="132" spans="1:21" ht="14.4" customHeight="1" x14ac:dyDescent="0.3">
      <c r="A132" s="695">
        <v>31</v>
      </c>
      <c r="B132" s="696" t="s">
        <v>557</v>
      </c>
      <c r="C132" s="696">
        <v>89301311</v>
      </c>
      <c r="D132" s="697" t="s">
        <v>2544</v>
      </c>
      <c r="E132" s="698" t="s">
        <v>1788</v>
      </c>
      <c r="F132" s="696" t="s">
        <v>1769</v>
      </c>
      <c r="G132" s="696" t="s">
        <v>1795</v>
      </c>
      <c r="H132" s="696" t="s">
        <v>990</v>
      </c>
      <c r="I132" s="696" t="s">
        <v>1065</v>
      </c>
      <c r="J132" s="696" t="s">
        <v>1062</v>
      </c>
      <c r="K132" s="696" t="s">
        <v>1066</v>
      </c>
      <c r="L132" s="699">
        <v>625.29</v>
      </c>
      <c r="M132" s="699">
        <v>31264.500000000007</v>
      </c>
      <c r="N132" s="696">
        <v>50</v>
      </c>
      <c r="O132" s="700">
        <v>18</v>
      </c>
      <c r="P132" s="699">
        <v>20634.570000000007</v>
      </c>
      <c r="Q132" s="701">
        <v>0.66</v>
      </c>
      <c r="R132" s="696">
        <v>33</v>
      </c>
      <c r="S132" s="701">
        <v>0.66</v>
      </c>
      <c r="T132" s="700">
        <v>13</v>
      </c>
      <c r="U132" s="702">
        <v>0.72222222222222221</v>
      </c>
    </row>
    <row r="133" spans="1:21" ht="14.4" customHeight="1" x14ac:dyDescent="0.3">
      <c r="A133" s="695">
        <v>31</v>
      </c>
      <c r="B133" s="696" t="s">
        <v>557</v>
      </c>
      <c r="C133" s="696">
        <v>89301311</v>
      </c>
      <c r="D133" s="697" t="s">
        <v>2544</v>
      </c>
      <c r="E133" s="698" t="s">
        <v>1788</v>
      </c>
      <c r="F133" s="696" t="s">
        <v>1769</v>
      </c>
      <c r="G133" s="696" t="s">
        <v>1795</v>
      </c>
      <c r="H133" s="696" t="s">
        <v>990</v>
      </c>
      <c r="I133" s="696" t="s">
        <v>1481</v>
      </c>
      <c r="J133" s="696" t="s">
        <v>1062</v>
      </c>
      <c r="K133" s="696" t="s">
        <v>1482</v>
      </c>
      <c r="L133" s="699">
        <v>937.93</v>
      </c>
      <c r="M133" s="699">
        <v>8441.369999999999</v>
      </c>
      <c r="N133" s="696">
        <v>9</v>
      </c>
      <c r="O133" s="700">
        <v>1.5</v>
      </c>
      <c r="P133" s="699">
        <v>5627.58</v>
      </c>
      <c r="Q133" s="701">
        <v>0.66666666666666674</v>
      </c>
      <c r="R133" s="696">
        <v>6</v>
      </c>
      <c r="S133" s="701">
        <v>0.66666666666666663</v>
      </c>
      <c r="T133" s="700">
        <v>1</v>
      </c>
      <c r="U133" s="702">
        <v>0.66666666666666663</v>
      </c>
    </row>
    <row r="134" spans="1:21" ht="14.4" customHeight="1" x14ac:dyDescent="0.3">
      <c r="A134" s="695">
        <v>31</v>
      </c>
      <c r="B134" s="696" t="s">
        <v>557</v>
      </c>
      <c r="C134" s="696">
        <v>89301311</v>
      </c>
      <c r="D134" s="697" t="s">
        <v>2544</v>
      </c>
      <c r="E134" s="698" t="s">
        <v>1788</v>
      </c>
      <c r="F134" s="696" t="s">
        <v>1769</v>
      </c>
      <c r="G134" s="696" t="s">
        <v>1795</v>
      </c>
      <c r="H134" s="696" t="s">
        <v>990</v>
      </c>
      <c r="I134" s="696" t="s">
        <v>1909</v>
      </c>
      <c r="J134" s="696" t="s">
        <v>1062</v>
      </c>
      <c r="K134" s="696" t="s">
        <v>1910</v>
      </c>
      <c r="L134" s="699">
        <v>1166.47</v>
      </c>
      <c r="M134" s="699">
        <v>3499.41</v>
      </c>
      <c r="N134" s="696">
        <v>3</v>
      </c>
      <c r="O134" s="700">
        <v>0.5</v>
      </c>
      <c r="P134" s="699">
        <v>3499.41</v>
      </c>
      <c r="Q134" s="701">
        <v>1</v>
      </c>
      <c r="R134" s="696">
        <v>3</v>
      </c>
      <c r="S134" s="701">
        <v>1</v>
      </c>
      <c r="T134" s="700">
        <v>0.5</v>
      </c>
      <c r="U134" s="702">
        <v>1</v>
      </c>
    </row>
    <row r="135" spans="1:21" ht="14.4" customHeight="1" x14ac:dyDescent="0.3">
      <c r="A135" s="695">
        <v>31</v>
      </c>
      <c r="B135" s="696" t="s">
        <v>557</v>
      </c>
      <c r="C135" s="696">
        <v>89301311</v>
      </c>
      <c r="D135" s="697" t="s">
        <v>2544</v>
      </c>
      <c r="E135" s="698" t="s">
        <v>1788</v>
      </c>
      <c r="F135" s="696" t="s">
        <v>1769</v>
      </c>
      <c r="G135" s="696" t="s">
        <v>1835</v>
      </c>
      <c r="H135" s="696" t="s">
        <v>990</v>
      </c>
      <c r="I135" s="696" t="s">
        <v>992</v>
      </c>
      <c r="J135" s="696" t="s">
        <v>993</v>
      </c>
      <c r="K135" s="696" t="s">
        <v>1716</v>
      </c>
      <c r="L135" s="699">
        <v>96.63</v>
      </c>
      <c r="M135" s="699">
        <v>4638.2400000000025</v>
      </c>
      <c r="N135" s="696">
        <v>48</v>
      </c>
      <c r="O135" s="700">
        <v>36</v>
      </c>
      <c r="P135" s="699">
        <v>2319.1200000000013</v>
      </c>
      <c r="Q135" s="701">
        <v>0.5</v>
      </c>
      <c r="R135" s="696">
        <v>24</v>
      </c>
      <c r="S135" s="701">
        <v>0.5</v>
      </c>
      <c r="T135" s="700">
        <v>17</v>
      </c>
      <c r="U135" s="702">
        <v>0.47222222222222221</v>
      </c>
    </row>
    <row r="136" spans="1:21" ht="14.4" customHeight="1" x14ac:dyDescent="0.3">
      <c r="A136" s="695">
        <v>31</v>
      </c>
      <c r="B136" s="696" t="s">
        <v>557</v>
      </c>
      <c r="C136" s="696">
        <v>89301311</v>
      </c>
      <c r="D136" s="697" t="s">
        <v>2544</v>
      </c>
      <c r="E136" s="698" t="s">
        <v>1788</v>
      </c>
      <c r="F136" s="696" t="s">
        <v>1769</v>
      </c>
      <c r="G136" s="696" t="s">
        <v>1964</v>
      </c>
      <c r="H136" s="696" t="s">
        <v>558</v>
      </c>
      <c r="I136" s="696" t="s">
        <v>643</v>
      </c>
      <c r="J136" s="696" t="s">
        <v>644</v>
      </c>
      <c r="K136" s="696" t="s">
        <v>1965</v>
      </c>
      <c r="L136" s="699">
        <v>97.97</v>
      </c>
      <c r="M136" s="699">
        <v>97.97</v>
      </c>
      <c r="N136" s="696">
        <v>1</v>
      </c>
      <c r="O136" s="700">
        <v>0.5</v>
      </c>
      <c r="P136" s="699">
        <v>97.97</v>
      </c>
      <c r="Q136" s="701">
        <v>1</v>
      </c>
      <c r="R136" s="696">
        <v>1</v>
      </c>
      <c r="S136" s="701">
        <v>1</v>
      </c>
      <c r="T136" s="700">
        <v>0.5</v>
      </c>
      <c r="U136" s="702">
        <v>1</v>
      </c>
    </row>
    <row r="137" spans="1:21" ht="14.4" customHeight="1" x14ac:dyDescent="0.3">
      <c r="A137" s="695">
        <v>31</v>
      </c>
      <c r="B137" s="696" t="s">
        <v>557</v>
      </c>
      <c r="C137" s="696">
        <v>89301311</v>
      </c>
      <c r="D137" s="697" t="s">
        <v>2544</v>
      </c>
      <c r="E137" s="698" t="s">
        <v>1788</v>
      </c>
      <c r="F137" s="696" t="s">
        <v>1769</v>
      </c>
      <c r="G137" s="696" t="s">
        <v>1852</v>
      </c>
      <c r="H137" s="696" t="s">
        <v>558</v>
      </c>
      <c r="I137" s="696" t="s">
        <v>663</v>
      </c>
      <c r="J137" s="696" t="s">
        <v>1853</v>
      </c>
      <c r="K137" s="696" t="s">
        <v>1854</v>
      </c>
      <c r="L137" s="699">
        <v>0</v>
      </c>
      <c r="M137" s="699">
        <v>0</v>
      </c>
      <c r="N137" s="696">
        <v>27</v>
      </c>
      <c r="O137" s="700">
        <v>18</v>
      </c>
      <c r="P137" s="699">
        <v>0</v>
      </c>
      <c r="Q137" s="701"/>
      <c r="R137" s="696">
        <v>15</v>
      </c>
      <c r="S137" s="701">
        <v>0.55555555555555558</v>
      </c>
      <c r="T137" s="700">
        <v>10</v>
      </c>
      <c r="U137" s="702">
        <v>0.55555555555555558</v>
      </c>
    </row>
    <row r="138" spans="1:21" ht="14.4" customHeight="1" x14ac:dyDescent="0.3">
      <c r="A138" s="695">
        <v>31</v>
      </c>
      <c r="B138" s="696" t="s">
        <v>557</v>
      </c>
      <c r="C138" s="696">
        <v>89301311</v>
      </c>
      <c r="D138" s="697" t="s">
        <v>2544</v>
      </c>
      <c r="E138" s="698" t="s">
        <v>1788</v>
      </c>
      <c r="F138" s="696" t="s">
        <v>1769</v>
      </c>
      <c r="G138" s="696" t="s">
        <v>1855</v>
      </c>
      <c r="H138" s="696" t="s">
        <v>558</v>
      </c>
      <c r="I138" s="696" t="s">
        <v>1966</v>
      </c>
      <c r="J138" s="696" t="s">
        <v>1967</v>
      </c>
      <c r="K138" s="696" t="s">
        <v>1968</v>
      </c>
      <c r="L138" s="699">
        <v>53.54</v>
      </c>
      <c r="M138" s="699">
        <v>53.54</v>
      </c>
      <c r="N138" s="696">
        <v>1</v>
      </c>
      <c r="O138" s="700">
        <v>1</v>
      </c>
      <c r="P138" s="699">
        <v>53.54</v>
      </c>
      <c r="Q138" s="701">
        <v>1</v>
      </c>
      <c r="R138" s="696">
        <v>1</v>
      </c>
      <c r="S138" s="701">
        <v>1</v>
      </c>
      <c r="T138" s="700">
        <v>1</v>
      </c>
      <c r="U138" s="702">
        <v>1</v>
      </c>
    </row>
    <row r="139" spans="1:21" ht="14.4" customHeight="1" x14ac:dyDescent="0.3">
      <c r="A139" s="695">
        <v>31</v>
      </c>
      <c r="B139" s="696" t="s">
        <v>557</v>
      </c>
      <c r="C139" s="696">
        <v>89301311</v>
      </c>
      <c r="D139" s="697" t="s">
        <v>2544</v>
      </c>
      <c r="E139" s="698" t="s">
        <v>1788</v>
      </c>
      <c r="F139" s="696" t="s">
        <v>1769</v>
      </c>
      <c r="G139" s="696" t="s">
        <v>1796</v>
      </c>
      <c r="H139" s="696" t="s">
        <v>558</v>
      </c>
      <c r="I139" s="696" t="s">
        <v>1108</v>
      </c>
      <c r="J139" s="696" t="s">
        <v>1109</v>
      </c>
      <c r="K139" s="696" t="s">
        <v>1797</v>
      </c>
      <c r="L139" s="699">
        <v>194.73</v>
      </c>
      <c r="M139" s="699">
        <v>1168.3799999999999</v>
      </c>
      <c r="N139" s="696">
        <v>6</v>
      </c>
      <c r="O139" s="700">
        <v>2.5</v>
      </c>
      <c r="P139" s="699">
        <v>778.92</v>
      </c>
      <c r="Q139" s="701">
        <v>0.66666666666666674</v>
      </c>
      <c r="R139" s="696">
        <v>4</v>
      </c>
      <c r="S139" s="701">
        <v>0.66666666666666663</v>
      </c>
      <c r="T139" s="700">
        <v>1.5</v>
      </c>
      <c r="U139" s="702">
        <v>0.6</v>
      </c>
    </row>
    <row r="140" spans="1:21" ht="14.4" customHeight="1" x14ac:dyDescent="0.3">
      <c r="A140" s="695">
        <v>31</v>
      </c>
      <c r="B140" s="696" t="s">
        <v>557</v>
      </c>
      <c r="C140" s="696">
        <v>89301311</v>
      </c>
      <c r="D140" s="697" t="s">
        <v>2544</v>
      </c>
      <c r="E140" s="698" t="s">
        <v>1788</v>
      </c>
      <c r="F140" s="696" t="s">
        <v>1769</v>
      </c>
      <c r="G140" s="696" t="s">
        <v>1969</v>
      </c>
      <c r="H140" s="696" t="s">
        <v>558</v>
      </c>
      <c r="I140" s="696" t="s">
        <v>1970</v>
      </c>
      <c r="J140" s="696" t="s">
        <v>660</v>
      </c>
      <c r="K140" s="696" t="s">
        <v>1971</v>
      </c>
      <c r="L140" s="699">
        <v>0</v>
      </c>
      <c r="M140" s="699">
        <v>0</v>
      </c>
      <c r="N140" s="696">
        <v>1</v>
      </c>
      <c r="O140" s="700">
        <v>0.5</v>
      </c>
      <c r="P140" s="699"/>
      <c r="Q140" s="701"/>
      <c r="R140" s="696"/>
      <c r="S140" s="701">
        <v>0</v>
      </c>
      <c r="T140" s="700"/>
      <c r="U140" s="702">
        <v>0</v>
      </c>
    </row>
    <row r="141" spans="1:21" ht="14.4" customHeight="1" x14ac:dyDescent="0.3">
      <c r="A141" s="695">
        <v>31</v>
      </c>
      <c r="B141" s="696" t="s">
        <v>557</v>
      </c>
      <c r="C141" s="696">
        <v>89301311</v>
      </c>
      <c r="D141" s="697" t="s">
        <v>2544</v>
      </c>
      <c r="E141" s="698" t="s">
        <v>1788</v>
      </c>
      <c r="F141" s="696" t="s">
        <v>1769</v>
      </c>
      <c r="G141" s="696" t="s">
        <v>1859</v>
      </c>
      <c r="H141" s="696" t="s">
        <v>558</v>
      </c>
      <c r="I141" s="696" t="s">
        <v>1860</v>
      </c>
      <c r="J141" s="696" t="s">
        <v>1861</v>
      </c>
      <c r="K141" s="696" t="s">
        <v>1862</v>
      </c>
      <c r="L141" s="699">
        <v>98.23</v>
      </c>
      <c r="M141" s="699">
        <v>98.23</v>
      </c>
      <c r="N141" s="696">
        <v>1</v>
      </c>
      <c r="O141" s="700">
        <v>0.5</v>
      </c>
      <c r="P141" s="699">
        <v>98.23</v>
      </c>
      <c r="Q141" s="701">
        <v>1</v>
      </c>
      <c r="R141" s="696">
        <v>1</v>
      </c>
      <c r="S141" s="701">
        <v>1</v>
      </c>
      <c r="T141" s="700">
        <v>0.5</v>
      </c>
      <c r="U141" s="702">
        <v>1</v>
      </c>
    </row>
    <row r="142" spans="1:21" ht="14.4" customHeight="1" x14ac:dyDescent="0.3">
      <c r="A142" s="695">
        <v>31</v>
      </c>
      <c r="B142" s="696" t="s">
        <v>557</v>
      </c>
      <c r="C142" s="696">
        <v>89301311</v>
      </c>
      <c r="D142" s="697" t="s">
        <v>2544</v>
      </c>
      <c r="E142" s="698" t="s">
        <v>1788</v>
      </c>
      <c r="F142" s="696" t="s">
        <v>1769</v>
      </c>
      <c r="G142" s="696" t="s">
        <v>1939</v>
      </c>
      <c r="H142" s="696" t="s">
        <v>558</v>
      </c>
      <c r="I142" s="696" t="s">
        <v>1972</v>
      </c>
      <c r="J142" s="696" t="s">
        <v>1941</v>
      </c>
      <c r="K142" s="696" t="s">
        <v>776</v>
      </c>
      <c r="L142" s="699">
        <v>60.97</v>
      </c>
      <c r="M142" s="699">
        <v>60.97</v>
      </c>
      <c r="N142" s="696">
        <v>1</v>
      </c>
      <c r="O142" s="700">
        <v>1</v>
      </c>
      <c r="P142" s="699"/>
      <c r="Q142" s="701">
        <v>0</v>
      </c>
      <c r="R142" s="696"/>
      <c r="S142" s="701">
        <v>0</v>
      </c>
      <c r="T142" s="700"/>
      <c r="U142" s="702">
        <v>0</v>
      </c>
    </row>
    <row r="143" spans="1:21" ht="14.4" customHeight="1" x14ac:dyDescent="0.3">
      <c r="A143" s="695">
        <v>31</v>
      </c>
      <c r="B143" s="696" t="s">
        <v>557</v>
      </c>
      <c r="C143" s="696">
        <v>89301311</v>
      </c>
      <c r="D143" s="697" t="s">
        <v>2544</v>
      </c>
      <c r="E143" s="698" t="s">
        <v>1788</v>
      </c>
      <c r="F143" s="696" t="s">
        <v>1769</v>
      </c>
      <c r="G143" s="696" t="s">
        <v>1939</v>
      </c>
      <c r="H143" s="696" t="s">
        <v>558</v>
      </c>
      <c r="I143" s="696" t="s">
        <v>1973</v>
      </c>
      <c r="J143" s="696" t="s">
        <v>1974</v>
      </c>
      <c r="K143" s="696" t="s">
        <v>1975</v>
      </c>
      <c r="L143" s="699">
        <v>102.89</v>
      </c>
      <c r="M143" s="699">
        <v>102.89</v>
      </c>
      <c r="N143" s="696">
        <v>1</v>
      </c>
      <c r="O143" s="700">
        <v>1</v>
      </c>
      <c r="P143" s="699">
        <v>102.89</v>
      </c>
      <c r="Q143" s="701">
        <v>1</v>
      </c>
      <c r="R143" s="696">
        <v>1</v>
      </c>
      <c r="S143" s="701">
        <v>1</v>
      </c>
      <c r="T143" s="700">
        <v>1</v>
      </c>
      <c r="U143" s="702">
        <v>1</v>
      </c>
    </row>
    <row r="144" spans="1:21" ht="14.4" customHeight="1" x14ac:dyDescent="0.3">
      <c r="A144" s="695">
        <v>31</v>
      </c>
      <c r="B144" s="696" t="s">
        <v>557</v>
      </c>
      <c r="C144" s="696">
        <v>89301311</v>
      </c>
      <c r="D144" s="697" t="s">
        <v>2544</v>
      </c>
      <c r="E144" s="698" t="s">
        <v>1788</v>
      </c>
      <c r="F144" s="696" t="s">
        <v>1771</v>
      </c>
      <c r="G144" s="696" t="s">
        <v>1911</v>
      </c>
      <c r="H144" s="696" t="s">
        <v>558</v>
      </c>
      <c r="I144" s="696" t="s">
        <v>1976</v>
      </c>
      <c r="J144" s="696" t="s">
        <v>1977</v>
      </c>
      <c r="K144" s="696" t="s">
        <v>1978</v>
      </c>
      <c r="L144" s="699">
        <v>740</v>
      </c>
      <c r="M144" s="699">
        <v>740</v>
      </c>
      <c r="N144" s="696">
        <v>1</v>
      </c>
      <c r="O144" s="700">
        <v>1</v>
      </c>
      <c r="P144" s="699"/>
      <c r="Q144" s="701">
        <v>0</v>
      </c>
      <c r="R144" s="696"/>
      <c r="S144" s="701">
        <v>0</v>
      </c>
      <c r="T144" s="700"/>
      <c r="U144" s="702">
        <v>0</v>
      </c>
    </row>
    <row r="145" spans="1:21" ht="14.4" customHeight="1" x14ac:dyDescent="0.3">
      <c r="A145" s="695">
        <v>31</v>
      </c>
      <c r="B145" s="696" t="s">
        <v>557</v>
      </c>
      <c r="C145" s="696">
        <v>89301311</v>
      </c>
      <c r="D145" s="697" t="s">
        <v>2544</v>
      </c>
      <c r="E145" s="698" t="s">
        <v>1788</v>
      </c>
      <c r="F145" s="696" t="s">
        <v>1771</v>
      </c>
      <c r="G145" s="696" t="s">
        <v>1864</v>
      </c>
      <c r="H145" s="696" t="s">
        <v>558</v>
      </c>
      <c r="I145" s="696" t="s">
        <v>1865</v>
      </c>
      <c r="J145" s="696" t="s">
        <v>1868</v>
      </c>
      <c r="K145" s="696" t="s">
        <v>1869</v>
      </c>
      <c r="L145" s="699">
        <v>410</v>
      </c>
      <c r="M145" s="699">
        <v>17630</v>
      </c>
      <c r="N145" s="696">
        <v>43</v>
      </c>
      <c r="O145" s="700">
        <v>43</v>
      </c>
      <c r="P145" s="699">
        <v>17630</v>
      </c>
      <c r="Q145" s="701">
        <v>1</v>
      </c>
      <c r="R145" s="696">
        <v>43</v>
      </c>
      <c r="S145" s="701">
        <v>1</v>
      </c>
      <c r="T145" s="700">
        <v>43</v>
      </c>
      <c r="U145" s="702">
        <v>1</v>
      </c>
    </row>
    <row r="146" spans="1:21" ht="14.4" customHeight="1" x14ac:dyDescent="0.3">
      <c r="A146" s="695">
        <v>31</v>
      </c>
      <c r="B146" s="696" t="s">
        <v>557</v>
      </c>
      <c r="C146" s="696">
        <v>89301311</v>
      </c>
      <c r="D146" s="697" t="s">
        <v>2544</v>
      </c>
      <c r="E146" s="698" t="s">
        <v>1788</v>
      </c>
      <c r="F146" s="696" t="s">
        <v>1771</v>
      </c>
      <c r="G146" s="696" t="s">
        <v>1864</v>
      </c>
      <c r="H146" s="696" t="s">
        <v>558</v>
      </c>
      <c r="I146" s="696" t="s">
        <v>1870</v>
      </c>
      <c r="J146" s="696" t="s">
        <v>1871</v>
      </c>
      <c r="K146" s="696" t="s">
        <v>1872</v>
      </c>
      <c r="L146" s="699">
        <v>566</v>
      </c>
      <c r="M146" s="699">
        <v>566</v>
      </c>
      <c r="N146" s="696">
        <v>1</v>
      </c>
      <c r="O146" s="700">
        <v>1</v>
      </c>
      <c r="P146" s="699">
        <v>566</v>
      </c>
      <c r="Q146" s="701">
        <v>1</v>
      </c>
      <c r="R146" s="696">
        <v>1</v>
      </c>
      <c r="S146" s="701">
        <v>1</v>
      </c>
      <c r="T146" s="700">
        <v>1</v>
      </c>
      <c r="U146" s="702">
        <v>1</v>
      </c>
    </row>
    <row r="147" spans="1:21" ht="14.4" customHeight="1" x14ac:dyDescent="0.3">
      <c r="A147" s="695">
        <v>31</v>
      </c>
      <c r="B147" s="696" t="s">
        <v>557</v>
      </c>
      <c r="C147" s="696">
        <v>89301311</v>
      </c>
      <c r="D147" s="697" t="s">
        <v>2544</v>
      </c>
      <c r="E147" s="698" t="s">
        <v>1788</v>
      </c>
      <c r="F147" s="696" t="s">
        <v>1771</v>
      </c>
      <c r="G147" s="696" t="s">
        <v>1873</v>
      </c>
      <c r="H147" s="696" t="s">
        <v>558</v>
      </c>
      <c r="I147" s="696" t="s">
        <v>1979</v>
      </c>
      <c r="J147" s="696" t="s">
        <v>1875</v>
      </c>
      <c r="K147" s="696" t="s">
        <v>1980</v>
      </c>
      <c r="L147" s="699">
        <v>28.91</v>
      </c>
      <c r="M147" s="699">
        <v>57.82</v>
      </c>
      <c r="N147" s="696">
        <v>2</v>
      </c>
      <c r="O147" s="700">
        <v>1</v>
      </c>
      <c r="P147" s="699">
        <v>57.82</v>
      </c>
      <c r="Q147" s="701">
        <v>1</v>
      </c>
      <c r="R147" s="696">
        <v>2</v>
      </c>
      <c r="S147" s="701">
        <v>1</v>
      </c>
      <c r="T147" s="700">
        <v>1</v>
      </c>
      <c r="U147" s="702">
        <v>1</v>
      </c>
    </row>
    <row r="148" spans="1:21" ht="14.4" customHeight="1" x14ac:dyDescent="0.3">
      <c r="A148" s="695">
        <v>31</v>
      </c>
      <c r="B148" s="696" t="s">
        <v>557</v>
      </c>
      <c r="C148" s="696">
        <v>89301311</v>
      </c>
      <c r="D148" s="697" t="s">
        <v>2544</v>
      </c>
      <c r="E148" s="698" t="s">
        <v>1788</v>
      </c>
      <c r="F148" s="696" t="s">
        <v>1771</v>
      </c>
      <c r="G148" s="696" t="s">
        <v>1873</v>
      </c>
      <c r="H148" s="696" t="s">
        <v>558</v>
      </c>
      <c r="I148" s="696" t="s">
        <v>1874</v>
      </c>
      <c r="J148" s="696" t="s">
        <v>1875</v>
      </c>
      <c r="K148" s="696" t="s">
        <v>1876</v>
      </c>
      <c r="L148" s="699">
        <v>35.75</v>
      </c>
      <c r="M148" s="699">
        <v>4897.75</v>
      </c>
      <c r="N148" s="696">
        <v>137</v>
      </c>
      <c r="O148" s="700">
        <v>69</v>
      </c>
      <c r="P148" s="699">
        <v>4683.25</v>
      </c>
      <c r="Q148" s="701">
        <v>0.95620437956204385</v>
      </c>
      <c r="R148" s="696">
        <v>131</v>
      </c>
      <c r="S148" s="701">
        <v>0.95620437956204385</v>
      </c>
      <c r="T148" s="700">
        <v>66</v>
      </c>
      <c r="U148" s="702">
        <v>0.95652173913043481</v>
      </c>
    </row>
    <row r="149" spans="1:21" ht="14.4" customHeight="1" x14ac:dyDescent="0.3">
      <c r="A149" s="695">
        <v>31</v>
      </c>
      <c r="B149" s="696" t="s">
        <v>557</v>
      </c>
      <c r="C149" s="696">
        <v>89301311</v>
      </c>
      <c r="D149" s="697" t="s">
        <v>2544</v>
      </c>
      <c r="E149" s="698" t="s">
        <v>1788</v>
      </c>
      <c r="F149" s="696" t="s">
        <v>1771</v>
      </c>
      <c r="G149" s="696" t="s">
        <v>1877</v>
      </c>
      <c r="H149" s="696" t="s">
        <v>558</v>
      </c>
      <c r="I149" s="696" t="s">
        <v>1878</v>
      </c>
      <c r="J149" s="696" t="s">
        <v>1879</v>
      </c>
      <c r="K149" s="696" t="s">
        <v>1880</v>
      </c>
      <c r="L149" s="699">
        <v>260</v>
      </c>
      <c r="M149" s="699">
        <v>520</v>
      </c>
      <c r="N149" s="696">
        <v>2</v>
      </c>
      <c r="O149" s="700">
        <v>1</v>
      </c>
      <c r="P149" s="699">
        <v>520</v>
      </c>
      <c r="Q149" s="701">
        <v>1</v>
      </c>
      <c r="R149" s="696">
        <v>2</v>
      </c>
      <c r="S149" s="701">
        <v>1</v>
      </c>
      <c r="T149" s="700">
        <v>1</v>
      </c>
      <c r="U149" s="702">
        <v>1</v>
      </c>
    </row>
    <row r="150" spans="1:21" ht="14.4" customHeight="1" x14ac:dyDescent="0.3">
      <c r="A150" s="695">
        <v>31</v>
      </c>
      <c r="B150" s="696" t="s">
        <v>557</v>
      </c>
      <c r="C150" s="696">
        <v>89301311</v>
      </c>
      <c r="D150" s="697" t="s">
        <v>2544</v>
      </c>
      <c r="E150" s="698" t="s">
        <v>1788</v>
      </c>
      <c r="F150" s="696" t="s">
        <v>1771</v>
      </c>
      <c r="G150" s="696" t="s">
        <v>1877</v>
      </c>
      <c r="H150" s="696" t="s">
        <v>558</v>
      </c>
      <c r="I150" s="696" t="s">
        <v>1881</v>
      </c>
      <c r="J150" s="696" t="s">
        <v>1882</v>
      </c>
      <c r="K150" s="696" t="s">
        <v>1883</v>
      </c>
      <c r="L150" s="699">
        <v>200</v>
      </c>
      <c r="M150" s="699">
        <v>11200</v>
      </c>
      <c r="N150" s="696">
        <v>56</v>
      </c>
      <c r="O150" s="700">
        <v>28</v>
      </c>
      <c r="P150" s="699">
        <v>9600</v>
      </c>
      <c r="Q150" s="701">
        <v>0.8571428571428571</v>
      </c>
      <c r="R150" s="696">
        <v>48</v>
      </c>
      <c r="S150" s="701">
        <v>0.8571428571428571</v>
      </c>
      <c r="T150" s="700">
        <v>24</v>
      </c>
      <c r="U150" s="702">
        <v>0.8571428571428571</v>
      </c>
    </row>
    <row r="151" spans="1:21" ht="14.4" customHeight="1" x14ac:dyDescent="0.3">
      <c r="A151" s="695">
        <v>31</v>
      </c>
      <c r="B151" s="696" t="s">
        <v>557</v>
      </c>
      <c r="C151" s="696">
        <v>89301311</v>
      </c>
      <c r="D151" s="697" t="s">
        <v>2544</v>
      </c>
      <c r="E151" s="698" t="s">
        <v>1788</v>
      </c>
      <c r="F151" s="696" t="s">
        <v>1771</v>
      </c>
      <c r="G151" s="696" t="s">
        <v>1884</v>
      </c>
      <c r="H151" s="696" t="s">
        <v>558</v>
      </c>
      <c r="I151" s="696" t="s">
        <v>1885</v>
      </c>
      <c r="J151" s="696" t="s">
        <v>1886</v>
      </c>
      <c r="K151" s="696" t="s">
        <v>1887</v>
      </c>
      <c r="L151" s="699">
        <v>3000</v>
      </c>
      <c r="M151" s="699">
        <v>3000</v>
      </c>
      <c r="N151" s="696">
        <v>1</v>
      </c>
      <c r="O151" s="700">
        <v>1</v>
      </c>
      <c r="P151" s="699"/>
      <c r="Q151" s="701">
        <v>0</v>
      </c>
      <c r="R151" s="696"/>
      <c r="S151" s="701">
        <v>0</v>
      </c>
      <c r="T151" s="700"/>
      <c r="U151" s="702">
        <v>0</v>
      </c>
    </row>
    <row r="152" spans="1:21" ht="14.4" customHeight="1" x14ac:dyDescent="0.3">
      <c r="A152" s="695">
        <v>31</v>
      </c>
      <c r="B152" s="696" t="s">
        <v>557</v>
      </c>
      <c r="C152" s="696">
        <v>89301311</v>
      </c>
      <c r="D152" s="697" t="s">
        <v>2544</v>
      </c>
      <c r="E152" s="698" t="s">
        <v>1788</v>
      </c>
      <c r="F152" s="696" t="s">
        <v>1771</v>
      </c>
      <c r="G152" s="696" t="s">
        <v>1884</v>
      </c>
      <c r="H152" s="696" t="s">
        <v>558</v>
      </c>
      <c r="I152" s="696" t="s">
        <v>1888</v>
      </c>
      <c r="J152" s="696" t="s">
        <v>1889</v>
      </c>
      <c r="K152" s="696" t="s">
        <v>1890</v>
      </c>
      <c r="L152" s="699">
        <v>199.5</v>
      </c>
      <c r="M152" s="699">
        <v>598.5</v>
      </c>
      <c r="N152" s="696">
        <v>3</v>
      </c>
      <c r="O152" s="700">
        <v>3</v>
      </c>
      <c r="P152" s="699">
        <v>598.5</v>
      </c>
      <c r="Q152" s="701">
        <v>1</v>
      </c>
      <c r="R152" s="696">
        <v>3</v>
      </c>
      <c r="S152" s="701">
        <v>1</v>
      </c>
      <c r="T152" s="700">
        <v>3</v>
      </c>
      <c r="U152" s="702">
        <v>1</v>
      </c>
    </row>
    <row r="153" spans="1:21" ht="14.4" customHeight="1" x14ac:dyDescent="0.3">
      <c r="A153" s="695">
        <v>31</v>
      </c>
      <c r="B153" s="696" t="s">
        <v>557</v>
      </c>
      <c r="C153" s="696">
        <v>89301311</v>
      </c>
      <c r="D153" s="697" t="s">
        <v>2544</v>
      </c>
      <c r="E153" s="698" t="s">
        <v>1788</v>
      </c>
      <c r="F153" s="696" t="s">
        <v>1771</v>
      </c>
      <c r="G153" s="696" t="s">
        <v>1884</v>
      </c>
      <c r="H153" s="696" t="s">
        <v>558</v>
      </c>
      <c r="I153" s="696" t="s">
        <v>1891</v>
      </c>
      <c r="J153" s="696" t="s">
        <v>1892</v>
      </c>
      <c r="K153" s="696" t="s">
        <v>1893</v>
      </c>
      <c r="L153" s="699">
        <v>492.18</v>
      </c>
      <c r="M153" s="699">
        <v>3445.2599999999998</v>
      </c>
      <c r="N153" s="696">
        <v>7</v>
      </c>
      <c r="O153" s="700">
        <v>7</v>
      </c>
      <c r="P153" s="699">
        <v>3445.2599999999998</v>
      </c>
      <c r="Q153" s="701">
        <v>1</v>
      </c>
      <c r="R153" s="696">
        <v>7</v>
      </c>
      <c r="S153" s="701">
        <v>1</v>
      </c>
      <c r="T153" s="700">
        <v>7</v>
      </c>
      <c r="U153" s="702">
        <v>1</v>
      </c>
    </row>
    <row r="154" spans="1:21" ht="14.4" customHeight="1" x14ac:dyDescent="0.3">
      <c r="A154" s="695">
        <v>31</v>
      </c>
      <c r="B154" s="696" t="s">
        <v>557</v>
      </c>
      <c r="C154" s="696">
        <v>89301311</v>
      </c>
      <c r="D154" s="697" t="s">
        <v>2544</v>
      </c>
      <c r="E154" s="698" t="s">
        <v>1788</v>
      </c>
      <c r="F154" s="696" t="s">
        <v>1771</v>
      </c>
      <c r="G154" s="696" t="s">
        <v>1884</v>
      </c>
      <c r="H154" s="696" t="s">
        <v>558</v>
      </c>
      <c r="I154" s="696" t="s">
        <v>1981</v>
      </c>
      <c r="J154" s="696" t="s">
        <v>1982</v>
      </c>
      <c r="K154" s="696" t="s">
        <v>1983</v>
      </c>
      <c r="L154" s="699">
        <v>2296.87</v>
      </c>
      <c r="M154" s="699">
        <v>2296.87</v>
      </c>
      <c r="N154" s="696">
        <v>1</v>
      </c>
      <c r="O154" s="700">
        <v>1</v>
      </c>
      <c r="P154" s="699">
        <v>2296.87</v>
      </c>
      <c r="Q154" s="701">
        <v>1</v>
      </c>
      <c r="R154" s="696">
        <v>1</v>
      </c>
      <c r="S154" s="701">
        <v>1</v>
      </c>
      <c r="T154" s="700">
        <v>1</v>
      </c>
      <c r="U154" s="702">
        <v>1</v>
      </c>
    </row>
    <row r="155" spans="1:21" ht="14.4" customHeight="1" x14ac:dyDescent="0.3">
      <c r="A155" s="695">
        <v>31</v>
      </c>
      <c r="B155" s="696" t="s">
        <v>557</v>
      </c>
      <c r="C155" s="696">
        <v>89301311</v>
      </c>
      <c r="D155" s="697" t="s">
        <v>2544</v>
      </c>
      <c r="E155" s="698" t="s">
        <v>1788</v>
      </c>
      <c r="F155" s="696" t="s">
        <v>1771</v>
      </c>
      <c r="G155" s="696" t="s">
        <v>1884</v>
      </c>
      <c r="H155" s="696" t="s">
        <v>558</v>
      </c>
      <c r="I155" s="696" t="s">
        <v>1894</v>
      </c>
      <c r="J155" s="696" t="s">
        <v>1895</v>
      </c>
      <c r="K155" s="696" t="s">
        <v>1896</v>
      </c>
      <c r="L155" s="699">
        <v>750</v>
      </c>
      <c r="M155" s="699">
        <v>1500</v>
      </c>
      <c r="N155" s="696">
        <v>2</v>
      </c>
      <c r="O155" s="700">
        <v>2</v>
      </c>
      <c r="P155" s="699">
        <v>1500</v>
      </c>
      <c r="Q155" s="701">
        <v>1</v>
      </c>
      <c r="R155" s="696">
        <v>2</v>
      </c>
      <c r="S155" s="701">
        <v>1</v>
      </c>
      <c r="T155" s="700">
        <v>2</v>
      </c>
      <c r="U155" s="702">
        <v>1</v>
      </c>
    </row>
    <row r="156" spans="1:21" ht="14.4" customHeight="1" x14ac:dyDescent="0.3">
      <c r="A156" s="695">
        <v>31</v>
      </c>
      <c r="B156" s="696" t="s">
        <v>557</v>
      </c>
      <c r="C156" s="696">
        <v>89301311</v>
      </c>
      <c r="D156" s="697" t="s">
        <v>2544</v>
      </c>
      <c r="E156" s="698" t="s">
        <v>1788</v>
      </c>
      <c r="F156" s="696" t="s">
        <v>1771</v>
      </c>
      <c r="G156" s="696" t="s">
        <v>1884</v>
      </c>
      <c r="H156" s="696" t="s">
        <v>558</v>
      </c>
      <c r="I156" s="696" t="s">
        <v>1899</v>
      </c>
      <c r="J156" s="696" t="s">
        <v>1900</v>
      </c>
      <c r="K156" s="696" t="s">
        <v>1901</v>
      </c>
      <c r="L156" s="699">
        <v>971.25</v>
      </c>
      <c r="M156" s="699">
        <v>8741.25</v>
      </c>
      <c r="N156" s="696">
        <v>9</v>
      </c>
      <c r="O156" s="700">
        <v>9</v>
      </c>
      <c r="P156" s="699">
        <v>8741.25</v>
      </c>
      <c r="Q156" s="701">
        <v>1</v>
      </c>
      <c r="R156" s="696">
        <v>9</v>
      </c>
      <c r="S156" s="701">
        <v>1</v>
      </c>
      <c r="T156" s="700">
        <v>9</v>
      </c>
      <c r="U156" s="702">
        <v>1</v>
      </c>
    </row>
    <row r="157" spans="1:21" ht="14.4" customHeight="1" x14ac:dyDescent="0.3">
      <c r="A157" s="695">
        <v>31</v>
      </c>
      <c r="B157" s="696" t="s">
        <v>557</v>
      </c>
      <c r="C157" s="696">
        <v>89301311</v>
      </c>
      <c r="D157" s="697" t="s">
        <v>2544</v>
      </c>
      <c r="E157" s="698" t="s">
        <v>1788</v>
      </c>
      <c r="F157" s="696" t="s">
        <v>1771</v>
      </c>
      <c r="G157" s="696" t="s">
        <v>1884</v>
      </c>
      <c r="H157" s="696" t="s">
        <v>558</v>
      </c>
      <c r="I157" s="696" t="s">
        <v>1984</v>
      </c>
      <c r="J157" s="696" t="s">
        <v>1985</v>
      </c>
      <c r="K157" s="696" t="s">
        <v>1986</v>
      </c>
      <c r="L157" s="699">
        <v>350</v>
      </c>
      <c r="M157" s="699">
        <v>350</v>
      </c>
      <c r="N157" s="696">
        <v>1</v>
      </c>
      <c r="O157" s="700">
        <v>1</v>
      </c>
      <c r="P157" s="699">
        <v>350</v>
      </c>
      <c r="Q157" s="701">
        <v>1</v>
      </c>
      <c r="R157" s="696">
        <v>1</v>
      </c>
      <c r="S157" s="701">
        <v>1</v>
      </c>
      <c r="T157" s="700">
        <v>1</v>
      </c>
      <c r="U157" s="702">
        <v>1</v>
      </c>
    </row>
    <row r="158" spans="1:21" ht="14.4" customHeight="1" x14ac:dyDescent="0.3">
      <c r="A158" s="695">
        <v>31</v>
      </c>
      <c r="B158" s="696" t="s">
        <v>557</v>
      </c>
      <c r="C158" s="696">
        <v>89301311</v>
      </c>
      <c r="D158" s="697" t="s">
        <v>2544</v>
      </c>
      <c r="E158" s="698" t="s">
        <v>1790</v>
      </c>
      <c r="F158" s="696" t="s">
        <v>1769</v>
      </c>
      <c r="G158" s="696" t="s">
        <v>1819</v>
      </c>
      <c r="H158" s="696" t="s">
        <v>558</v>
      </c>
      <c r="I158" s="696" t="s">
        <v>1987</v>
      </c>
      <c r="J158" s="696" t="s">
        <v>1821</v>
      </c>
      <c r="K158" s="696"/>
      <c r="L158" s="699">
        <v>0</v>
      </c>
      <c r="M158" s="699">
        <v>0</v>
      </c>
      <c r="N158" s="696">
        <v>1</v>
      </c>
      <c r="O158" s="700">
        <v>0.5</v>
      </c>
      <c r="P158" s="699"/>
      <c r="Q158" s="701"/>
      <c r="R158" s="696"/>
      <c r="S158" s="701">
        <v>0</v>
      </c>
      <c r="T158" s="700"/>
      <c r="U158" s="702">
        <v>0</v>
      </c>
    </row>
    <row r="159" spans="1:21" ht="14.4" customHeight="1" x14ac:dyDescent="0.3">
      <c r="A159" s="695">
        <v>31</v>
      </c>
      <c r="B159" s="696" t="s">
        <v>557</v>
      </c>
      <c r="C159" s="696">
        <v>89301311</v>
      </c>
      <c r="D159" s="697" t="s">
        <v>2544</v>
      </c>
      <c r="E159" s="698" t="s">
        <v>1790</v>
      </c>
      <c r="F159" s="696" t="s">
        <v>1769</v>
      </c>
      <c r="G159" s="696" t="s">
        <v>1829</v>
      </c>
      <c r="H159" s="696" t="s">
        <v>990</v>
      </c>
      <c r="I159" s="696" t="s">
        <v>1169</v>
      </c>
      <c r="J159" s="696" t="s">
        <v>1170</v>
      </c>
      <c r="K159" s="696" t="s">
        <v>1171</v>
      </c>
      <c r="L159" s="699">
        <v>154.01</v>
      </c>
      <c r="M159" s="699">
        <v>308.02</v>
      </c>
      <c r="N159" s="696">
        <v>2</v>
      </c>
      <c r="O159" s="700">
        <v>0.5</v>
      </c>
      <c r="P159" s="699">
        <v>308.02</v>
      </c>
      <c r="Q159" s="701">
        <v>1</v>
      </c>
      <c r="R159" s="696">
        <v>2</v>
      </c>
      <c r="S159" s="701">
        <v>1</v>
      </c>
      <c r="T159" s="700">
        <v>0.5</v>
      </c>
      <c r="U159" s="702">
        <v>1</v>
      </c>
    </row>
    <row r="160" spans="1:21" ht="14.4" customHeight="1" x14ac:dyDescent="0.3">
      <c r="A160" s="695">
        <v>31</v>
      </c>
      <c r="B160" s="696" t="s">
        <v>557</v>
      </c>
      <c r="C160" s="696">
        <v>89301311</v>
      </c>
      <c r="D160" s="697" t="s">
        <v>2544</v>
      </c>
      <c r="E160" s="698" t="s">
        <v>1790</v>
      </c>
      <c r="F160" s="696" t="s">
        <v>1769</v>
      </c>
      <c r="G160" s="696" t="s">
        <v>1988</v>
      </c>
      <c r="H160" s="696" t="s">
        <v>558</v>
      </c>
      <c r="I160" s="696" t="s">
        <v>1989</v>
      </c>
      <c r="J160" s="696" t="s">
        <v>1990</v>
      </c>
      <c r="K160" s="696" t="s">
        <v>1759</v>
      </c>
      <c r="L160" s="699">
        <v>100.63</v>
      </c>
      <c r="M160" s="699">
        <v>100.63</v>
      </c>
      <c r="N160" s="696">
        <v>1</v>
      </c>
      <c r="O160" s="700">
        <v>0.5</v>
      </c>
      <c r="P160" s="699"/>
      <c r="Q160" s="701">
        <v>0</v>
      </c>
      <c r="R160" s="696"/>
      <c r="S160" s="701">
        <v>0</v>
      </c>
      <c r="T160" s="700"/>
      <c r="U160" s="702">
        <v>0</v>
      </c>
    </row>
    <row r="161" spans="1:21" ht="14.4" customHeight="1" x14ac:dyDescent="0.3">
      <c r="A161" s="695">
        <v>31</v>
      </c>
      <c r="B161" s="696" t="s">
        <v>557</v>
      </c>
      <c r="C161" s="696">
        <v>89301311</v>
      </c>
      <c r="D161" s="697" t="s">
        <v>2544</v>
      </c>
      <c r="E161" s="698" t="s">
        <v>1790</v>
      </c>
      <c r="F161" s="696" t="s">
        <v>1769</v>
      </c>
      <c r="G161" s="696" t="s">
        <v>1795</v>
      </c>
      <c r="H161" s="696" t="s">
        <v>990</v>
      </c>
      <c r="I161" s="696" t="s">
        <v>1065</v>
      </c>
      <c r="J161" s="696" t="s">
        <v>1062</v>
      </c>
      <c r="K161" s="696" t="s">
        <v>1066</v>
      </c>
      <c r="L161" s="699">
        <v>625.29</v>
      </c>
      <c r="M161" s="699">
        <v>5002.32</v>
      </c>
      <c r="N161" s="696">
        <v>8</v>
      </c>
      <c r="O161" s="700">
        <v>2.5</v>
      </c>
      <c r="P161" s="699">
        <v>1250.58</v>
      </c>
      <c r="Q161" s="701">
        <v>0.25</v>
      </c>
      <c r="R161" s="696">
        <v>2</v>
      </c>
      <c r="S161" s="701">
        <v>0.25</v>
      </c>
      <c r="T161" s="700">
        <v>0.5</v>
      </c>
      <c r="U161" s="702">
        <v>0.2</v>
      </c>
    </row>
    <row r="162" spans="1:21" ht="14.4" customHeight="1" x14ac:dyDescent="0.3">
      <c r="A162" s="695">
        <v>31</v>
      </c>
      <c r="B162" s="696" t="s">
        <v>557</v>
      </c>
      <c r="C162" s="696">
        <v>89301311</v>
      </c>
      <c r="D162" s="697" t="s">
        <v>2544</v>
      </c>
      <c r="E162" s="698" t="s">
        <v>1790</v>
      </c>
      <c r="F162" s="696" t="s">
        <v>1769</v>
      </c>
      <c r="G162" s="696" t="s">
        <v>1795</v>
      </c>
      <c r="H162" s="696" t="s">
        <v>990</v>
      </c>
      <c r="I162" s="696" t="s">
        <v>1909</v>
      </c>
      <c r="J162" s="696" t="s">
        <v>1062</v>
      </c>
      <c r="K162" s="696" t="s">
        <v>1910</v>
      </c>
      <c r="L162" s="699">
        <v>1166.47</v>
      </c>
      <c r="M162" s="699">
        <v>1166.47</v>
      </c>
      <c r="N162" s="696">
        <v>1</v>
      </c>
      <c r="O162" s="700">
        <v>0.5</v>
      </c>
      <c r="P162" s="699">
        <v>1166.47</v>
      </c>
      <c r="Q162" s="701">
        <v>1</v>
      </c>
      <c r="R162" s="696">
        <v>1</v>
      </c>
      <c r="S162" s="701">
        <v>1</v>
      </c>
      <c r="T162" s="700">
        <v>0.5</v>
      </c>
      <c r="U162" s="702">
        <v>1</v>
      </c>
    </row>
    <row r="163" spans="1:21" ht="14.4" customHeight="1" x14ac:dyDescent="0.3">
      <c r="A163" s="695">
        <v>31</v>
      </c>
      <c r="B163" s="696" t="s">
        <v>557</v>
      </c>
      <c r="C163" s="696">
        <v>89301311</v>
      </c>
      <c r="D163" s="697" t="s">
        <v>2544</v>
      </c>
      <c r="E163" s="698" t="s">
        <v>1790</v>
      </c>
      <c r="F163" s="696" t="s">
        <v>1769</v>
      </c>
      <c r="G163" s="696" t="s">
        <v>1835</v>
      </c>
      <c r="H163" s="696" t="s">
        <v>990</v>
      </c>
      <c r="I163" s="696" t="s">
        <v>1034</v>
      </c>
      <c r="J163" s="696" t="s">
        <v>993</v>
      </c>
      <c r="K163" s="696" t="s">
        <v>1715</v>
      </c>
      <c r="L163" s="699">
        <v>48.31</v>
      </c>
      <c r="M163" s="699">
        <v>48.31</v>
      </c>
      <c r="N163" s="696">
        <v>1</v>
      </c>
      <c r="O163" s="700">
        <v>1</v>
      </c>
      <c r="P163" s="699"/>
      <c r="Q163" s="701">
        <v>0</v>
      </c>
      <c r="R163" s="696"/>
      <c r="S163" s="701">
        <v>0</v>
      </c>
      <c r="T163" s="700"/>
      <c r="U163" s="702">
        <v>0</v>
      </c>
    </row>
    <row r="164" spans="1:21" ht="14.4" customHeight="1" x14ac:dyDescent="0.3">
      <c r="A164" s="695">
        <v>31</v>
      </c>
      <c r="B164" s="696" t="s">
        <v>557</v>
      </c>
      <c r="C164" s="696">
        <v>89301311</v>
      </c>
      <c r="D164" s="697" t="s">
        <v>2544</v>
      </c>
      <c r="E164" s="698" t="s">
        <v>1790</v>
      </c>
      <c r="F164" s="696" t="s">
        <v>1769</v>
      </c>
      <c r="G164" s="696" t="s">
        <v>1964</v>
      </c>
      <c r="H164" s="696" t="s">
        <v>558</v>
      </c>
      <c r="I164" s="696" t="s">
        <v>1991</v>
      </c>
      <c r="J164" s="696" t="s">
        <v>1992</v>
      </c>
      <c r="K164" s="696" t="s">
        <v>645</v>
      </c>
      <c r="L164" s="699">
        <v>97.97</v>
      </c>
      <c r="M164" s="699">
        <v>97.97</v>
      </c>
      <c r="N164" s="696">
        <v>1</v>
      </c>
      <c r="O164" s="700">
        <v>0.5</v>
      </c>
      <c r="P164" s="699"/>
      <c r="Q164" s="701">
        <v>0</v>
      </c>
      <c r="R164" s="696"/>
      <c r="S164" s="701">
        <v>0</v>
      </c>
      <c r="T164" s="700"/>
      <c r="U164" s="702">
        <v>0</v>
      </c>
    </row>
    <row r="165" spans="1:21" ht="14.4" customHeight="1" x14ac:dyDescent="0.3">
      <c r="A165" s="695">
        <v>31</v>
      </c>
      <c r="B165" s="696" t="s">
        <v>557</v>
      </c>
      <c r="C165" s="696">
        <v>89301311</v>
      </c>
      <c r="D165" s="697" t="s">
        <v>2544</v>
      </c>
      <c r="E165" s="698" t="s">
        <v>1790</v>
      </c>
      <c r="F165" s="696" t="s">
        <v>1769</v>
      </c>
      <c r="G165" s="696" t="s">
        <v>1849</v>
      </c>
      <c r="H165" s="696" t="s">
        <v>558</v>
      </c>
      <c r="I165" s="696" t="s">
        <v>1993</v>
      </c>
      <c r="J165" s="696" t="s">
        <v>767</v>
      </c>
      <c r="K165" s="696" t="s">
        <v>1994</v>
      </c>
      <c r="L165" s="699">
        <v>0</v>
      </c>
      <c r="M165" s="699">
        <v>0</v>
      </c>
      <c r="N165" s="696">
        <v>1</v>
      </c>
      <c r="O165" s="700">
        <v>1</v>
      </c>
      <c r="P165" s="699"/>
      <c r="Q165" s="701"/>
      <c r="R165" s="696"/>
      <c r="S165" s="701">
        <v>0</v>
      </c>
      <c r="T165" s="700"/>
      <c r="U165" s="702">
        <v>0</v>
      </c>
    </row>
    <row r="166" spans="1:21" ht="14.4" customHeight="1" x14ac:dyDescent="0.3">
      <c r="A166" s="695">
        <v>31</v>
      </c>
      <c r="B166" s="696" t="s">
        <v>557</v>
      </c>
      <c r="C166" s="696">
        <v>89301311</v>
      </c>
      <c r="D166" s="697" t="s">
        <v>2544</v>
      </c>
      <c r="E166" s="698" t="s">
        <v>1790</v>
      </c>
      <c r="F166" s="696" t="s">
        <v>1769</v>
      </c>
      <c r="G166" s="696" t="s">
        <v>1852</v>
      </c>
      <c r="H166" s="696" t="s">
        <v>558</v>
      </c>
      <c r="I166" s="696" t="s">
        <v>663</v>
      </c>
      <c r="J166" s="696" t="s">
        <v>1853</v>
      </c>
      <c r="K166" s="696" t="s">
        <v>1854</v>
      </c>
      <c r="L166" s="699">
        <v>0</v>
      </c>
      <c r="M166" s="699">
        <v>0</v>
      </c>
      <c r="N166" s="696">
        <v>11</v>
      </c>
      <c r="O166" s="700">
        <v>8.5</v>
      </c>
      <c r="P166" s="699">
        <v>0</v>
      </c>
      <c r="Q166" s="701"/>
      <c r="R166" s="696">
        <v>1</v>
      </c>
      <c r="S166" s="701">
        <v>9.0909090909090912E-2</v>
      </c>
      <c r="T166" s="700">
        <v>0.5</v>
      </c>
      <c r="U166" s="702">
        <v>5.8823529411764705E-2</v>
      </c>
    </row>
    <row r="167" spans="1:21" ht="14.4" customHeight="1" x14ac:dyDescent="0.3">
      <c r="A167" s="695">
        <v>31</v>
      </c>
      <c r="B167" s="696" t="s">
        <v>557</v>
      </c>
      <c r="C167" s="696">
        <v>89301311</v>
      </c>
      <c r="D167" s="697" t="s">
        <v>2544</v>
      </c>
      <c r="E167" s="698" t="s">
        <v>1790</v>
      </c>
      <c r="F167" s="696" t="s">
        <v>1769</v>
      </c>
      <c r="G167" s="696" t="s">
        <v>1995</v>
      </c>
      <c r="H167" s="696" t="s">
        <v>558</v>
      </c>
      <c r="I167" s="696" t="s">
        <v>1996</v>
      </c>
      <c r="J167" s="696" t="s">
        <v>1997</v>
      </c>
      <c r="K167" s="696" t="s">
        <v>1998</v>
      </c>
      <c r="L167" s="699">
        <v>0</v>
      </c>
      <c r="M167" s="699">
        <v>0</v>
      </c>
      <c r="N167" s="696">
        <v>1</v>
      </c>
      <c r="O167" s="700">
        <v>0.5</v>
      </c>
      <c r="P167" s="699"/>
      <c r="Q167" s="701"/>
      <c r="R167" s="696"/>
      <c r="S167" s="701">
        <v>0</v>
      </c>
      <c r="T167" s="700"/>
      <c r="U167" s="702">
        <v>0</v>
      </c>
    </row>
    <row r="168" spans="1:21" ht="14.4" customHeight="1" x14ac:dyDescent="0.3">
      <c r="A168" s="695">
        <v>31</v>
      </c>
      <c r="B168" s="696" t="s">
        <v>557</v>
      </c>
      <c r="C168" s="696">
        <v>89301311</v>
      </c>
      <c r="D168" s="697" t="s">
        <v>2544</v>
      </c>
      <c r="E168" s="698" t="s">
        <v>1790</v>
      </c>
      <c r="F168" s="696" t="s">
        <v>1769</v>
      </c>
      <c r="G168" s="696" t="s">
        <v>1999</v>
      </c>
      <c r="H168" s="696" t="s">
        <v>990</v>
      </c>
      <c r="I168" s="696" t="s">
        <v>2000</v>
      </c>
      <c r="J168" s="696" t="s">
        <v>2001</v>
      </c>
      <c r="K168" s="696" t="s">
        <v>2002</v>
      </c>
      <c r="L168" s="699">
        <v>193.14</v>
      </c>
      <c r="M168" s="699">
        <v>193.14</v>
      </c>
      <c r="N168" s="696">
        <v>1</v>
      </c>
      <c r="O168" s="700">
        <v>1</v>
      </c>
      <c r="P168" s="699"/>
      <c r="Q168" s="701">
        <v>0</v>
      </c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31</v>
      </c>
      <c r="B169" s="696" t="s">
        <v>557</v>
      </c>
      <c r="C169" s="696">
        <v>89301311</v>
      </c>
      <c r="D169" s="697" t="s">
        <v>2544</v>
      </c>
      <c r="E169" s="698" t="s">
        <v>1790</v>
      </c>
      <c r="F169" s="696" t="s">
        <v>1771</v>
      </c>
      <c r="G169" s="696" t="s">
        <v>1864</v>
      </c>
      <c r="H169" s="696" t="s">
        <v>558</v>
      </c>
      <c r="I169" s="696" t="s">
        <v>1865</v>
      </c>
      <c r="J169" s="696" t="s">
        <v>1868</v>
      </c>
      <c r="K169" s="696" t="s">
        <v>1869</v>
      </c>
      <c r="L169" s="699">
        <v>410</v>
      </c>
      <c r="M169" s="699">
        <v>2460</v>
      </c>
      <c r="N169" s="696">
        <v>6</v>
      </c>
      <c r="O169" s="700">
        <v>6</v>
      </c>
      <c r="P169" s="699">
        <v>2460</v>
      </c>
      <c r="Q169" s="701">
        <v>1</v>
      </c>
      <c r="R169" s="696">
        <v>6</v>
      </c>
      <c r="S169" s="701">
        <v>1</v>
      </c>
      <c r="T169" s="700">
        <v>6</v>
      </c>
      <c r="U169" s="702">
        <v>1</v>
      </c>
    </row>
    <row r="170" spans="1:21" ht="14.4" customHeight="1" x14ac:dyDescent="0.3">
      <c r="A170" s="695">
        <v>31</v>
      </c>
      <c r="B170" s="696" t="s">
        <v>557</v>
      </c>
      <c r="C170" s="696">
        <v>89301311</v>
      </c>
      <c r="D170" s="697" t="s">
        <v>2544</v>
      </c>
      <c r="E170" s="698" t="s">
        <v>1790</v>
      </c>
      <c r="F170" s="696" t="s">
        <v>1771</v>
      </c>
      <c r="G170" s="696" t="s">
        <v>1873</v>
      </c>
      <c r="H170" s="696" t="s">
        <v>558</v>
      </c>
      <c r="I170" s="696" t="s">
        <v>1874</v>
      </c>
      <c r="J170" s="696" t="s">
        <v>1875</v>
      </c>
      <c r="K170" s="696" t="s">
        <v>1876</v>
      </c>
      <c r="L170" s="699">
        <v>35.75</v>
      </c>
      <c r="M170" s="699">
        <v>143</v>
      </c>
      <c r="N170" s="696">
        <v>4</v>
      </c>
      <c r="O170" s="700">
        <v>2</v>
      </c>
      <c r="P170" s="699">
        <v>143</v>
      </c>
      <c r="Q170" s="701">
        <v>1</v>
      </c>
      <c r="R170" s="696">
        <v>4</v>
      </c>
      <c r="S170" s="701">
        <v>1</v>
      </c>
      <c r="T170" s="700">
        <v>2</v>
      </c>
      <c r="U170" s="702">
        <v>1</v>
      </c>
    </row>
    <row r="171" spans="1:21" ht="14.4" customHeight="1" x14ac:dyDescent="0.3">
      <c r="A171" s="695">
        <v>31</v>
      </c>
      <c r="B171" s="696" t="s">
        <v>557</v>
      </c>
      <c r="C171" s="696">
        <v>89301311</v>
      </c>
      <c r="D171" s="697" t="s">
        <v>2544</v>
      </c>
      <c r="E171" s="698" t="s">
        <v>1790</v>
      </c>
      <c r="F171" s="696" t="s">
        <v>1771</v>
      </c>
      <c r="G171" s="696" t="s">
        <v>1884</v>
      </c>
      <c r="H171" s="696" t="s">
        <v>558</v>
      </c>
      <c r="I171" s="696" t="s">
        <v>1885</v>
      </c>
      <c r="J171" s="696" t="s">
        <v>1886</v>
      </c>
      <c r="K171" s="696" t="s">
        <v>1887</v>
      </c>
      <c r="L171" s="699">
        <v>3000</v>
      </c>
      <c r="M171" s="699">
        <v>3000</v>
      </c>
      <c r="N171" s="696">
        <v>1</v>
      </c>
      <c r="O171" s="700">
        <v>1</v>
      </c>
      <c r="P171" s="699">
        <v>3000</v>
      </c>
      <c r="Q171" s="701">
        <v>1</v>
      </c>
      <c r="R171" s="696">
        <v>1</v>
      </c>
      <c r="S171" s="701">
        <v>1</v>
      </c>
      <c r="T171" s="700">
        <v>1</v>
      </c>
      <c r="U171" s="702">
        <v>1</v>
      </c>
    </row>
    <row r="172" spans="1:21" ht="14.4" customHeight="1" x14ac:dyDescent="0.3">
      <c r="A172" s="695">
        <v>31</v>
      </c>
      <c r="B172" s="696" t="s">
        <v>557</v>
      </c>
      <c r="C172" s="696">
        <v>89301311</v>
      </c>
      <c r="D172" s="697" t="s">
        <v>2544</v>
      </c>
      <c r="E172" s="698" t="s">
        <v>1790</v>
      </c>
      <c r="F172" s="696" t="s">
        <v>1771</v>
      </c>
      <c r="G172" s="696" t="s">
        <v>1884</v>
      </c>
      <c r="H172" s="696" t="s">
        <v>558</v>
      </c>
      <c r="I172" s="696" t="s">
        <v>1891</v>
      </c>
      <c r="J172" s="696" t="s">
        <v>1892</v>
      </c>
      <c r="K172" s="696" t="s">
        <v>1893</v>
      </c>
      <c r="L172" s="699">
        <v>492.18</v>
      </c>
      <c r="M172" s="699">
        <v>2460.9</v>
      </c>
      <c r="N172" s="696">
        <v>5</v>
      </c>
      <c r="O172" s="700">
        <v>5</v>
      </c>
      <c r="P172" s="699">
        <v>2460.9</v>
      </c>
      <c r="Q172" s="701">
        <v>1</v>
      </c>
      <c r="R172" s="696">
        <v>5</v>
      </c>
      <c r="S172" s="701">
        <v>1</v>
      </c>
      <c r="T172" s="700">
        <v>5</v>
      </c>
      <c r="U172" s="702">
        <v>1</v>
      </c>
    </row>
    <row r="173" spans="1:21" ht="14.4" customHeight="1" x14ac:dyDescent="0.3">
      <c r="A173" s="695">
        <v>31</v>
      </c>
      <c r="B173" s="696" t="s">
        <v>557</v>
      </c>
      <c r="C173" s="696">
        <v>89301311</v>
      </c>
      <c r="D173" s="697" t="s">
        <v>2544</v>
      </c>
      <c r="E173" s="698" t="s">
        <v>1790</v>
      </c>
      <c r="F173" s="696" t="s">
        <v>1771</v>
      </c>
      <c r="G173" s="696" t="s">
        <v>1884</v>
      </c>
      <c r="H173" s="696" t="s">
        <v>558</v>
      </c>
      <c r="I173" s="696" t="s">
        <v>1894</v>
      </c>
      <c r="J173" s="696" t="s">
        <v>1895</v>
      </c>
      <c r="K173" s="696" t="s">
        <v>1896</v>
      </c>
      <c r="L173" s="699">
        <v>750</v>
      </c>
      <c r="M173" s="699">
        <v>750</v>
      </c>
      <c r="N173" s="696">
        <v>1</v>
      </c>
      <c r="O173" s="700">
        <v>1</v>
      </c>
      <c r="P173" s="699">
        <v>750</v>
      </c>
      <c r="Q173" s="701">
        <v>1</v>
      </c>
      <c r="R173" s="696">
        <v>1</v>
      </c>
      <c r="S173" s="701">
        <v>1</v>
      </c>
      <c r="T173" s="700">
        <v>1</v>
      </c>
      <c r="U173" s="702">
        <v>1</v>
      </c>
    </row>
    <row r="174" spans="1:21" ht="14.4" customHeight="1" x14ac:dyDescent="0.3">
      <c r="A174" s="695">
        <v>31</v>
      </c>
      <c r="B174" s="696" t="s">
        <v>557</v>
      </c>
      <c r="C174" s="696">
        <v>89301311</v>
      </c>
      <c r="D174" s="697" t="s">
        <v>2544</v>
      </c>
      <c r="E174" s="698" t="s">
        <v>1790</v>
      </c>
      <c r="F174" s="696" t="s">
        <v>1771</v>
      </c>
      <c r="G174" s="696" t="s">
        <v>1884</v>
      </c>
      <c r="H174" s="696" t="s">
        <v>558</v>
      </c>
      <c r="I174" s="696" t="s">
        <v>1899</v>
      </c>
      <c r="J174" s="696" t="s">
        <v>1900</v>
      </c>
      <c r="K174" s="696" t="s">
        <v>1901</v>
      </c>
      <c r="L174" s="699">
        <v>971.25</v>
      </c>
      <c r="M174" s="699">
        <v>971.25</v>
      </c>
      <c r="N174" s="696">
        <v>1</v>
      </c>
      <c r="O174" s="700">
        <v>1</v>
      </c>
      <c r="P174" s="699">
        <v>971.25</v>
      </c>
      <c r="Q174" s="701">
        <v>1</v>
      </c>
      <c r="R174" s="696">
        <v>1</v>
      </c>
      <c r="S174" s="701">
        <v>1</v>
      </c>
      <c r="T174" s="700">
        <v>1</v>
      </c>
      <c r="U174" s="702">
        <v>1</v>
      </c>
    </row>
    <row r="175" spans="1:21" ht="14.4" customHeight="1" x14ac:dyDescent="0.3">
      <c r="A175" s="695">
        <v>31</v>
      </c>
      <c r="B175" s="696" t="s">
        <v>557</v>
      </c>
      <c r="C175" s="696">
        <v>89301311</v>
      </c>
      <c r="D175" s="697" t="s">
        <v>2544</v>
      </c>
      <c r="E175" s="698" t="s">
        <v>1792</v>
      </c>
      <c r="F175" s="696" t="s">
        <v>1769</v>
      </c>
      <c r="G175" s="696" t="s">
        <v>1829</v>
      </c>
      <c r="H175" s="696" t="s">
        <v>990</v>
      </c>
      <c r="I175" s="696" t="s">
        <v>1169</v>
      </c>
      <c r="J175" s="696" t="s">
        <v>1170</v>
      </c>
      <c r="K175" s="696" t="s">
        <v>1171</v>
      </c>
      <c r="L175" s="699">
        <v>154.01</v>
      </c>
      <c r="M175" s="699">
        <v>154.01</v>
      </c>
      <c r="N175" s="696">
        <v>1</v>
      </c>
      <c r="O175" s="700">
        <v>0.5</v>
      </c>
      <c r="P175" s="699"/>
      <c r="Q175" s="701">
        <v>0</v>
      </c>
      <c r="R175" s="696"/>
      <c r="S175" s="701">
        <v>0</v>
      </c>
      <c r="T175" s="700"/>
      <c r="U175" s="702">
        <v>0</v>
      </c>
    </row>
    <row r="176" spans="1:21" ht="14.4" customHeight="1" x14ac:dyDescent="0.3">
      <c r="A176" s="695">
        <v>31</v>
      </c>
      <c r="B176" s="696" t="s">
        <v>557</v>
      </c>
      <c r="C176" s="696">
        <v>89301311</v>
      </c>
      <c r="D176" s="697" t="s">
        <v>2544</v>
      </c>
      <c r="E176" s="698" t="s">
        <v>1792</v>
      </c>
      <c r="F176" s="696" t="s">
        <v>1769</v>
      </c>
      <c r="G176" s="696" t="s">
        <v>1795</v>
      </c>
      <c r="H176" s="696" t="s">
        <v>990</v>
      </c>
      <c r="I176" s="696" t="s">
        <v>1061</v>
      </c>
      <c r="J176" s="696" t="s">
        <v>1062</v>
      </c>
      <c r="K176" s="696" t="s">
        <v>1063</v>
      </c>
      <c r="L176" s="699">
        <v>468.96</v>
      </c>
      <c r="M176" s="699">
        <v>468.96</v>
      </c>
      <c r="N176" s="696">
        <v>1</v>
      </c>
      <c r="O176" s="700">
        <v>0.5</v>
      </c>
      <c r="P176" s="699"/>
      <c r="Q176" s="701">
        <v>0</v>
      </c>
      <c r="R176" s="696"/>
      <c r="S176" s="701">
        <v>0</v>
      </c>
      <c r="T176" s="700"/>
      <c r="U176" s="702">
        <v>0</v>
      </c>
    </row>
    <row r="177" spans="1:21" ht="14.4" customHeight="1" x14ac:dyDescent="0.3">
      <c r="A177" s="695">
        <v>31</v>
      </c>
      <c r="B177" s="696" t="s">
        <v>557</v>
      </c>
      <c r="C177" s="696">
        <v>89301311</v>
      </c>
      <c r="D177" s="697" t="s">
        <v>2544</v>
      </c>
      <c r="E177" s="698" t="s">
        <v>1792</v>
      </c>
      <c r="F177" s="696" t="s">
        <v>1769</v>
      </c>
      <c r="G177" s="696" t="s">
        <v>1795</v>
      </c>
      <c r="H177" s="696" t="s">
        <v>990</v>
      </c>
      <c r="I177" s="696" t="s">
        <v>1065</v>
      </c>
      <c r="J177" s="696" t="s">
        <v>1062</v>
      </c>
      <c r="K177" s="696" t="s">
        <v>1066</v>
      </c>
      <c r="L177" s="699">
        <v>625.29</v>
      </c>
      <c r="M177" s="699">
        <v>4377.03</v>
      </c>
      <c r="N177" s="696">
        <v>7</v>
      </c>
      <c r="O177" s="700">
        <v>2.5</v>
      </c>
      <c r="P177" s="699">
        <v>625.29</v>
      </c>
      <c r="Q177" s="701">
        <v>0.14285714285714285</v>
      </c>
      <c r="R177" s="696">
        <v>1</v>
      </c>
      <c r="S177" s="701">
        <v>0.14285714285714285</v>
      </c>
      <c r="T177" s="700">
        <v>0.5</v>
      </c>
      <c r="U177" s="702">
        <v>0.2</v>
      </c>
    </row>
    <row r="178" spans="1:21" ht="14.4" customHeight="1" x14ac:dyDescent="0.3">
      <c r="A178" s="695">
        <v>31</v>
      </c>
      <c r="B178" s="696" t="s">
        <v>557</v>
      </c>
      <c r="C178" s="696">
        <v>89301311</v>
      </c>
      <c r="D178" s="697" t="s">
        <v>2544</v>
      </c>
      <c r="E178" s="698" t="s">
        <v>1792</v>
      </c>
      <c r="F178" s="696" t="s">
        <v>1769</v>
      </c>
      <c r="G178" s="696" t="s">
        <v>1835</v>
      </c>
      <c r="H178" s="696" t="s">
        <v>990</v>
      </c>
      <c r="I178" s="696" t="s">
        <v>992</v>
      </c>
      <c r="J178" s="696" t="s">
        <v>993</v>
      </c>
      <c r="K178" s="696" t="s">
        <v>1716</v>
      </c>
      <c r="L178" s="699">
        <v>96.63</v>
      </c>
      <c r="M178" s="699">
        <v>579.78</v>
      </c>
      <c r="N178" s="696">
        <v>6</v>
      </c>
      <c r="O178" s="700">
        <v>5</v>
      </c>
      <c r="P178" s="699">
        <v>96.63</v>
      </c>
      <c r="Q178" s="701">
        <v>0.16666666666666666</v>
      </c>
      <c r="R178" s="696">
        <v>1</v>
      </c>
      <c r="S178" s="701">
        <v>0.16666666666666666</v>
      </c>
      <c r="T178" s="700">
        <v>1</v>
      </c>
      <c r="U178" s="702">
        <v>0.2</v>
      </c>
    </row>
    <row r="179" spans="1:21" ht="14.4" customHeight="1" x14ac:dyDescent="0.3">
      <c r="A179" s="695">
        <v>31</v>
      </c>
      <c r="B179" s="696" t="s">
        <v>557</v>
      </c>
      <c r="C179" s="696">
        <v>89301311</v>
      </c>
      <c r="D179" s="697" t="s">
        <v>2544</v>
      </c>
      <c r="E179" s="698" t="s">
        <v>1792</v>
      </c>
      <c r="F179" s="696" t="s">
        <v>1769</v>
      </c>
      <c r="G179" s="696" t="s">
        <v>1852</v>
      </c>
      <c r="H179" s="696" t="s">
        <v>558</v>
      </c>
      <c r="I179" s="696" t="s">
        <v>663</v>
      </c>
      <c r="J179" s="696" t="s">
        <v>1853</v>
      </c>
      <c r="K179" s="696" t="s">
        <v>1854</v>
      </c>
      <c r="L179" s="699">
        <v>0</v>
      </c>
      <c r="M179" s="699">
        <v>0</v>
      </c>
      <c r="N179" s="696">
        <v>6</v>
      </c>
      <c r="O179" s="700">
        <v>4</v>
      </c>
      <c r="P179" s="699">
        <v>0</v>
      </c>
      <c r="Q179" s="701"/>
      <c r="R179" s="696">
        <v>2</v>
      </c>
      <c r="S179" s="701">
        <v>0.33333333333333331</v>
      </c>
      <c r="T179" s="700">
        <v>1.5</v>
      </c>
      <c r="U179" s="702">
        <v>0.375</v>
      </c>
    </row>
    <row r="180" spans="1:21" ht="14.4" customHeight="1" x14ac:dyDescent="0.3">
      <c r="A180" s="695">
        <v>31</v>
      </c>
      <c r="B180" s="696" t="s">
        <v>557</v>
      </c>
      <c r="C180" s="696">
        <v>89301311</v>
      </c>
      <c r="D180" s="697" t="s">
        <v>2544</v>
      </c>
      <c r="E180" s="698" t="s">
        <v>1792</v>
      </c>
      <c r="F180" s="696" t="s">
        <v>1769</v>
      </c>
      <c r="G180" s="696" t="s">
        <v>1796</v>
      </c>
      <c r="H180" s="696" t="s">
        <v>558</v>
      </c>
      <c r="I180" s="696" t="s">
        <v>1108</v>
      </c>
      <c r="J180" s="696" t="s">
        <v>1109</v>
      </c>
      <c r="K180" s="696" t="s">
        <v>1797</v>
      </c>
      <c r="L180" s="699">
        <v>194.73</v>
      </c>
      <c r="M180" s="699">
        <v>194.73</v>
      </c>
      <c r="N180" s="696">
        <v>1</v>
      </c>
      <c r="O180" s="700">
        <v>0.5</v>
      </c>
      <c r="P180" s="699"/>
      <c r="Q180" s="701">
        <v>0</v>
      </c>
      <c r="R180" s="696"/>
      <c r="S180" s="701">
        <v>0</v>
      </c>
      <c r="T180" s="700"/>
      <c r="U180" s="702">
        <v>0</v>
      </c>
    </row>
    <row r="181" spans="1:21" ht="14.4" customHeight="1" x14ac:dyDescent="0.3">
      <c r="A181" s="695">
        <v>31</v>
      </c>
      <c r="B181" s="696" t="s">
        <v>557</v>
      </c>
      <c r="C181" s="696">
        <v>89301311</v>
      </c>
      <c r="D181" s="697" t="s">
        <v>2544</v>
      </c>
      <c r="E181" s="698" t="s">
        <v>1792</v>
      </c>
      <c r="F181" s="696" t="s">
        <v>1771</v>
      </c>
      <c r="G181" s="696" t="s">
        <v>1864</v>
      </c>
      <c r="H181" s="696" t="s">
        <v>558</v>
      </c>
      <c r="I181" s="696" t="s">
        <v>1865</v>
      </c>
      <c r="J181" s="696" t="s">
        <v>1866</v>
      </c>
      <c r="K181" s="696" t="s">
        <v>1867</v>
      </c>
      <c r="L181" s="699">
        <v>410</v>
      </c>
      <c r="M181" s="699">
        <v>3280</v>
      </c>
      <c r="N181" s="696">
        <v>8</v>
      </c>
      <c r="O181" s="700">
        <v>8</v>
      </c>
      <c r="P181" s="699">
        <v>3280</v>
      </c>
      <c r="Q181" s="701">
        <v>1</v>
      </c>
      <c r="R181" s="696">
        <v>8</v>
      </c>
      <c r="S181" s="701">
        <v>1</v>
      </c>
      <c r="T181" s="700">
        <v>8</v>
      </c>
      <c r="U181" s="702">
        <v>1</v>
      </c>
    </row>
    <row r="182" spans="1:21" ht="14.4" customHeight="1" x14ac:dyDescent="0.3">
      <c r="A182" s="695">
        <v>31</v>
      </c>
      <c r="B182" s="696" t="s">
        <v>557</v>
      </c>
      <c r="C182" s="696">
        <v>89301311</v>
      </c>
      <c r="D182" s="697" t="s">
        <v>2544</v>
      </c>
      <c r="E182" s="698" t="s">
        <v>1792</v>
      </c>
      <c r="F182" s="696" t="s">
        <v>1771</v>
      </c>
      <c r="G182" s="696" t="s">
        <v>1873</v>
      </c>
      <c r="H182" s="696" t="s">
        <v>558</v>
      </c>
      <c r="I182" s="696" t="s">
        <v>1874</v>
      </c>
      <c r="J182" s="696" t="s">
        <v>1875</v>
      </c>
      <c r="K182" s="696" t="s">
        <v>1876</v>
      </c>
      <c r="L182" s="699">
        <v>35.75</v>
      </c>
      <c r="M182" s="699">
        <v>214.5</v>
      </c>
      <c r="N182" s="696">
        <v>6</v>
      </c>
      <c r="O182" s="700">
        <v>3</v>
      </c>
      <c r="P182" s="699">
        <v>214.5</v>
      </c>
      <c r="Q182" s="701">
        <v>1</v>
      </c>
      <c r="R182" s="696">
        <v>6</v>
      </c>
      <c r="S182" s="701">
        <v>1</v>
      </c>
      <c r="T182" s="700">
        <v>3</v>
      </c>
      <c r="U182" s="702">
        <v>1</v>
      </c>
    </row>
    <row r="183" spans="1:21" ht="14.4" customHeight="1" x14ac:dyDescent="0.3">
      <c r="A183" s="695">
        <v>31</v>
      </c>
      <c r="B183" s="696" t="s">
        <v>557</v>
      </c>
      <c r="C183" s="696">
        <v>89301311</v>
      </c>
      <c r="D183" s="697" t="s">
        <v>2544</v>
      </c>
      <c r="E183" s="698" t="s">
        <v>1792</v>
      </c>
      <c r="F183" s="696" t="s">
        <v>1771</v>
      </c>
      <c r="G183" s="696" t="s">
        <v>1877</v>
      </c>
      <c r="H183" s="696" t="s">
        <v>558</v>
      </c>
      <c r="I183" s="696" t="s">
        <v>1878</v>
      </c>
      <c r="J183" s="696" t="s">
        <v>1879</v>
      </c>
      <c r="K183" s="696" t="s">
        <v>1880</v>
      </c>
      <c r="L183" s="699">
        <v>260</v>
      </c>
      <c r="M183" s="699">
        <v>520</v>
      </c>
      <c r="N183" s="696">
        <v>2</v>
      </c>
      <c r="O183" s="700">
        <v>1</v>
      </c>
      <c r="P183" s="699">
        <v>520</v>
      </c>
      <c r="Q183" s="701">
        <v>1</v>
      </c>
      <c r="R183" s="696">
        <v>2</v>
      </c>
      <c r="S183" s="701">
        <v>1</v>
      </c>
      <c r="T183" s="700">
        <v>1</v>
      </c>
      <c r="U183" s="702">
        <v>1</v>
      </c>
    </row>
    <row r="184" spans="1:21" ht="14.4" customHeight="1" x14ac:dyDescent="0.3">
      <c r="A184" s="695">
        <v>31</v>
      </c>
      <c r="B184" s="696" t="s">
        <v>557</v>
      </c>
      <c r="C184" s="696">
        <v>89301311</v>
      </c>
      <c r="D184" s="697" t="s">
        <v>2544</v>
      </c>
      <c r="E184" s="698" t="s">
        <v>1792</v>
      </c>
      <c r="F184" s="696" t="s">
        <v>1771</v>
      </c>
      <c r="G184" s="696" t="s">
        <v>1877</v>
      </c>
      <c r="H184" s="696" t="s">
        <v>558</v>
      </c>
      <c r="I184" s="696" t="s">
        <v>1881</v>
      </c>
      <c r="J184" s="696" t="s">
        <v>1882</v>
      </c>
      <c r="K184" s="696" t="s">
        <v>1883</v>
      </c>
      <c r="L184" s="699">
        <v>200</v>
      </c>
      <c r="M184" s="699">
        <v>2000</v>
      </c>
      <c r="N184" s="696">
        <v>10</v>
      </c>
      <c r="O184" s="700">
        <v>5</v>
      </c>
      <c r="P184" s="699">
        <v>2000</v>
      </c>
      <c r="Q184" s="701">
        <v>1</v>
      </c>
      <c r="R184" s="696">
        <v>10</v>
      </c>
      <c r="S184" s="701">
        <v>1</v>
      </c>
      <c r="T184" s="700">
        <v>5</v>
      </c>
      <c r="U184" s="702">
        <v>1</v>
      </c>
    </row>
    <row r="185" spans="1:21" ht="14.4" customHeight="1" x14ac:dyDescent="0.3">
      <c r="A185" s="695">
        <v>31</v>
      </c>
      <c r="B185" s="696" t="s">
        <v>557</v>
      </c>
      <c r="C185" s="696">
        <v>89301311</v>
      </c>
      <c r="D185" s="697" t="s">
        <v>2544</v>
      </c>
      <c r="E185" s="698" t="s">
        <v>1792</v>
      </c>
      <c r="F185" s="696" t="s">
        <v>1771</v>
      </c>
      <c r="G185" s="696" t="s">
        <v>1884</v>
      </c>
      <c r="H185" s="696" t="s">
        <v>558</v>
      </c>
      <c r="I185" s="696" t="s">
        <v>1885</v>
      </c>
      <c r="J185" s="696" t="s">
        <v>1886</v>
      </c>
      <c r="K185" s="696" t="s">
        <v>1887</v>
      </c>
      <c r="L185" s="699">
        <v>3000</v>
      </c>
      <c r="M185" s="699">
        <v>3000</v>
      </c>
      <c r="N185" s="696">
        <v>1</v>
      </c>
      <c r="O185" s="700">
        <v>1</v>
      </c>
      <c r="P185" s="699">
        <v>3000</v>
      </c>
      <c r="Q185" s="701">
        <v>1</v>
      </c>
      <c r="R185" s="696">
        <v>1</v>
      </c>
      <c r="S185" s="701">
        <v>1</v>
      </c>
      <c r="T185" s="700">
        <v>1</v>
      </c>
      <c r="U185" s="702">
        <v>1</v>
      </c>
    </row>
    <row r="186" spans="1:21" ht="14.4" customHeight="1" x14ac:dyDescent="0.3">
      <c r="A186" s="695">
        <v>31</v>
      </c>
      <c r="B186" s="696" t="s">
        <v>557</v>
      </c>
      <c r="C186" s="696">
        <v>89301311</v>
      </c>
      <c r="D186" s="697" t="s">
        <v>2544</v>
      </c>
      <c r="E186" s="698" t="s">
        <v>1792</v>
      </c>
      <c r="F186" s="696" t="s">
        <v>1771</v>
      </c>
      <c r="G186" s="696" t="s">
        <v>1884</v>
      </c>
      <c r="H186" s="696" t="s">
        <v>558</v>
      </c>
      <c r="I186" s="696" t="s">
        <v>1888</v>
      </c>
      <c r="J186" s="696" t="s">
        <v>1889</v>
      </c>
      <c r="K186" s="696" t="s">
        <v>1890</v>
      </c>
      <c r="L186" s="699">
        <v>199.5</v>
      </c>
      <c r="M186" s="699">
        <v>598.5</v>
      </c>
      <c r="N186" s="696">
        <v>3</v>
      </c>
      <c r="O186" s="700">
        <v>3</v>
      </c>
      <c r="P186" s="699">
        <v>598.5</v>
      </c>
      <c r="Q186" s="701">
        <v>1</v>
      </c>
      <c r="R186" s="696">
        <v>3</v>
      </c>
      <c r="S186" s="701">
        <v>1</v>
      </c>
      <c r="T186" s="700">
        <v>3</v>
      </c>
      <c r="U186" s="702">
        <v>1</v>
      </c>
    </row>
    <row r="187" spans="1:21" ht="14.4" customHeight="1" x14ac:dyDescent="0.3">
      <c r="A187" s="695">
        <v>31</v>
      </c>
      <c r="B187" s="696" t="s">
        <v>557</v>
      </c>
      <c r="C187" s="696">
        <v>89301311</v>
      </c>
      <c r="D187" s="697" t="s">
        <v>2544</v>
      </c>
      <c r="E187" s="698" t="s">
        <v>1792</v>
      </c>
      <c r="F187" s="696" t="s">
        <v>1771</v>
      </c>
      <c r="G187" s="696" t="s">
        <v>1884</v>
      </c>
      <c r="H187" s="696" t="s">
        <v>558</v>
      </c>
      <c r="I187" s="696" t="s">
        <v>1891</v>
      </c>
      <c r="J187" s="696" t="s">
        <v>1892</v>
      </c>
      <c r="K187" s="696" t="s">
        <v>1893</v>
      </c>
      <c r="L187" s="699">
        <v>492.18</v>
      </c>
      <c r="M187" s="699">
        <v>1968.72</v>
      </c>
      <c r="N187" s="696">
        <v>4</v>
      </c>
      <c r="O187" s="700">
        <v>4</v>
      </c>
      <c r="P187" s="699">
        <v>1968.72</v>
      </c>
      <c r="Q187" s="701">
        <v>1</v>
      </c>
      <c r="R187" s="696">
        <v>4</v>
      </c>
      <c r="S187" s="701">
        <v>1</v>
      </c>
      <c r="T187" s="700">
        <v>4</v>
      </c>
      <c r="U187" s="702">
        <v>1</v>
      </c>
    </row>
    <row r="188" spans="1:21" ht="14.4" customHeight="1" x14ac:dyDescent="0.3">
      <c r="A188" s="695">
        <v>31</v>
      </c>
      <c r="B188" s="696" t="s">
        <v>557</v>
      </c>
      <c r="C188" s="696">
        <v>89301311</v>
      </c>
      <c r="D188" s="697" t="s">
        <v>2544</v>
      </c>
      <c r="E188" s="698" t="s">
        <v>1792</v>
      </c>
      <c r="F188" s="696" t="s">
        <v>1771</v>
      </c>
      <c r="G188" s="696" t="s">
        <v>1884</v>
      </c>
      <c r="H188" s="696" t="s">
        <v>558</v>
      </c>
      <c r="I188" s="696" t="s">
        <v>1981</v>
      </c>
      <c r="J188" s="696" t="s">
        <v>1982</v>
      </c>
      <c r="K188" s="696" t="s">
        <v>1983</v>
      </c>
      <c r="L188" s="699">
        <v>2296.87</v>
      </c>
      <c r="M188" s="699">
        <v>2296.87</v>
      </c>
      <c r="N188" s="696">
        <v>1</v>
      </c>
      <c r="O188" s="700">
        <v>1</v>
      </c>
      <c r="P188" s="699">
        <v>2296.87</v>
      </c>
      <c r="Q188" s="701">
        <v>1</v>
      </c>
      <c r="R188" s="696">
        <v>1</v>
      </c>
      <c r="S188" s="701">
        <v>1</v>
      </c>
      <c r="T188" s="700">
        <v>1</v>
      </c>
      <c r="U188" s="702">
        <v>1</v>
      </c>
    </row>
    <row r="189" spans="1:21" ht="14.4" customHeight="1" x14ac:dyDescent="0.3">
      <c r="A189" s="695">
        <v>31</v>
      </c>
      <c r="B189" s="696" t="s">
        <v>557</v>
      </c>
      <c r="C189" s="696">
        <v>89301311</v>
      </c>
      <c r="D189" s="697" t="s">
        <v>2544</v>
      </c>
      <c r="E189" s="698" t="s">
        <v>1792</v>
      </c>
      <c r="F189" s="696" t="s">
        <v>1771</v>
      </c>
      <c r="G189" s="696" t="s">
        <v>1884</v>
      </c>
      <c r="H189" s="696" t="s">
        <v>558</v>
      </c>
      <c r="I189" s="696" t="s">
        <v>2003</v>
      </c>
      <c r="J189" s="696" t="s">
        <v>2004</v>
      </c>
      <c r="K189" s="696" t="s">
        <v>2005</v>
      </c>
      <c r="L189" s="699">
        <v>320.25</v>
      </c>
      <c r="M189" s="699">
        <v>320.25</v>
      </c>
      <c r="N189" s="696">
        <v>1</v>
      </c>
      <c r="O189" s="700">
        <v>1</v>
      </c>
      <c r="P189" s="699">
        <v>320.25</v>
      </c>
      <c r="Q189" s="701">
        <v>1</v>
      </c>
      <c r="R189" s="696">
        <v>1</v>
      </c>
      <c r="S189" s="701">
        <v>1</v>
      </c>
      <c r="T189" s="700">
        <v>1</v>
      </c>
      <c r="U189" s="702">
        <v>1</v>
      </c>
    </row>
    <row r="190" spans="1:21" ht="14.4" customHeight="1" x14ac:dyDescent="0.3">
      <c r="A190" s="695">
        <v>31</v>
      </c>
      <c r="B190" s="696" t="s">
        <v>557</v>
      </c>
      <c r="C190" s="696">
        <v>89301311</v>
      </c>
      <c r="D190" s="697" t="s">
        <v>2544</v>
      </c>
      <c r="E190" s="698" t="s">
        <v>1792</v>
      </c>
      <c r="F190" s="696" t="s">
        <v>1771</v>
      </c>
      <c r="G190" s="696" t="s">
        <v>1884</v>
      </c>
      <c r="H190" s="696" t="s">
        <v>558</v>
      </c>
      <c r="I190" s="696" t="s">
        <v>1899</v>
      </c>
      <c r="J190" s="696" t="s">
        <v>1900</v>
      </c>
      <c r="K190" s="696" t="s">
        <v>1901</v>
      </c>
      <c r="L190" s="699">
        <v>971.25</v>
      </c>
      <c r="M190" s="699">
        <v>3885</v>
      </c>
      <c r="N190" s="696">
        <v>4</v>
      </c>
      <c r="O190" s="700">
        <v>4</v>
      </c>
      <c r="P190" s="699">
        <v>3885</v>
      </c>
      <c r="Q190" s="701">
        <v>1</v>
      </c>
      <c r="R190" s="696">
        <v>4</v>
      </c>
      <c r="S190" s="701">
        <v>1</v>
      </c>
      <c r="T190" s="700">
        <v>4</v>
      </c>
      <c r="U190" s="702">
        <v>1</v>
      </c>
    </row>
    <row r="191" spans="1:21" ht="14.4" customHeight="1" x14ac:dyDescent="0.3">
      <c r="A191" s="695">
        <v>31</v>
      </c>
      <c r="B191" s="696" t="s">
        <v>557</v>
      </c>
      <c r="C191" s="696">
        <v>89301311</v>
      </c>
      <c r="D191" s="697" t="s">
        <v>2544</v>
      </c>
      <c r="E191" s="698" t="s">
        <v>1792</v>
      </c>
      <c r="F191" s="696" t="s">
        <v>1771</v>
      </c>
      <c r="G191" s="696" t="s">
        <v>1884</v>
      </c>
      <c r="H191" s="696" t="s">
        <v>558</v>
      </c>
      <c r="I191" s="696" t="s">
        <v>1928</v>
      </c>
      <c r="J191" s="696" t="s">
        <v>1929</v>
      </c>
      <c r="K191" s="696" t="s">
        <v>1930</v>
      </c>
      <c r="L191" s="699">
        <v>349.12</v>
      </c>
      <c r="M191" s="699">
        <v>349.12</v>
      </c>
      <c r="N191" s="696">
        <v>1</v>
      </c>
      <c r="O191" s="700">
        <v>1</v>
      </c>
      <c r="P191" s="699">
        <v>349.12</v>
      </c>
      <c r="Q191" s="701">
        <v>1</v>
      </c>
      <c r="R191" s="696">
        <v>1</v>
      </c>
      <c r="S191" s="701">
        <v>1</v>
      </c>
      <c r="T191" s="700">
        <v>1</v>
      </c>
      <c r="U191" s="702">
        <v>1</v>
      </c>
    </row>
    <row r="192" spans="1:21" ht="14.4" customHeight="1" x14ac:dyDescent="0.3">
      <c r="A192" s="695">
        <v>31</v>
      </c>
      <c r="B192" s="696" t="s">
        <v>557</v>
      </c>
      <c r="C192" s="696">
        <v>89301311</v>
      </c>
      <c r="D192" s="697" t="s">
        <v>2544</v>
      </c>
      <c r="E192" s="698" t="s">
        <v>1792</v>
      </c>
      <c r="F192" s="696" t="s">
        <v>1771</v>
      </c>
      <c r="G192" s="696" t="s">
        <v>1884</v>
      </c>
      <c r="H192" s="696" t="s">
        <v>558</v>
      </c>
      <c r="I192" s="696" t="s">
        <v>1943</v>
      </c>
      <c r="J192" s="696" t="s">
        <v>1944</v>
      </c>
      <c r="K192" s="696" t="s">
        <v>1945</v>
      </c>
      <c r="L192" s="699">
        <v>855</v>
      </c>
      <c r="M192" s="699">
        <v>855</v>
      </c>
      <c r="N192" s="696">
        <v>1</v>
      </c>
      <c r="O192" s="700">
        <v>1</v>
      </c>
      <c r="P192" s="699">
        <v>855</v>
      </c>
      <c r="Q192" s="701">
        <v>1</v>
      </c>
      <c r="R192" s="696">
        <v>1</v>
      </c>
      <c r="S192" s="701">
        <v>1</v>
      </c>
      <c r="T192" s="700">
        <v>1</v>
      </c>
      <c r="U192" s="702">
        <v>1</v>
      </c>
    </row>
    <row r="193" spans="1:21" ht="14.4" customHeight="1" x14ac:dyDescent="0.3">
      <c r="A193" s="695">
        <v>31</v>
      </c>
      <c r="B193" s="696" t="s">
        <v>557</v>
      </c>
      <c r="C193" s="696">
        <v>89301311</v>
      </c>
      <c r="D193" s="697" t="s">
        <v>2544</v>
      </c>
      <c r="E193" s="698" t="s">
        <v>1793</v>
      </c>
      <c r="F193" s="696" t="s">
        <v>1769</v>
      </c>
      <c r="G193" s="696" t="s">
        <v>1795</v>
      </c>
      <c r="H193" s="696" t="s">
        <v>990</v>
      </c>
      <c r="I193" s="696" t="s">
        <v>1065</v>
      </c>
      <c r="J193" s="696" t="s">
        <v>1062</v>
      </c>
      <c r="K193" s="696" t="s">
        <v>1066</v>
      </c>
      <c r="L193" s="699">
        <v>625.29</v>
      </c>
      <c r="M193" s="699">
        <v>5002.32</v>
      </c>
      <c r="N193" s="696">
        <v>8</v>
      </c>
      <c r="O193" s="700">
        <v>4.5</v>
      </c>
      <c r="P193" s="699">
        <v>3751.74</v>
      </c>
      <c r="Q193" s="701">
        <v>0.75</v>
      </c>
      <c r="R193" s="696">
        <v>6</v>
      </c>
      <c r="S193" s="701">
        <v>0.75</v>
      </c>
      <c r="T193" s="700">
        <v>3</v>
      </c>
      <c r="U193" s="702">
        <v>0.66666666666666663</v>
      </c>
    </row>
    <row r="194" spans="1:21" ht="14.4" customHeight="1" x14ac:dyDescent="0.3">
      <c r="A194" s="695">
        <v>31</v>
      </c>
      <c r="B194" s="696" t="s">
        <v>557</v>
      </c>
      <c r="C194" s="696">
        <v>89301311</v>
      </c>
      <c r="D194" s="697" t="s">
        <v>2544</v>
      </c>
      <c r="E194" s="698" t="s">
        <v>1793</v>
      </c>
      <c r="F194" s="696" t="s">
        <v>1769</v>
      </c>
      <c r="G194" s="696" t="s">
        <v>1835</v>
      </c>
      <c r="H194" s="696" t="s">
        <v>990</v>
      </c>
      <c r="I194" s="696" t="s">
        <v>1034</v>
      </c>
      <c r="J194" s="696" t="s">
        <v>993</v>
      </c>
      <c r="K194" s="696" t="s">
        <v>1715</v>
      </c>
      <c r="L194" s="699">
        <v>48.31</v>
      </c>
      <c r="M194" s="699">
        <v>48.31</v>
      </c>
      <c r="N194" s="696">
        <v>1</v>
      </c>
      <c r="O194" s="700">
        <v>1</v>
      </c>
      <c r="P194" s="699"/>
      <c r="Q194" s="701">
        <v>0</v>
      </c>
      <c r="R194" s="696"/>
      <c r="S194" s="701">
        <v>0</v>
      </c>
      <c r="T194" s="700"/>
      <c r="U194" s="702">
        <v>0</v>
      </c>
    </row>
    <row r="195" spans="1:21" ht="14.4" customHeight="1" x14ac:dyDescent="0.3">
      <c r="A195" s="695">
        <v>31</v>
      </c>
      <c r="B195" s="696" t="s">
        <v>557</v>
      </c>
      <c r="C195" s="696">
        <v>89301311</v>
      </c>
      <c r="D195" s="697" t="s">
        <v>2544</v>
      </c>
      <c r="E195" s="698" t="s">
        <v>1793</v>
      </c>
      <c r="F195" s="696" t="s">
        <v>1769</v>
      </c>
      <c r="G195" s="696" t="s">
        <v>1838</v>
      </c>
      <c r="H195" s="696" t="s">
        <v>558</v>
      </c>
      <c r="I195" s="696" t="s">
        <v>2006</v>
      </c>
      <c r="J195" s="696" t="s">
        <v>779</v>
      </c>
      <c r="K195" s="696" t="s">
        <v>2007</v>
      </c>
      <c r="L195" s="699">
        <v>0</v>
      </c>
      <c r="M195" s="699">
        <v>0</v>
      </c>
      <c r="N195" s="696">
        <v>6</v>
      </c>
      <c r="O195" s="700">
        <v>5.5</v>
      </c>
      <c r="P195" s="699"/>
      <c r="Q195" s="701"/>
      <c r="R195" s="696"/>
      <c r="S195" s="701">
        <v>0</v>
      </c>
      <c r="T195" s="700"/>
      <c r="U195" s="702">
        <v>0</v>
      </c>
    </row>
    <row r="196" spans="1:21" ht="14.4" customHeight="1" x14ac:dyDescent="0.3">
      <c r="A196" s="695">
        <v>31</v>
      </c>
      <c r="B196" s="696" t="s">
        <v>557</v>
      </c>
      <c r="C196" s="696">
        <v>89301311</v>
      </c>
      <c r="D196" s="697" t="s">
        <v>2544</v>
      </c>
      <c r="E196" s="698" t="s">
        <v>1793</v>
      </c>
      <c r="F196" s="696" t="s">
        <v>1769</v>
      </c>
      <c r="G196" s="696" t="s">
        <v>1852</v>
      </c>
      <c r="H196" s="696" t="s">
        <v>558</v>
      </c>
      <c r="I196" s="696" t="s">
        <v>663</v>
      </c>
      <c r="J196" s="696" t="s">
        <v>1853</v>
      </c>
      <c r="K196" s="696" t="s">
        <v>1854</v>
      </c>
      <c r="L196" s="699">
        <v>0</v>
      </c>
      <c r="M196" s="699">
        <v>0</v>
      </c>
      <c r="N196" s="696">
        <v>6</v>
      </c>
      <c r="O196" s="700">
        <v>3</v>
      </c>
      <c r="P196" s="699">
        <v>0</v>
      </c>
      <c r="Q196" s="701"/>
      <c r="R196" s="696">
        <v>3</v>
      </c>
      <c r="S196" s="701">
        <v>0.5</v>
      </c>
      <c r="T196" s="700">
        <v>1</v>
      </c>
      <c r="U196" s="702">
        <v>0.33333333333333331</v>
      </c>
    </row>
    <row r="197" spans="1:21" ht="14.4" customHeight="1" x14ac:dyDescent="0.3">
      <c r="A197" s="695">
        <v>31</v>
      </c>
      <c r="B197" s="696" t="s">
        <v>557</v>
      </c>
      <c r="C197" s="696">
        <v>89301311</v>
      </c>
      <c r="D197" s="697" t="s">
        <v>2544</v>
      </c>
      <c r="E197" s="698" t="s">
        <v>1794</v>
      </c>
      <c r="F197" s="696" t="s">
        <v>1769</v>
      </c>
      <c r="G197" s="696" t="s">
        <v>1798</v>
      </c>
      <c r="H197" s="696" t="s">
        <v>558</v>
      </c>
      <c r="I197" s="696" t="s">
        <v>826</v>
      </c>
      <c r="J197" s="696" t="s">
        <v>1799</v>
      </c>
      <c r="K197" s="696" t="s">
        <v>1800</v>
      </c>
      <c r="L197" s="699">
        <v>0</v>
      </c>
      <c r="M197" s="699">
        <v>0</v>
      </c>
      <c r="N197" s="696">
        <v>2</v>
      </c>
      <c r="O197" s="700">
        <v>1</v>
      </c>
      <c r="P197" s="699">
        <v>0</v>
      </c>
      <c r="Q197" s="701"/>
      <c r="R197" s="696">
        <v>1</v>
      </c>
      <c r="S197" s="701">
        <v>0.5</v>
      </c>
      <c r="T197" s="700">
        <v>0.5</v>
      </c>
      <c r="U197" s="702">
        <v>0.5</v>
      </c>
    </row>
    <row r="198" spans="1:21" ht="14.4" customHeight="1" x14ac:dyDescent="0.3">
      <c r="A198" s="695">
        <v>31</v>
      </c>
      <c r="B198" s="696" t="s">
        <v>557</v>
      </c>
      <c r="C198" s="696">
        <v>89301311</v>
      </c>
      <c r="D198" s="697" t="s">
        <v>2544</v>
      </c>
      <c r="E198" s="698" t="s">
        <v>1794</v>
      </c>
      <c r="F198" s="696" t="s">
        <v>1769</v>
      </c>
      <c r="G198" s="696" t="s">
        <v>1801</v>
      </c>
      <c r="H198" s="696" t="s">
        <v>990</v>
      </c>
      <c r="I198" s="696" t="s">
        <v>1139</v>
      </c>
      <c r="J198" s="696" t="s">
        <v>1695</v>
      </c>
      <c r="K198" s="696" t="s">
        <v>1696</v>
      </c>
      <c r="L198" s="699">
        <v>333.31</v>
      </c>
      <c r="M198" s="699">
        <v>333.31</v>
      </c>
      <c r="N198" s="696">
        <v>1</v>
      </c>
      <c r="O198" s="700">
        <v>1</v>
      </c>
      <c r="P198" s="699">
        <v>333.31</v>
      </c>
      <c r="Q198" s="701">
        <v>1</v>
      </c>
      <c r="R198" s="696">
        <v>1</v>
      </c>
      <c r="S198" s="701">
        <v>1</v>
      </c>
      <c r="T198" s="700">
        <v>1</v>
      </c>
      <c r="U198" s="702">
        <v>1</v>
      </c>
    </row>
    <row r="199" spans="1:21" ht="14.4" customHeight="1" x14ac:dyDescent="0.3">
      <c r="A199" s="695">
        <v>31</v>
      </c>
      <c r="B199" s="696" t="s">
        <v>557</v>
      </c>
      <c r="C199" s="696">
        <v>89301311</v>
      </c>
      <c r="D199" s="697" t="s">
        <v>2544</v>
      </c>
      <c r="E199" s="698" t="s">
        <v>1794</v>
      </c>
      <c r="F199" s="696" t="s">
        <v>1769</v>
      </c>
      <c r="G199" s="696" t="s">
        <v>1801</v>
      </c>
      <c r="H199" s="696" t="s">
        <v>990</v>
      </c>
      <c r="I199" s="696" t="s">
        <v>1165</v>
      </c>
      <c r="J199" s="696" t="s">
        <v>1699</v>
      </c>
      <c r="K199" s="696" t="s">
        <v>1700</v>
      </c>
      <c r="L199" s="699">
        <v>333.31</v>
      </c>
      <c r="M199" s="699">
        <v>999.93000000000006</v>
      </c>
      <c r="N199" s="696">
        <v>3</v>
      </c>
      <c r="O199" s="700">
        <v>2</v>
      </c>
      <c r="P199" s="699">
        <v>666.62</v>
      </c>
      <c r="Q199" s="701">
        <v>0.66666666666666663</v>
      </c>
      <c r="R199" s="696">
        <v>2</v>
      </c>
      <c r="S199" s="701">
        <v>0.66666666666666663</v>
      </c>
      <c r="T199" s="700">
        <v>1</v>
      </c>
      <c r="U199" s="702">
        <v>0.5</v>
      </c>
    </row>
    <row r="200" spans="1:21" ht="14.4" customHeight="1" x14ac:dyDescent="0.3">
      <c r="A200" s="695">
        <v>31</v>
      </c>
      <c r="B200" s="696" t="s">
        <v>557</v>
      </c>
      <c r="C200" s="696">
        <v>89301311</v>
      </c>
      <c r="D200" s="697" t="s">
        <v>2544</v>
      </c>
      <c r="E200" s="698" t="s">
        <v>1794</v>
      </c>
      <c r="F200" s="696" t="s">
        <v>1769</v>
      </c>
      <c r="G200" s="696" t="s">
        <v>1801</v>
      </c>
      <c r="H200" s="696" t="s">
        <v>558</v>
      </c>
      <c r="I200" s="696" t="s">
        <v>2008</v>
      </c>
      <c r="J200" s="696" t="s">
        <v>2009</v>
      </c>
      <c r="K200" s="696" t="s">
        <v>2010</v>
      </c>
      <c r="L200" s="699">
        <v>0</v>
      </c>
      <c r="M200" s="699">
        <v>0</v>
      </c>
      <c r="N200" s="696">
        <v>2</v>
      </c>
      <c r="O200" s="700">
        <v>0.5</v>
      </c>
      <c r="P200" s="699"/>
      <c r="Q200" s="701"/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31</v>
      </c>
      <c r="B201" s="696" t="s">
        <v>557</v>
      </c>
      <c r="C201" s="696">
        <v>89301311</v>
      </c>
      <c r="D201" s="697" t="s">
        <v>2544</v>
      </c>
      <c r="E201" s="698" t="s">
        <v>1794</v>
      </c>
      <c r="F201" s="696" t="s">
        <v>1769</v>
      </c>
      <c r="G201" s="696" t="s">
        <v>1805</v>
      </c>
      <c r="H201" s="696" t="s">
        <v>990</v>
      </c>
      <c r="I201" s="696" t="s">
        <v>1583</v>
      </c>
      <c r="J201" s="696" t="s">
        <v>1584</v>
      </c>
      <c r="K201" s="696" t="s">
        <v>1710</v>
      </c>
      <c r="L201" s="699">
        <v>184.22</v>
      </c>
      <c r="M201" s="699">
        <v>184.22</v>
      </c>
      <c r="N201" s="696">
        <v>1</v>
      </c>
      <c r="O201" s="700">
        <v>0.5</v>
      </c>
      <c r="P201" s="699"/>
      <c r="Q201" s="701">
        <v>0</v>
      </c>
      <c r="R201" s="696"/>
      <c r="S201" s="701">
        <v>0</v>
      </c>
      <c r="T201" s="700"/>
      <c r="U201" s="702">
        <v>0</v>
      </c>
    </row>
    <row r="202" spans="1:21" ht="14.4" customHeight="1" x14ac:dyDescent="0.3">
      <c r="A202" s="695">
        <v>31</v>
      </c>
      <c r="B202" s="696" t="s">
        <v>557</v>
      </c>
      <c r="C202" s="696">
        <v>89301311</v>
      </c>
      <c r="D202" s="697" t="s">
        <v>2544</v>
      </c>
      <c r="E202" s="698" t="s">
        <v>1794</v>
      </c>
      <c r="F202" s="696" t="s">
        <v>1769</v>
      </c>
      <c r="G202" s="696" t="s">
        <v>1808</v>
      </c>
      <c r="H202" s="696" t="s">
        <v>990</v>
      </c>
      <c r="I202" s="696" t="s">
        <v>1150</v>
      </c>
      <c r="J202" s="696" t="s">
        <v>1151</v>
      </c>
      <c r="K202" s="696" t="s">
        <v>1710</v>
      </c>
      <c r="L202" s="699">
        <v>69.86</v>
      </c>
      <c r="M202" s="699">
        <v>69.86</v>
      </c>
      <c r="N202" s="696">
        <v>1</v>
      </c>
      <c r="O202" s="700">
        <v>0.5</v>
      </c>
      <c r="P202" s="699">
        <v>69.86</v>
      </c>
      <c r="Q202" s="701">
        <v>1</v>
      </c>
      <c r="R202" s="696">
        <v>1</v>
      </c>
      <c r="S202" s="701">
        <v>1</v>
      </c>
      <c r="T202" s="700">
        <v>0.5</v>
      </c>
      <c r="U202" s="702">
        <v>1</v>
      </c>
    </row>
    <row r="203" spans="1:21" ht="14.4" customHeight="1" x14ac:dyDescent="0.3">
      <c r="A203" s="695">
        <v>31</v>
      </c>
      <c r="B203" s="696" t="s">
        <v>557</v>
      </c>
      <c r="C203" s="696">
        <v>89301311</v>
      </c>
      <c r="D203" s="697" t="s">
        <v>2544</v>
      </c>
      <c r="E203" s="698" t="s">
        <v>1794</v>
      </c>
      <c r="F203" s="696" t="s">
        <v>1769</v>
      </c>
      <c r="G203" s="696" t="s">
        <v>2011</v>
      </c>
      <c r="H203" s="696" t="s">
        <v>558</v>
      </c>
      <c r="I203" s="696" t="s">
        <v>2012</v>
      </c>
      <c r="J203" s="696" t="s">
        <v>2013</v>
      </c>
      <c r="K203" s="696" t="s">
        <v>2014</v>
      </c>
      <c r="L203" s="699">
        <v>81.77</v>
      </c>
      <c r="M203" s="699">
        <v>81.77</v>
      </c>
      <c r="N203" s="696">
        <v>1</v>
      </c>
      <c r="O203" s="700">
        <v>0.5</v>
      </c>
      <c r="P203" s="699">
        <v>81.77</v>
      </c>
      <c r="Q203" s="701">
        <v>1</v>
      </c>
      <c r="R203" s="696">
        <v>1</v>
      </c>
      <c r="S203" s="701">
        <v>1</v>
      </c>
      <c r="T203" s="700">
        <v>0.5</v>
      </c>
      <c r="U203" s="702">
        <v>1</v>
      </c>
    </row>
    <row r="204" spans="1:21" ht="14.4" customHeight="1" x14ac:dyDescent="0.3">
      <c r="A204" s="695">
        <v>31</v>
      </c>
      <c r="B204" s="696" t="s">
        <v>557</v>
      </c>
      <c r="C204" s="696">
        <v>89301311</v>
      </c>
      <c r="D204" s="697" t="s">
        <v>2544</v>
      </c>
      <c r="E204" s="698" t="s">
        <v>1794</v>
      </c>
      <c r="F204" s="696" t="s">
        <v>1769</v>
      </c>
      <c r="G204" s="696" t="s">
        <v>2015</v>
      </c>
      <c r="H204" s="696" t="s">
        <v>558</v>
      </c>
      <c r="I204" s="696" t="s">
        <v>2016</v>
      </c>
      <c r="J204" s="696" t="s">
        <v>1606</v>
      </c>
      <c r="K204" s="696" t="s">
        <v>2017</v>
      </c>
      <c r="L204" s="699">
        <v>0</v>
      </c>
      <c r="M204" s="699">
        <v>0</v>
      </c>
      <c r="N204" s="696">
        <v>2</v>
      </c>
      <c r="O204" s="700">
        <v>0.5</v>
      </c>
      <c r="P204" s="699">
        <v>0</v>
      </c>
      <c r="Q204" s="701"/>
      <c r="R204" s="696">
        <v>2</v>
      </c>
      <c r="S204" s="701">
        <v>1</v>
      </c>
      <c r="T204" s="700">
        <v>0.5</v>
      </c>
      <c r="U204" s="702">
        <v>1</v>
      </c>
    </row>
    <row r="205" spans="1:21" ht="14.4" customHeight="1" x14ac:dyDescent="0.3">
      <c r="A205" s="695">
        <v>31</v>
      </c>
      <c r="B205" s="696" t="s">
        <v>557</v>
      </c>
      <c r="C205" s="696">
        <v>89301311</v>
      </c>
      <c r="D205" s="697" t="s">
        <v>2544</v>
      </c>
      <c r="E205" s="698" t="s">
        <v>1794</v>
      </c>
      <c r="F205" s="696" t="s">
        <v>1769</v>
      </c>
      <c r="G205" s="696" t="s">
        <v>1819</v>
      </c>
      <c r="H205" s="696" t="s">
        <v>558</v>
      </c>
      <c r="I205" s="696" t="s">
        <v>1820</v>
      </c>
      <c r="J205" s="696" t="s">
        <v>1821</v>
      </c>
      <c r="K205" s="696"/>
      <c r="L205" s="699">
        <v>0</v>
      </c>
      <c r="M205" s="699">
        <v>0</v>
      </c>
      <c r="N205" s="696">
        <v>7</v>
      </c>
      <c r="O205" s="700">
        <v>5</v>
      </c>
      <c r="P205" s="699">
        <v>0</v>
      </c>
      <c r="Q205" s="701"/>
      <c r="R205" s="696">
        <v>5</v>
      </c>
      <c r="S205" s="701">
        <v>0.7142857142857143</v>
      </c>
      <c r="T205" s="700">
        <v>3.5</v>
      </c>
      <c r="U205" s="702">
        <v>0.7</v>
      </c>
    </row>
    <row r="206" spans="1:21" ht="14.4" customHeight="1" x14ac:dyDescent="0.3">
      <c r="A206" s="695">
        <v>31</v>
      </c>
      <c r="B206" s="696" t="s">
        <v>557</v>
      </c>
      <c r="C206" s="696">
        <v>89301311</v>
      </c>
      <c r="D206" s="697" t="s">
        <v>2544</v>
      </c>
      <c r="E206" s="698" t="s">
        <v>1794</v>
      </c>
      <c r="F206" s="696" t="s">
        <v>1769</v>
      </c>
      <c r="G206" s="696" t="s">
        <v>1826</v>
      </c>
      <c r="H206" s="696" t="s">
        <v>558</v>
      </c>
      <c r="I206" s="696" t="s">
        <v>747</v>
      </c>
      <c r="J206" s="696" t="s">
        <v>748</v>
      </c>
      <c r="K206" s="696" t="s">
        <v>1934</v>
      </c>
      <c r="L206" s="699">
        <v>0</v>
      </c>
      <c r="M206" s="699">
        <v>0</v>
      </c>
      <c r="N206" s="696">
        <v>1</v>
      </c>
      <c r="O206" s="700">
        <v>1</v>
      </c>
      <c r="P206" s="699"/>
      <c r="Q206" s="701"/>
      <c r="R206" s="696"/>
      <c r="S206" s="701">
        <v>0</v>
      </c>
      <c r="T206" s="700"/>
      <c r="U206" s="702">
        <v>0</v>
      </c>
    </row>
    <row r="207" spans="1:21" ht="14.4" customHeight="1" x14ac:dyDescent="0.3">
      <c r="A207" s="695">
        <v>31</v>
      </c>
      <c r="B207" s="696" t="s">
        <v>557</v>
      </c>
      <c r="C207" s="696">
        <v>89301311</v>
      </c>
      <c r="D207" s="697" t="s">
        <v>2544</v>
      </c>
      <c r="E207" s="698" t="s">
        <v>1794</v>
      </c>
      <c r="F207" s="696" t="s">
        <v>1769</v>
      </c>
      <c r="G207" s="696" t="s">
        <v>1826</v>
      </c>
      <c r="H207" s="696" t="s">
        <v>558</v>
      </c>
      <c r="I207" s="696" t="s">
        <v>1827</v>
      </c>
      <c r="J207" s="696" t="s">
        <v>748</v>
      </c>
      <c r="K207" s="696" t="s">
        <v>1828</v>
      </c>
      <c r="L207" s="699">
        <v>0</v>
      </c>
      <c r="M207" s="699">
        <v>0</v>
      </c>
      <c r="N207" s="696">
        <v>2</v>
      </c>
      <c r="O207" s="700">
        <v>1</v>
      </c>
      <c r="P207" s="699">
        <v>0</v>
      </c>
      <c r="Q207" s="701"/>
      <c r="R207" s="696">
        <v>2</v>
      </c>
      <c r="S207" s="701">
        <v>1</v>
      </c>
      <c r="T207" s="700">
        <v>1</v>
      </c>
      <c r="U207" s="702">
        <v>1</v>
      </c>
    </row>
    <row r="208" spans="1:21" ht="14.4" customHeight="1" x14ac:dyDescent="0.3">
      <c r="A208" s="695">
        <v>31</v>
      </c>
      <c r="B208" s="696" t="s">
        <v>557</v>
      </c>
      <c r="C208" s="696">
        <v>89301311</v>
      </c>
      <c r="D208" s="697" t="s">
        <v>2544</v>
      </c>
      <c r="E208" s="698" t="s">
        <v>1794</v>
      </c>
      <c r="F208" s="696" t="s">
        <v>1769</v>
      </c>
      <c r="G208" s="696" t="s">
        <v>1829</v>
      </c>
      <c r="H208" s="696" t="s">
        <v>990</v>
      </c>
      <c r="I208" s="696" t="s">
        <v>1169</v>
      </c>
      <c r="J208" s="696" t="s">
        <v>1170</v>
      </c>
      <c r="K208" s="696" t="s">
        <v>1171</v>
      </c>
      <c r="L208" s="699">
        <v>154.01</v>
      </c>
      <c r="M208" s="699">
        <v>2002.1299999999999</v>
      </c>
      <c r="N208" s="696">
        <v>13</v>
      </c>
      <c r="O208" s="700">
        <v>5</v>
      </c>
      <c r="P208" s="699">
        <v>2002.1299999999999</v>
      </c>
      <c r="Q208" s="701">
        <v>1</v>
      </c>
      <c r="R208" s="696">
        <v>13</v>
      </c>
      <c r="S208" s="701">
        <v>1</v>
      </c>
      <c r="T208" s="700">
        <v>5</v>
      </c>
      <c r="U208" s="702">
        <v>1</v>
      </c>
    </row>
    <row r="209" spans="1:21" ht="14.4" customHeight="1" x14ac:dyDescent="0.3">
      <c r="A209" s="695">
        <v>31</v>
      </c>
      <c r="B209" s="696" t="s">
        <v>557</v>
      </c>
      <c r="C209" s="696">
        <v>89301311</v>
      </c>
      <c r="D209" s="697" t="s">
        <v>2544</v>
      </c>
      <c r="E209" s="698" t="s">
        <v>1794</v>
      </c>
      <c r="F209" s="696" t="s">
        <v>1769</v>
      </c>
      <c r="G209" s="696" t="s">
        <v>1937</v>
      </c>
      <c r="H209" s="696" t="s">
        <v>558</v>
      </c>
      <c r="I209" s="696" t="s">
        <v>1092</v>
      </c>
      <c r="J209" s="696" t="s">
        <v>1093</v>
      </c>
      <c r="K209" s="696" t="s">
        <v>1938</v>
      </c>
      <c r="L209" s="699">
        <v>31.54</v>
      </c>
      <c r="M209" s="699">
        <v>31.54</v>
      </c>
      <c r="N209" s="696">
        <v>1</v>
      </c>
      <c r="O209" s="700">
        <v>0.5</v>
      </c>
      <c r="P209" s="699">
        <v>31.54</v>
      </c>
      <c r="Q209" s="701">
        <v>1</v>
      </c>
      <c r="R209" s="696">
        <v>1</v>
      </c>
      <c r="S209" s="701">
        <v>1</v>
      </c>
      <c r="T209" s="700">
        <v>0.5</v>
      </c>
      <c r="U209" s="702">
        <v>1</v>
      </c>
    </row>
    <row r="210" spans="1:21" ht="14.4" customHeight="1" x14ac:dyDescent="0.3">
      <c r="A210" s="695">
        <v>31</v>
      </c>
      <c r="B210" s="696" t="s">
        <v>557</v>
      </c>
      <c r="C210" s="696">
        <v>89301311</v>
      </c>
      <c r="D210" s="697" t="s">
        <v>2544</v>
      </c>
      <c r="E210" s="698" t="s">
        <v>1794</v>
      </c>
      <c r="F210" s="696" t="s">
        <v>1769</v>
      </c>
      <c r="G210" s="696" t="s">
        <v>1795</v>
      </c>
      <c r="H210" s="696" t="s">
        <v>990</v>
      </c>
      <c r="I210" s="696" t="s">
        <v>1065</v>
      </c>
      <c r="J210" s="696" t="s">
        <v>1062</v>
      </c>
      <c r="K210" s="696" t="s">
        <v>1066</v>
      </c>
      <c r="L210" s="699">
        <v>625.29</v>
      </c>
      <c r="M210" s="699">
        <v>44395.590000000004</v>
      </c>
      <c r="N210" s="696">
        <v>71</v>
      </c>
      <c r="O210" s="700">
        <v>21</v>
      </c>
      <c r="P210" s="699">
        <v>31264.500000000004</v>
      </c>
      <c r="Q210" s="701">
        <v>0.70422535211267612</v>
      </c>
      <c r="R210" s="696">
        <v>50</v>
      </c>
      <c r="S210" s="701">
        <v>0.70422535211267601</v>
      </c>
      <c r="T210" s="700">
        <v>15</v>
      </c>
      <c r="U210" s="702">
        <v>0.7142857142857143</v>
      </c>
    </row>
    <row r="211" spans="1:21" ht="14.4" customHeight="1" x14ac:dyDescent="0.3">
      <c r="A211" s="695">
        <v>31</v>
      </c>
      <c r="B211" s="696" t="s">
        <v>557</v>
      </c>
      <c r="C211" s="696">
        <v>89301311</v>
      </c>
      <c r="D211" s="697" t="s">
        <v>2544</v>
      </c>
      <c r="E211" s="698" t="s">
        <v>1794</v>
      </c>
      <c r="F211" s="696" t="s">
        <v>1769</v>
      </c>
      <c r="G211" s="696" t="s">
        <v>1795</v>
      </c>
      <c r="H211" s="696" t="s">
        <v>990</v>
      </c>
      <c r="I211" s="696" t="s">
        <v>1481</v>
      </c>
      <c r="J211" s="696" t="s">
        <v>1062</v>
      </c>
      <c r="K211" s="696" t="s">
        <v>1482</v>
      </c>
      <c r="L211" s="699">
        <v>937.93</v>
      </c>
      <c r="M211" s="699">
        <v>18758.599999999999</v>
      </c>
      <c r="N211" s="696">
        <v>20</v>
      </c>
      <c r="O211" s="700">
        <v>4.5</v>
      </c>
      <c r="P211" s="699">
        <v>7503.44</v>
      </c>
      <c r="Q211" s="701">
        <v>0.4</v>
      </c>
      <c r="R211" s="696">
        <v>8</v>
      </c>
      <c r="S211" s="701">
        <v>0.4</v>
      </c>
      <c r="T211" s="700">
        <v>2</v>
      </c>
      <c r="U211" s="702">
        <v>0.44444444444444442</v>
      </c>
    </row>
    <row r="212" spans="1:21" ht="14.4" customHeight="1" x14ac:dyDescent="0.3">
      <c r="A212" s="695">
        <v>31</v>
      </c>
      <c r="B212" s="696" t="s">
        <v>557</v>
      </c>
      <c r="C212" s="696">
        <v>89301311</v>
      </c>
      <c r="D212" s="697" t="s">
        <v>2544</v>
      </c>
      <c r="E212" s="698" t="s">
        <v>1794</v>
      </c>
      <c r="F212" s="696" t="s">
        <v>1769</v>
      </c>
      <c r="G212" s="696" t="s">
        <v>1795</v>
      </c>
      <c r="H212" s="696" t="s">
        <v>990</v>
      </c>
      <c r="I212" s="696" t="s">
        <v>1909</v>
      </c>
      <c r="J212" s="696" t="s">
        <v>1062</v>
      </c>
      <c r="K212" s="696" t="s">
        <v>1910</v>
      </c>
      <c r="L212" s="699">
        <v>1166.47</v>
      </c>
      <c r="M212" s="699">
        <v>8165.2900000000009</v>
      </c>
      <c r="N212" s="696">
        <v>7</v>
      </c>
      <c r="O212" s="700">
        <v>3</v>
      </c>
      <c r="P212" s="699">
        <v>5832.35</v>
      </c>
      <c r="Q212" s="701">
        <v>0.7142857142857143</v>
      </c>
      <c r="R212" s="696">
        <v>5</v>
      </c>
      <c r="S212" s="701">
        <v>0.7142857142857143</v>
      </c>
      <c r="T212" s="700">
        <v>2</v>
      </c>
      <c r="U212" s="702">
        <v>0.66666666666666663</v>
      </c>
    </row>
    <row r="213" spans="1:21" ht="14.4" customHeight="1" x14ac:dyDescent="0.3">
      <c r="A213" s="695">
        <v>31</v>
      </c>
      <c r="B213" s="696" t="s">
        <v>557</v>
      </c>
      <c r="C213" s="696">
        <v>89301311</v>
      </c>
      <c r="D213" s="697" t="s">
        <v>2544</v>
      </c>
      <c r="E213" s="698" t="s">
        <v>1794</v>
      </c>
      <c r="F213" s="696" t="s">
        <v>1769</v>
      </c>
      <c r="G213" s="696" t="s">
        <v>1835</v>
      </c>
      <c r="H213" s="696" t="s">
        <v>990</v>
      </c>
      <c r="I213" s="696" t="s">
        <v>1034</v>
      </c>
      <c r="J213" s="696" t="s">
        <v>993</v>
      </c>
      <c r="K213" s="696" t="s">
        <v>1715</v>
      </c>
      <c r="L213" s="699">
        <v>48.31</v>
      </c>
      <c r="M213" s="699">
        <v>96.62</v>
      </c>
      <c r="N213" s="696">
        <v>2</v>
      </c>
      <c r="O213" s="700">
        <v>1</v>
      </c>
      <c r="P213" s="699">
        <v>96.62</v>
      </c>
      <c r="Q213" s="701">
        <v>1</v>
      </c>
      <c r="R213" s="696">
        <v>2</v>
      </c>
      <c r="S213" s="701">
        <v>1</v>
      </c>
      <c r="T213" s="700">
        <v>1</v>
      </c>
      <c r="U213" s="702">
        <v>1</v>
      </c>
    </row>
    <row r="214" spans="1:21" ht="14.4" customHeight="1" x14ac:dyDescent="0.3">
      <c r="A214" s="695">
        <v>31</v>
      </c>
      <c r="B214" s="696" t="s">
        <v>557</v>
      </c>
      <c r="C214" s="696">
        <v>89301311</v>
      </c>
      <c r="D214" s="697" t="s">
        <v>2544</v>
      </c>
      <c r="E214" s="698" t="s">
        <v>1794</v>
      </c>
      <c r="F214" s="696" t="s">
        <v>1769</v>
      </c>
      <c r="G214" s="696" t="s">
        <v>1835</v>
      </c>
      <c r="H214" s="696" t="s">
        <v>990</v>
      </c>
      <c r="I214" s="696" t="s">
        <v>992</v>
      </c>
      <c r="J214" s="696" t="s">
        <v>993</v>
      </c>
      <c r="K214" s="696" t="s">
        <v>1716</v>
      </c>
      <c r="L214" s="699">
        <v>96.63</v>
      </c>
      <c r="M214" s="699">
        <v>2415.75</v>
      </c>
      <c r="N214" s="696">
        <v>25</v>
      </c>
      <c r="O214" s="700">
        <v>18</v>
      </c>
      <c r="P214" s="699">
        <v>1256.19</v>
      </c>
      <c r="Q214" s="701">
        <v>0.52</v>
      </c>
      <c r="R214" s="696">
        <v>13</v>
      </c>
      <c r="S214" s="701">
        <v>0.52</v>
      </c>
      <c r="T214" s="700">
        <v>9</v>
      </c>
      <c r="U214" s="702">
        <v>0.5</v>
      </c>
    </row>
    <row r="215" spans="1:21" ht="14.4" customHeight="1" x14ac:dyDescent="0.3">
      <c r="A215" s="695">
        <v>31</v>
      </c>
      <c r="B215" s="696" t="s">
        <v>557</v>
      </c>
      <c r="C215" s="696">
        <v>89301311</v>
      </c>
      <c r="D215" s="697" t="s">
        <v>2544</v>
      </c>
      <c r="E215" s="698" t="s">
        <v>1794</v>
      </c>
      <c r="F215" s="696" t="s">
        <v>1769</v>
      </c>
      <c r="G215" s="696" t="s">
        <v>1841</v>
      </c>
      <c r="H215" s="696" t="s">
        <v>558</v>
      </c>
      <c r="I215" s="696" t="s">
        <v>2018</v>
      </c>
      <c r="J215" s="696" t="s">
        <v>1843</v>
      </c>
      <c r="K215" s="696" t="s">
        <v>1844</v>
      </c>
      <c r="L215" s="699">
        <v>28.74</v>
      </c>
      <c r="M215" s="699">
        <v>28.74</v>
      </c>
      <c r="N215" s="696">
        <v>1</v>
      </c>
      <c r="O215" s="700">
        <v>0.5</v>
      </c>
      <c r="P215" s="699">
        <v>28.74</v>
      </c>
      <c r="Q215" s="701">
        <v>1</v>
      </c>
      <c r="R215" s="696">
        <v>1</v>
      </c>
      <c r="S215" s="701">
        <v>1</v>
      </c>
      <c r="T215" s="700">
        <v>0.5</v>
      </c>
      <c r="U215" s="702">
        <v>1</v>
      </c>
    </row>
    <row r="216" spans="1:21" ht="14.4" customHeight="1" x14ac:dyDescent="0.3">
      <c r="A216" s="695">
        <v>31</v>
      </c>
      <c r="B216" s="696" t="s">
        <v>557</v>
      </c>
      <c r="C216" s="696">
        <v>89301311</v>
      </c>
      <c r="D216" s="697" t="s">
        <v>2544</v>
      </c>
      <c r="E216" s="698" t="s">
        <v>1794</v>
      </c>
      <c r="F216" s="696" t="s">
        <v>1769</v>
      </c>
      <c r="G216" s="696" t="s">
        <v>1841</v>
      </c>
      <c r="H216" s="696" t="s">
        <v>558</v>
      </c>
      <c r="I216" s="696" t="s">
        <v>1842</v>
      </c>
      <c r="J216" s="696" t="s">
        <v>1843</v>
      </c>
      <c r="K216" s="696" t="s">
        <v>1844</v>
      </c>
      <c r="L216" s="699">
        <v>28.74</v>
      </c>
      <c r="M216" s="699">
        <v>114.96</v>
      </c>
      <c r="N216" s="696">
        <v>4</v>
      </c>
      <c r="O216" s="700">
        <v>3</v>
      </c>
      <c r="P216" s="699">
        <v>114.96</v>
      </c>
      <c r="Q216" s="701">
        <v>1</v>
      </c>
      <c r="R216" s="696">
        <v>4</v>
      </c>
      <c r="S216" s="701">
        <v>1</v>
      </c>
      <c r="T216" s="700">
        <v>3</v>
      </c>
      <c r="U216" s="702">
        <v>1</v>
      </c>
    </row>
    <row r="217" spans="1:21" ht="14.4" customHeight="1" x14ac:dyDescent="0.3">
      <c r="A217" s="695">
        <v>31</v>
      </c>
      <c r="B217" s="696" t="s">
        <v>557</v>
      </c>
      <c r="C217" s="696">
        <v>89301311</v>
      </c>
      <c r="D217" s="697" t="s">
        <v>2544</v>
      </c>
      <c r="E217" s="698" t="s">
        <v>1794</v>
      </c>
      <c r="F217" s="696" t="s">
        <v>1769</v>
      </c>
      <c r="G217" s="696" t="s">
        <v>1849</v>
      </c>
      <c r="H217" s="696" t="s">
        <v>558</v>
      </c>
      <c r="I217" s="696" t="s">
        <v>1850</v>
      </c>
      <c r="J217" s="696" t="s">
        <v>767</v>
      </c>
      <c r="K217" s="696" t="s">
        <v>1851</v>
      </c>
      <c r="L217" s="699">
        <v>112.13</v>
      </c>
      <c r="M217" s="699">
        <v>112.13</v>
      </c>
      <c r="N217" s="696">
        <v>1</v>
      </c>
      <c r="O217" s="700">
        <v>0.5</v>
      </c>
      <c r="P217" s="699">
        <v>112.13</v>
      </c>
      <c r="Q217" s="701">
        <v>1</v>
      </c>
      <c r="R217" s="696">
        <v>1</v>
      </c>
      <c r="S217" s="701">
        <v>1</v>
      </c>
      <c r="T217" s="700">
        <v>0.5</v>
      </c>
      <c r="U217" s="702">
        <v>1</v>
      </c>
    </row>
    <row r="218" spans="1:21" ht="14.4" customHeight="1" x14ac:dyDescent="0.3">
      <c r="A218" s="695">
        <v>31</v>
      </c>
      <c r="B218" s="696" t="s">
        <v>557</v>
      </c>
      <c r="C218" s="696">
        <v>89301311</v>
      </c>
      <c r="D218" s="697" t="s">
        <v>2544</v>
      </c>
      <c r="E218" s="698" t="s">
        <v>1794</v>
      </c>
      <c r="F218" s="696" t="s">
        <v>1769</v>
      </c>
      <c r="G218" s="696" t="s">
        <v>1852</v>
      </c>
      <c r="H218" s="696" t="s">
        <v>558</v>
      </c>
      <c r="I218" s="696" t="s">
        <v>663</v>
      </c>
      <c r="J218" s="696" t="s">
        <v>1853</v>
      </c>
      <c r="K218" s="696" t="s">
        <v>1854</v>
      </c>
      <c r="L218" s="699">
        <v>0</v>
      </c>
      <c r="M218" s="699">
        <v>0</v>
      </c>
      <c r="N218" s="696">
        <v>68</v>
      </c>
      <c r="O218" s="700">
        <v>49</v>
      </c>
      <c r="P218" s="699">
        <v>0</v>
      </c>
      <c r="Q218" s="701"/>
      <c r="R218" s="696">
        <v>37</v>
      </c>
      <c r="S218" s="701">
        <v>0.54411764705882348</v>
      </c>
      <c r="T218" s="700">
        <v>24.5</v>
      </c>
      <c r="U218" s="702">
        <v>0.5</v>
      </c>
    </row>
    <row r="219" spans="1:21" ht="14.4" customHeight="1" x14ac:dyDescent="0.3">
      <c r="A219" s="695">
        <v>31</v>
      </c>
      <c r="B219" s="696" t="s">
        <v>557</v>
      </c>
      <c r="C219" s="696">
        <v>89301311</v>
      </c>
      <c r="D219" s="697" t="s">
        <v>2544</v>
      </c>
      <c r="E219" s="698" t="s">
        <v>1794</v>
      </c>
      <c r="F219" s="696" t="s">
        <v>1769</v>
      </c>
      <c r="G219" s="696" t="s">
        <v>1855</v>
      </c>
      <c r="H219" s="696" t="s">
        <v>558</v>
      </c>
      <c r="I219" s="696" t="s">
        <v>1856</v>
      </c>
      <c r="J219" s="696" t="s">
        <v>1857</v>
      </c>
      <c r="K219" s="696" t="s">
        <v>1858</v>
      </c>
      <c r="L219" s="699">
        <v>23.46</v>
      </c>
      <c r="M219" s="699">
        <v>23.46</v>
      </c>
      <c r="N219" s="696">
        <v>1</v>
      </c>
      <c r="O219" s="700">
        <v>0.5</v>
      </c>
      <c r="P219" s="699">
        <v>23.46</v>
      </c>
      <c r="Q219" s="701">
        <v>1</v>
      </c>
      <c r="R219" s="696">
        <v>1</v>
      </c>
      <c r="S219" s="701">
        <v>1</v>
      </c>
      <c r="T219" s="700">
        <v>0.5</v>
      </c>
      <c r="U219" s="702">
        <v>1</v>
      </c>
    </row>
    <row r="220" spans="1:21" ht="14.4" customHeight="1" x14ac:dyDescent="0.3">
      <c r="A220" s="695">
        <v>31</v>
      </c>
      <c r="B220" s="696" t="s">
        <v>557</v>
      </c>
      <c r="C220" s="696">
        <v>89301311</v>
      </c>
      <c r="D220" s="697" t="s">
        <v>2544</v>
      </c>
      <c r="E220" s="698" t="s">
        <v>1794</v>
      </c>
      <c r="F220" s="696" t="s">
        <v>1769</v>
      </c>
      <c r="G220" s="696" t="s">
        <v>1796</v>
      </c>
      <c r="H220" s="696" t="s">
        <v>558</v>
      </c>
      <c r="I220" s="696" t="s">
        <v>1108</v>
      </c>
      <c r="J220" s="696" t="s">
        <v>1109</v>
      </c>
      <c r="K220" s="696" t="s">
        <v>1797</v>
      </c>
      <c r="L220" s="699">
        <v>194.73</v>
      </c>
      <c r="M220" s="699">
        <v>2336.7599999999998</v>
      </c>
      <c r="N220" s="696">
        <v>12</v>
      </c>
      <c r="O220" s="700">
        <v>5</v>
      </c>
      <c r="P220" s="699">
        <v>1947.3</v>
      </c>
      <c r="Q220" s="701">
        <v>0.83333333333333337</v>
      </c>
      <c r="R220" s="696">
        <v>10</v>
      </c>
      <c r="S220" s="701">
        <v>0.83333333333333337</v>
      </c>
      <c r="T220" s="700">
        <v>4.5</v>
      </c>
      <c r="U220" s="702">
        <v>0.9</v>
      </c>
    </row>
    <row r="221" spans="1:21" ht="14.4" customHeight="1" x14ac:dyDescent="0.3">
      <c r="A221" s="695">
        <v>31</v>
      </c>
      <c r="B221" s="696" t="s">
        <v>557</v>
      </c>
      <c r="C221" s="696">
        <v>89301311</v>
      </c>
      <c r="D221" s="697" t="s">
        <v>2544</v>
      </c>
      <c r="E221" s="698" t="s">
        <v>1794</v>
      </c>
      <c r="F221" s="696" t="s">
        <v>1769</v>
      </c>
      <c r="G221" s="696" t="s">
        <v>1859</v>
      </c>
      <c r="H221" s="696" t="s">
        <v>558</v>
      </c>
      <c r="I221" s="696" t="s">
        <v>1860</v>
      </c>
      <c r="J221" s="696" t="s">
        <v>1861</v>
      </c>
      <c r="K221" s="696" t="s">
        <v>1862</v>
      </c>
      <c r="L221" s="699">
        <v>98.23</v>
      </c>
      <c r="M221" s="699">
        <v>294.69</v>
      </c>
      <c r="N221" s="696">
        <v>3</v>
      </c>
      <c r="O221" s="700">
        <v>2.5</v>
      </c>
      <c r="P221" s="699">
        <v>98.23</v>
      </c>
      <c r="Q221" s="701">
        <v>0.33333333333333337</v>
      </c>
      <c r="R221" s="696">
        <v>1</v>
      </c>
      <c r="S221" s="701">
        <v>0.33333333333333331</v>
      </c>
      <c r="T221" s="700">
        <v>1</v>
      </c>
      <c r="U221" s="702">
        <v>0.4</v>
      </c>
    </row>
    <row r="222" spans="1:21" ht="14.4" customHeight="1" x14ac:dyDescent="0.3">
      <c r="A222" s="695">
        <v>31</v>
      </c>
      <c r="B222" s="696" t="s">
        <v>557</v>
      </c>
      <c r="C222" s="696">
        <v>89301311</v>
      </c>
      <c r="D222" s="697" t="s">
        <v>2544</v>
      </c>
      <c r="E222" s="698" t="s">
        <v>1794</v>
      </c>
      <c r="F222" s="696" t="s">
        <v>1769</v>
      </c>
      <c r="G222" s="696" t="s">
        <v>1859</v>
      </c>
      <c r="H222" s="696" t="s">
        <v>990</v>
      </c>
      <c r="I222" s="696" t="s">
        <v>2019</v>
      </c>
      <c r="J222" s="696" t="s">
        <v>2020</v>
      </c>
      <c r="K222" s="696" t="s">
        <v>2021</v>
      </c>
      <c r="L222" s="699">
        <v>32.74</v>
      </c>
      <c r="M222" s="699">
        <v>32.74</v>
      </c>
      <c r="N222" s="696">
        <v>1</v>
      </c>
      <c r="O222" s="700">
        <v>1</v>
      </c>
      <c r="P222" s="699">
        <v>32.74</v>
      </c>
      <c r="Q222" s="701">
        <v>1</v>
      </c>
      <c r="R222" s="696">
        <v>1</v>
      </c>
      <c r="S222" s="701">
        <v>1</v>
      </c>
      <c r="T222" s="700">
        <v>1</v>
      </c>
      <c r="U222" s="702">
        <v>1</v>
      </c>
    </row>
    <row r="223" spans="1:21" ht="14.4" customHeight="1" x14ac:dyDescent="0.3">
      <c r="A223" s="695">
        <v>31</v>
      </c>
      <c r="B223" s="696" t="s">
        <v>557</v>
      </c>
      <c r="C223" s="696">
        <v>89301311</v>
      </c>
      <c r="D223" s="697" t="s">
        <v>2544</v>
      </c>
      <c r="E223" s="698" t="s">
        <v>1794</v>
      </c>
      <c r="F223" s="696" t="s">
        <v>1769</v>
      </c>
      <c r="G223" s="696" t="s">
        <v>1859</v>
      </c>
      <c r="H223" s="696" t="s">
        <v>558</v>
      </c>
      <c r="I223" s="696" t="s">
        <v>2022</v>
      </c>
      <c r="J223" s="696" t="s">
        <v>2023</v>
      </c>
      <c r="K223" s="696" t="s">
        <v>2024</v>
      </c>
      <c r="L223" s="699">
        <v>32.74</v>
      </c>
      <c r="M223" s="699">
        <v>32.74</v>
      </c>
      <c r="N223" s="696">
        <v>1</v>
      </c>
      <c r="O223" s="700">
        <v>1</v>
      </c>
      <c r="P223" s="699">
        <v>32.74</v>
      </c>
      <c r="Q223" s="701">
        <v>1</v>
      </c>
      <c r="R223" s="696">
        <v>1</v>
      </c>
      <c r="S223" s="701">
        <v>1</v>
      </c>
      <c r="T223" s="700">
        <v>1</v>
      </c>
      <c r="U223" s="702">
        <v>1</v>
      </c>
    </row>
    <row r="224" spans="1:21" ht="14.4" customHeight="1" x14ac:dyDescent="0.3">
      <c r="A224" s="695">
        <v>31</v>
      </c>
      <c r="B224" s="696" t="s">
        <v>557</v>
      </c>
      <c r="C224" s="696">
        <v>89301311</v>
      </c>
      <c r="D224" s="697" t="s">
        <v>2544</v>
      </c>
      <c r="E224" s="698" t="s">
        <v>1794</v>
      </c>
      <c r="F224" s="696" t="s">
        <v>1769</v>
      </c>
      <c r="G224" s="696" t="s">
        <v>2025</v>
      </c>
      <c r="H224" s="696" t="s">
        <v>558</v>
      </c>
      <c r="I224" s="696" t="s">
        <v>2026</v>
      </c>
      <c r="J224" s="696" t="s">
        <v>2027</v>
      </c>
      <c r="K224" s="696" t="s">
        <v>2028</v>
      </c>
      <c r="L224" s="699">
        <v>0</v>
      </c>
      <c r="M224" s="699">
        <v>0</v>
      </c>
      <c r="N224" s="696">
        <v>1</v>
      </c>
      <c r="O224" s="700">
        <v>0.5</v>
      </c>
      <c r="P224" s="699">
        <v>0</v>
      </c>
      <c r="Q224" s="701"/>
      <c r="R224" s="696">
        <v>1</v>
      </c>
      <c r="S224" s="701">
        <v>1</v>
      </c>
      <c r="T224" s="700">
        <v>0.5</v>
      </c>
      <c r="U224" s="702">
        <v>1</v>
      </c>
    </row>
    <row r="225" spans="1:21" ht="14.4" customHeight="1" x14ac:dyDescent="0.3">
      <c r="A225" s="695">
        <v>31</v>
      </c>
      <c r="B225" s="696" t="s">
        <v>557</v>
      </c>
      <c r="C225" s="696">
        <v>89301311</v>
      </c>
      <c r="D225" s="697" t="s">
        <v>2544</v>
      </c>
      <c r="E225" s="698" t="s">
        <v>1794</v>
      </c>
      <c r="F225" s="696" t="s">
        <v>1771</v>
      </c>
      <c r="G225" s="696" t="s">
        <v>1864</v>
      </c>
      <c r="H225" s="696" t="s">
        <v>558</v>
      </c>
      <c r="I225" s="696" t="s">
        <v>1865</v>
      </c>
      <c r="J225" s="696" t="s">
        <v>1868</v>
      </c>
      <c r="K225" s="696" t="s">
        <v>1869</v>
      </c>
      <c r="L225" s="699">
        <v>410</v>
      </c>
      <c r="M225" s="699">
        <v>26650</v>
      </c>
      <c r="N225" s="696">
        <v>65</v>
      </c>
      <c r="O225" s="700">
        <v>65</v>
      </c>
      <c r="P225" s="699">
        <v>26650</v>
      </c>
      <c r="Q225" s="701">
        <v>1</v>
      </c>
      <c r="R225" s="696">
        <v>65</v>
      </c>
      <c r="S225" s="701">
        <v>1</v>
      </c>
      <c r="T225" s="700">
        <v>65</v>
      </c>
      <c r="U225" s="702">
        <v>1</v>
      </c>
    </row>
    <row r="226" spans="1:21" ht="14.4" customHeight="1" x14ac:dyDescent="0.3">
      <c r="A226" s="695">
        <v>31</v>
      </c>
      <c r="B226" s="696" t="s">
        <v>557</v>
      </c>
      <c r="C226" s="696">
        <v>89301311</v>
      </c>
      <c r="D226" s="697" t="s">
        <v>2544</v>
      </c>
      <c r="E226" s="698" t="s">
        <v>1794</v>
      </c>
      <c r="F226" s="696" t="s">
        <v>1771</v>
      </c>
      <c r="G226" s="696" t="s">
        <v>1873</v>
      </c>
      <c r="H226" s="696" t="s">
        <v>558</v>
      </c>
      <c r="I226" s="696" t="s">
        <v>1874</v>
      </c>
      <c r="J226" s="696" t="s">
        <v>1875</v>
      </c>
      <c r="K226" s="696" t="s">
        <v>1876</v>
      </c>
      <c r="L226" s="699">
        <v>35.75</v>
      </c>
      <c r="M226" s="699">
        <v>3575</v>
      </c>
      <c r="N226" s="696">
        <v>100</v>
      </c>
      <c r="O226" s="700">
        <v>50</v>
      </c>
      <c r="P226" s="699">
        <v>3503.5</v>
      </c>
      <c r="Q226" s="701">
        <v>0.98</v>
      </c>
      <c r="R226" s="696">
        <v>98</v>
      </c>
      <c r="S226" s="701">
        <v>0.98</v>
      </c>
      <c r="T226" s="700">
        <v>49</v>
      </c>
      <c r="U226" s="702">
        <v>0.98</v>
      </c>
    </row>
    <row r="227" spans="1:21" ht="14.4" customHeight="1" x14ac:dyDescent="0.3">
      <c r="A227" s="695">
        <v>31</v>
      </c>
      <c r="B227" s="696" t="s">
        <v>557</v>
      </c>
      <c r="C227" s="696">
        <v>89301311</v>
      </c>
      <c r="D227" s="697" t="s">
        <v>2544</v>
      </c>
      <c r="E227" s="698" t="s">
        <v>1794</v>
      </c>
      <c r="F227" s="696" t="s">
        <v>1771</v>
      </c>
      <c r="G227" s="696" t="s">
        <v>1877</v>
      </c>
      <c r="H227" s="696" t="s">
        <v>558</v>
      </c>
      <c r="I227" s="696" t="s">
        <v>1878</v>
      </c>
      <c r="J227" s="696" t="s">
        <v>1879</v>
      </c>
      <c r="K227" s="696" t="s">
        <v>1880</v>
      </c>
      <c r="L227" s="699">
        <v>260</v>
      </c>
      <c r="M227" s="699">
        <v>260</v>
      </c>
      <c r="N227" s="696">
        <v>1</v>
      </c>
      <c r="O227" s="700">
        <v>1</v>
      </c>
      <c r="P227" s="699">
        <v>260</v>
      </c>
      <c r="Q227" s="701">
        <v>1</v>
      </c>
      <c r="R227" s="696">
        <v>1</v>
      </c>
      <c r="S227" s="701">
        <v>1</v>
      </c>
      <c r="T227" s="700">
        <v>1</v>
      </c>
      <c r="U227" s="702">
        <v>1</v>
      </c>
    </row>
    <row r="228" spans="1:21" ht="14.4" customHeight="1" x14ac:dyDescent="0.3">
      <c r="A228" s="695">
        <v>31</v>
      </c>
      <c r="B228" s="696" t="s">
        <v>557</v>
      </c>
      <c r="C228" s="696">
        <v>89301311</v>
      </c>
      <c r="D228" s="697" t="s">
        <v>2544</v>
      </c>
      <c r="E228" s="698" t="s">
        <v>1794</v>
      </c>
      <c r="F228" s="696" t="s">
        <v>1771</v>
      </c>
      <c r="G228" s="696" t="s">
        <v>1877</v>
      </c>
      <c r="H228" s="696" t="s">
        <v>558</v>
      </c>
      <c r="I228" s="696" t="s">
        <v>1881</v>
      </c>
      <c r="J228" s="696" t="s">
        <v>1882</v>
      </c>
      <c r="K228" s="696" t="s">
        <v>1883</v>
      </c>
      <c r="L228" s="699">
        <v>200</v>
      </c>
      <c r="M228" s="699">
        <v>8000</v>
      </c>
      <c r="N228" s="696">
        <v>40</v>
      </c>
      <c r="O228" s="700">
        <v>20</v>
      </c>
      <c r="P228" s="699">
        <v>8000</v>
      </c>
      <c r="Q228" s="701">
        <v>1</v>
      </c>
      <c r="R228" s="696">
        <v>40</v>
      </c>
      <c r="S228" s="701">
        <v>1</v>
      </c>
      <c r="T228" s="700">
        <v>20</v>
      </c>
      <c r="U228" s="702">
        <v>1</v>
      </c>
    </row>
    <row r="229" spans="1:21" ht="14.4" customHeight="1" x14ac:dyDescent="0.3">
      <c r="A229" s="695">
        <v>31</v>
      </c>
      <c r="B229" s="696" t="s">
        <v>557</v>
      </c>
      <c r="C229" s="696">
        <v>89301311</v>
      </c>
      <c r="D229" s="697" t="s">
        <v>2544</v>
      </c>
      <c r="E229" s="698" t="s">
        <v>1794</v>
      </c>
      <c r="F229" s="696" t="s">
        <v>1771</v>
      </c>
      <c r="G229" s="696" t="s">
        <v>1877</v>
      </c>
      <c r="H229" s="696" t="s">
        <v>558</v>
      </c>
      <c r="I229" s="696" t="s">
        <v>1919</v>
      </c>
      <c r="J229" s="696" t="s">
        <v>1920</v>
      </c>
      <c r="K229" s="696" t="s">
        <v>1921</v>
      </c>
      <c r="L229" s="699">
        <v>1200</v>
      </c>
      <c r="M229" s="699">
        <v>1200</v>
      </c>
      <c r="N229" s="696">
        <v>1</v>
      </c>
      <c r="O229" s="700">
        <v>1</v>
      </c>
      <c r="P229" s="699">
        <v>1200</v>
      </c>
      <c r="Q229" s="701">
        <v>1</v>
      </c>
      <c r="R229" s="696">
        <v>1</v>
      </c>
      <c r="S229" s="701">
        <v>1</v>
      </c>
      <c r="T229" s="700">
        <v>1</v>
      </c>
      <c r="U229" s="702">
        <v>1</v>
      </c>
    </row>
    <row r="230" spans="1:21" ht="14.4" customHeight="1" x14ac:dyDescent="0.3">
      <c r="A230" s="695">
        <v>31</v>
      </c>
      <c r="B230" s="696" t="s">
        <v>557</v>
      </c>
      <c r="C230" s="696">
        <v>89301311</v>
      </c>
      <c r="D230" s="697" t="s">
        <v>2544</v>
      </c>
      <c r="E230" s="698" t="s">
        <v>1794</v>
      </c>
      <c r="F230" s="696" t="s">
        <v>1771</v>
      </c>
      <c r="G230" s="696" t="s">
        <v>1884</v>
      </c>
      <c r="H230" s="696" t="s">
        <v>558</v>
      </c>
      <c r="I230" s="696" t="s">
        <v>1885</v>
      </c>
      <c r="J230" s="696" t="s">
        <v>1886</v>
      </c>
      <c r="K230" s="696" t="s">
        <v>1887</v>
      </c>
      <c r="L230" s="699">
        <v>3000</v>
      </c>
      <c r="M230" s="699">
        <v>3000</v>
      </c>
      <c r="N230" s="696">
        <v>1</v>
      </c>
      <c r="O230" s="700">
        <v>1</v>
      </c>
      <c r="P230" s="699">
        <v>3000</v>
      </c>
      <c r="Q230" s="701">
        <v>1</v>
      </c>
      <c r="R230" s="696">
        <v>1</v>
      </c>
      <c r="S230" s="701">
        <v>1</v>
      </c>
      <c r="T230" s="700">
        <v>1</v>
      </c>
      <c r="U230" s="702">
        <v>1</v>
      </c>
    </row>
    <row r="231" spans="1:21" ht="14.4" customHeight="1" x14ac:dyDescent="0.3">
      <c r="A231" s="695">
        <v>31</v>
      </c>
      <c r="B231" s="696" t="s">
        <v>557</v>
      </c>
      <c r="C231" s="696">
        <v>89301311</v>
      </c>
      <c r="D231" s="697" t="s">
        <v>2544</v>
      </c>
      <c r="E231" s="698" t="s">
        <v>1794</v>
      </c>
      <c r="F231" s="696" t="s">
        <v>1771</v>
      </c>
      <c r="G231" s="696" t="s">
        <v>1884</v>
      </c>
      <c r="H231" s="696" t="s">
        <v>558</v>
      </c>
      <c r="I231" s="696" t="s">
        <v>1888</v>
      </c>
      <c r="J231" s="696" t="s">
        <v>1889</v>
      </c>
      <c r="K231" s="696" t="s">
        <v>1890</v>
      </c>
      <c r="L231" s="699">
        <v>199.5</v>
      </c>
      <c r="M231" s="699">
        <v>798</v>
      </c>
      <c r="N231" s="696">
        <v>4</v>
      </c>
      <c r="O231" s="700">
        <v>4</v>
      </c>
      <c r="P231" s="699">
        <v>798</v>
      </c>
      <c r="Q231" s="701">
        <v>1</v>
      </c>
      <c r="R231" s="696">
        <v>4</v>
      </c>
      <c r="S231" s="701">
        <v>1</v>
      </c>
      <c r="T231" s="700">
        <v>4</v>
      </c>
      <c r="U231" s="702">
        <v>1</v>
      </c>
    </row>
    <row r="232" spans="1:21" ht="14.4" customHeight="1" x14ac:dyDescent="0.3">
      <c r="A232" s="695">
        <v>31</v>
      </c>
      <c r="B232" s="696" t="s">
        <v>557</v>
      </c>
      <c r="C232" s="696">
        <v>89301311</v>
      </c>
      <c r="D232" s="697" t="s">
        <v>2544</v>
      </c>
      <c r="E232" s="698" t="s">
        <v>1794</v>
      </c>
      <c r="F232" s="696" t="s">
        <v>1771</v>
      </c>
      <c r="G232" s="696" t="s">
        <v>1884</v>
      </c>
      <c r="H232" s="696" t="s">
        <v>558</v>
      </c>
      <c r="I232" s="696" t="s">
        <v>1891</v>
      </c>
      <c r="J232" s="696" t="s">
        <v>1892</v>
      </c>
      <c r="K232" s="696" t="s">
        <v>1893</v>
      </c>
      <c r="L232" s="699">
        <v>492.18</v>
      </c>
      <c r="M232" s="699">
        <v>3445.2599999999998</v>
      </c>
      <c r="N232" s="696">
        <v>7</v>
      </c>
      <c r="O232" s="700">
        <v>7</v>
      </c>
      <c r="P232" s="699">
        <v>3445.2599999999998</v>
      </c>
      <c r="Q232" s="701">
        <v>1</v>
      </c>
      <c r="R232" s="696">
        <v>7</v>
      </c>
      <c r="S232" s="701">
        <v>1</v>
      </c>
      <c r="T232" s="700">
        <v>7</v>
      </c>
      <c r="U232" s="702">
        <v>1</v>
      </c>
    </row>
    <row r="233" spans="1:21" ht="14.4" customHeight="1" x14ac:dyDescent="0.3">
      <c r="A233" s="695">
        <v>31</v>
      </c>
      <c r="B233" s="696" t="s">
        <v>557</v>
      </c>
      <c r="C233" s="696">
        <v>89301311</v>
      </c>
      <c r="D233" s="697" t="s">
        <v>2544</v>
      </c>
      <c r="E233" s="698" t="s">
        <v>1794</v>
      </c>
      <c r="F233" s="696" t="s">
        <v>1771</v>
      </c>
      <c r="G233" s="696" t="s">
        <v>1884</v>
      </c>
      <c r="H233" s="696" t="s">
        <v>558</v>
      </c>
      <c r="I233" s="696" t="s">
        <v>1894</v>
      </c>
      <c r="J233" s="696" t="s">
        <v>1895</v>
      </c>
      <c r="K233" s="696" t="s">
        <v>1896</v>
      </c>
      <c r="L233" s="699">
        <v>750</v>
      </c>
      <c r="M233" s="699">
        <v>750</v>
      </c>
      <c r="N233" s="696">
        <v>1</v>
      </c>
      <c r="O233" s="700">
        <v>1</v>
      </c>
      <c r="P233" s="699">
        <v>750</v>
      </c>
      <c r="Q233" s="701">
        <v>1</v>
      </c>
      <c r="R233" s="696">
        <v>1</v>
      </c>
      <c r="S233" s="701">
        <v>1</v>
      </c>
      <c r="T233" s="700">
        <v>1</v>
      </c>
      <c r="U233" s="702">
        <v>1</v>
      </c>
    </row>
    <row r="234" spans="1:21" ht="14.4" customHeight="1" x14ac:dyDescent="0.3">
      <c r="A234" s="695">
        <v>31</v>
      </c>
      <c r="B234" s="696" t="s">
        <v>557</v>
      </c>
      <c r="C234" s="696">
        <v>89301311</v>
      </c>
      <c r="D234" s="697" t="s">
        <v>2544</v>
      </c>
      <c r="E234" s="698" t="s">
        <v>1794</v>
      </c>
      <c r="F234" s="696" t="s">
        <v>1771</v>
      </c>
      <c r="G234" s="696" t="s">
        <v>1884</v>
      </c>
      <c r="H234" s="696" t="s">
        <v>558</v>
      </c>
      <c r="I234" s="696" t="s">
        <v>1899</v>
      </c>
      <c r="J234" s="696" t="s">
        <v>1900</v>
      </c>
      <c r="K234" s="696" t="s">
        <v>1901</v>
      </c>
      <c r="L234" s="699">
        <v>971.25</v>
      </c>
      <c r="M234" s="699">
        <v>2913.75</v>
      </c>
      <c r="N234" s="696">
        <v>3</v>
      </c>
      <c r="O234" s="700">
        <v>3</v>
      </c>
      <c r="P234" s="699">
        <v>2913.75</v>
      </c>
      <c r="Q234" s="701">
        <v>1</v>
      </c>
      <c r="R234" s="696">
        <v>3</v>
      </c>
      <c r="S234" s="701">
        <v>1</v>
      </c>
      <c r="T234" s="700">
        <v>3</v>
      </c>
      <c r="U234" s="702">
        <v>1</v>
      </c>
    </row>
    <row r="235" spans="1:21" ht="14.4" customHeight="1" x14ac:dyDescent="0.3">
      <c r="A235" s="695">
        <v>31</v>
      </c>
      <c r="B235" s="696" t="s">
        <v>557</v>
      </c>
      <c r="C235" s="696">
        <v>89301311</v>
      </c>
      <c r="D235" s="697" t="s">
        <v>2544</v>
      </c>
      <c r="E235" s="698" t="s">
        <v>1794</v>
      </c>
      <c r="F235" s="696" t="s">
        <v>1771</v>
      </c>
      <c r="G235" s="696" t="s">
        <v>1884</v>
      </c>
      <c r="H235" s="696" t="s">
        <v>558</v>
      </c>
      <c r="I235" s="696" t="s">
        <v>1925</v>
      </c>
      <c r="J235" s="696" t="s">
        <v>1926</v>
      </c>
      <c r="K235" s="696" t="s">
        <v>1927</v>
      </c>
      <c r="L235" s="699">
        <v>2010.55</v>
      </c>
      <c r="M235" s="699">
        <v>2010.55</v>
      </c>
      <c r="N235" s="696">
        <v>1</v>
      </c>
      <c r="O235" s="700">
        <v>1</v>
      </c>
      <c r="P235" s="699">
        <v>2010.55</v>
      </c>
      <c r="Q235" s="701">
        <v>1</v>
      </c>
      <c r="R235" s="696">
        <v>1</v>
      </c>
      <c r="S235" s="701">
        <v>1</v>
      </c>
      <c r="T235" s="700">
        <v>1</v>
      </c>
      <c r="U235" s="702">
        <v>1</v>
      </c>
    </row>
    <row r="236" spans="1:21" ht="14.4" customHeight="1" x14ac:dyDescent="0.3">
      <c r="A236" s="695">
        <v>31</v>
      </c>
      <c r="B236" s="696" t="s">
        <v>557</v>
      </c>
      <c r="C236" s="696">
        <v>89301311</v>
      </c>
      <c r="D236" s="697" t="s">
        <v>2544</v>
      </c>
      <c r="E236" s="698" t="s">
        <v>1794</v>
      </c>
      <c r="F236" s="696" t="s">
        <v>1771</v>
      </c>
      <c r="G236" s="696" t="s">
        <v>1884</v>
      </c>
      <c r="H236" s="696" t="s">
        <v>558</v>
      </c>
      <c r="I236" s="696" t="s">
        <v>1904</v>
      </c>
      <c r="J236" s="696" t="s">
        <v>1905</v>
      </c>
      <c r="K236" s="696" t="s">
        <v>1906</v>
      </c>
      <c r="L236" s="699">
        <v>1978.94</v>
      </c>
      <c r="M236" s="699">
        <v>3957.88</v>
      </c>
      <c r="N236" s="696">
        <v>2</v>
      </c>
      <c r="O236" s="700">
        <v>2</v>
      </c>
      <c r="P236" s="699">
        <v>3957.88</v>
      </c>
      <c r="Q236" s="701">
        <v>1</v>
      </c>
      <c r="R236" s="696">
        <v>2</v>
      </c>
      <c r="S236" s="701">
        <v>1</v>
      </c>
      <c r="T236" s="700">
        <v>2</v>
      </c>
      <c r="U236" s="702">
        <v>1</v>
      </c>
    </row>
    <row r="237" spans="1:21" ht="14.4" customHeight="1" x14ac:dyDescent="0.3">
      <c r="A237" s="695">
        <v>31</v>
      </c>
      <c r="B237" s="696" t="s">
        <v>557</v>
      </c>
      <c r="C237" s="696">
        <v>89301311</v>
      </c>
      <c r="D237" s="697" t="s">
        <v>2544</v>
      </c>
      <c r="E237" s="698" t="s">
        <v>1794</v>
      </c>
      <c r="F237" s="696" t="s">
        <v>1771</v>
      </c>
      <c r="G237" s="696" t="s">
        <v>1884</v>
      </c>
      <c r="H237" s="696" t="s">
        <v>558</v>
      </c>
      <c r="I237" s="696" t="s">
        <v>1984</v>
      </c>
      <c r="J237" s="696" t="s">
        <v>1985</v>
      </c>
      <c r="K237" s="696" t="s">
        <v>1986</v>
      </c>
      <c r="L237" s="699">
        <v>350</v>
      </c>
      <c r="M237" s="699">
        <v>700</v>
      </c>
      <c r="N237" s="696">
        <v>2</v>
      </c>
      <c r="O237" s="700">
        <v>2</v>
      </c>
      <c r="P237" s="699">
        <v>700</v>
      </c>
      <c r="Q237" s="701">
        <v>1</v>
      </c>
      <c r="R237" s="696">
        <v>2</v>
      </c>
      <c r="S237" s="701">
        <v>1</v>
      </c>
      <c r="T237" s="700">
        <v>2</v>
      </c>
      <c r="U237" s="702">
        <v>1</v>
      </c>
    </row>
    <row r="238" spans="1:21" ht="14.4" customHeight="1" x14ac:dyDescent="0.3">
      <c r="A238" s="695">
        <v>31</v>
      </c>
      <c r="B238" s="696" t="s">
        <v>557</v>
      </c>
      <c r="C238" s="696">
        <v>89301312</v>
      </c>
      <c r="D238" s="697" t="s">
        <v>2545</v>
      </c>
      <c r="E238" s="698" t="s">
        <v>1778</v>
      </c>
      <c r="F238" s="696" t="s">
        <v>1771</v>
      </c>
      <c r="G238" s="696" t="s">
        <v>1884</v>
      </c>
      <c r="H238" s="696" t="s">
        <v>558</v>
      </c>
      <c r="I238" s="696" t="s">
        <v>1984</v>
      </c>
      <c r="J238" s="696" t="s">
        <v>1985</v>
      </c>
      <c r="K238" s="696" t="s">
        <v>1986</v>
      </c>
      <c r="L238" s="699">
        <v>350</v>
      </c>
      <c r="M238" s="699">
        <v>1050</v>
      </c>
      <c r="N238" s="696">
        <v>3</v>
      </c>
      <c r="O238" s="700">
        <v>3</v>
      </c>
      <c r="P238" s="699">
        <v>1050</v>
      </c>
      <c r="Q238" s="701">
        <v>1</v>
      </c>
      <c r="R238" s="696">
        <v>3</v>
      </c>
      <c r="S238" s="701">
        <v>1</v>
      </c>
      <c r="T238" s="700">
        <v>3</v>
      </c>
      <c r="U238" s="702">
        <v>1</v>
      </c>
    </row>
    <row r="239" spans="1:21" ht="14.4" customHeight="1" x14ac:dyDescent="0.3">
      <c r="A239" s="695">
        <v>31</v>
      </c>
      <c r="B239" s="696" t="s">
        <v>557</v>
      </c>
      <c r="C239" s="696">
        <v>89301312</v>
      </c>
      <c r="D239" s="697" t="s">
        <v>2545</v>
      </c>
      <c r="E239" s="698" t="s">
        <v>1779</v>
      </c>
      <c r="F239" s="696" t="s">
        <v>1769</v>
      </c>
      <c r="G239" s="696" t="s">
        <v>2029</v>
      </c>
      <c r="H239" s="696" t="s">
        <v>558</v>
      </c>
      <c r="I239" s="696" t="s">
        <v>2030</v>
      </c>
      <c r="J239" s="696" t="s">
        <v>2031</v>
      </c>
      <c r="K239" s="696" t="s">
        <v>2032</v>
      </c>
      <c r="L239" s="699">
        <v>0</v>
      </c>
      <c r="M239" s="699">
        <v>0</v>
      </c>
      <c r="N239" s="696">
        <v>2</v>
      </c>
      <c r="O239" s="700">
        <v>0.5</v>
      </c>
      <c r="P239" s="699">
        <v>0</v>
      </c>
      <c r="Q239" s="701"/>
      <c r="R239" s="696">
        <v>2</v>
      </c>
      <c r="S239" s="701">
        <v>1</v>
      </c>
      <c r="T239" s="700">
        <v>0.5</v>
      </c>
      <c r="U239" s="702">
        <v>1</v>
      </c>
    </row>
    <row r="240" spans="1:21" ht="14.4" customHeight="1" x14ac:dyDescent="0.3">
      <c r="A240" s="695">
        <v>31</v>
      </c>
      <c r="B240" s="696" t="s">
        <v>557</v>
      </c>
      <c r="C240" s="696">
        <v>89301312</v>
      </c>
      <c r="D240" s="697" t="s">
        <v>2545</v>
      </c>
      <c r="E240" s="698" t="s">
        <v>1779</v>
      </c>
      <c r="F240" s="696" t="s">
        <v>1769</v>
      </c>
      <c r="G240" s="696" t="s">
        <v>1952</v>
      </c>
      <c r="H240" s="696" t="s">
        <v>558</v>
      </c>
      <c r="I240" s="696" t="s">
        <v>2033</v>
      </c>
      <c r="J240" s="696" t="s">
        <v>2034</v>
      </c>
      <c r="K240" s="696" t="s">
        <v>2007</v>
      </c>
      <c r="L240" s="699">
        <v>0</v>
      </c>
      <c r="M240" s="699">
        <v>0</v>
      </c>
      <c r="N240" s="696">
        <v>5</v>
      </c>
      <c r="O240" s="700">
        <v>0.5</v>
      </c>
      <c r="P240" s="699">
        <v>0</v>
      </c>
      <c r="Q240" s="701"/>
      <c r="R240" s="696">
        <v>5</v>
      </c>
      <c r="S240" s="701">
        <v>1</v>
      </c>
      <c r="T240" s="700">
        <v>0.5</v>
      </c>
      <c r="U240" s="702">
        <v>1</v>
      </c>
    </row>
    <row r="241" spans="1:21" ht="14.4" customHeight="1" x14ac:dyDescent="0.3">
      <c r="A241" s="695">
        <v>31</v>
      </c>
      <c r="B241" s="696" t="s">
        <v>557</v>
      </c>
      <c r="C241" s="696">
        <v>89301312</v>
      </c>
      <c r="D241" s="697" t="s">
        <v>2545</v>
      </c>
      <c r="E241" s="698" t="s">
        <v>1779</v>
      </c>
      <c r="F241" s="696" t="s">
        <v>1769</v>
      </c>
      <c r="G241" s="696" t="s">
        <v>1795</v>
      </c>
      <c r="H241" s="696" t="s">
        <v>990</v>
      </c>
      <c r="I241" s="696" t="s">
        <v>1481</v>
      </c>
      <c r="J241" s="696" t="s">
        <v>1062</v>
      </c>
      <c r="K241" s="696" t="s">
        <v>1482</v>
      </c>
      <c r="L241" s="699">
        <v>937.93</v>
      </c>
      <c r="M241" s="699">
        <v>1875.86</v>
      </c>
      <c r="N241" s="696">
        <v>2</v>
      </c>
      <c r="O241" s="700">
        <v>1</v>
      </c>
      <c r="P241" s="699">
        <v>1875.86</v>
      </c>
      <c r="Q241" s="701">
        <v>1</v>
      </c>
      <c r="R241" s="696">
        <v>2</v>
      </c>
      <c r="S241" s="701">
        <v>1</v>
      </c>
      <c r="T241" s="700">
        <v>1</v>
      </c>
      <c r="U241" s="702">
        <v>1</v>
      </c>
    </row>
    <row r="242" spans="1:21" ht="14.4" customHeight="1" x14ac:dyDescent="0.3">
      <c r="A242" s="695">
        <v>31</v>
      </c>
      <c r="B242" s="696" t="s">
        <v>557</v>
      </c>
      <c r="C242" s="696">
        <v>89301312</v>
      </c>
      <c r="D242" s="697" t="s">
        <v>2545</v>
      </c>
      <c r="E242" s="698" t="s">
        <v>1779</v>
      </c>
      <c r="F242" s="696" t="s">
        <v>1769</v>
      </c>
      <c r="G242" s="696" t="s">
        <v>1835</v>
      </c>
      <c r="H242" s="696" t="s">
        <v>990</v>
      </c>
      <c r="I242" s="696" t="s">
        <v>992</v>
      </c>
      <c r="J242" s="696" t="s">
        <v>993</v>
      </c>
      <c r="K242" s="696" t="s">
        <v>1716</v>
      </c>
      <c r="L242" s="699">
        <v>96.63</v>
      </c>
      <c r="M242" s="699">
        <v>193.26</v>
      </c>
      <c r="N242" s="696">
        <v>2</v>
      </c>
      <c r="O242" s="700">
        <v>1</v>
      </c>
      <c r="P242" s="699">
        <v>193.26</v>
      </c>
      <c r="Q242" s="701">
        <v>1</v>
      </c>
      <c r="R242" s="696">
        <v>2</v>
      </c>
      <c r="S242" s="701">
        <v>1</v>
      </c>
      <c r="T242" s="700">
        <v>1</v>
      </c>
      <c r="U242" s="702">
        <v>1</v>
      </c>
    </row>
    <row r="243" spans="1:21" ht="14.4" customHeight="1" x14ac:dyDescent="0.3">
      <c r="A243" s="695">
        <v>31</v>
      </c>
      <c r="B243" s="696" t="s">
        <v>557</v>
      </c>
      <c r="C243" s="696">
        <v>89301312</v>
      </c>
      <c r="D243" s="697" t="s">
        <v>2545</v>
      </c>
      <c r="E243" s="698" t="s">
        <v>1779</v>
      </c>
      <c r="F243" s="696" t="s">
        <v>1769</v>
      </c>
      <c r="G243" s="696" t="s">
        <v>1964</v>
      </c>
      <c r="H243" s="696" t="s">
        <v>558</v>
      </c>
      <c r="I243" s="696" t="s">
        <v>2035</v>
      </c>
      <c r="J243" s="696" t="s">
        <v>644</v>
      </c>
      <c r="K243" s="696" t="s">
        <v>2036</v>
      </c>
      <c r="L243" s="699">
        <v>48.98</v>
      </c>
      <c r="M243" s="699">
        <v>97.96</v>
      </c>
      <c r="N243" s="696">
        <v>2</v>
      </c>
      <c r="O243" s="700">
        <v>0.5</v>
      </c>
      <c r="P243" s="699">
        <v>97.96</v>
      </c>
      <c r="Q243" s="701">
        <v>1</v>
      </c>
      <c r="R243" s="696">
        <v>2</v>
      </c>
      <c r="S243" s="701">
        <v>1</v>
      </c>
      <c r="T243" s="700">
        <v>0.5</v>
      </c>
      <c r="U243" s="702">
        <v>1</v>
      </c>
    </row>
    <row r="244" spans="1:21" ht="14.4" customHeight="1" x14ac:dyDescent="0.3">
      <c r="A244" s="695">
        <v>31</v>
      </c>
      <c r="B244" s="696" t="s">
        <v>557</v>
      </c>
      <c r="C244" s="696">
        <v>89301312</v>
      </c>
      <c r="D244" s="697" t="s">
        <v>2545</v>
      </c>
      <c r="E244" s="698" t="s">
        <v>1779</v>
      </c>
      <c r="F244" s="696" t="s">
        <v>1769</v>
      </c>
      <c r="G244" s="696" t="s">
        <v>2037</v>
      </c>
      <c r="H244" s="696" t="s">
        <v>558</v>
      </c>
      <c r="I244" s="696" t="s">
        <v>2038</v>
      </c>
      <c r="J244" s="696" t="s">
        <v>2039</v>
      </c>
      <c r="K244" s="696" t="s">
        <v>2040</v>
      </c>
      <c r="L244" s="699">
        <v>0</v>
      </c>
      <c r="M244" s="699">
        <v>0</v>
      </c>
      <c r="N244" s="696">
        <v>3</v>
      </c>
      <c r="O244" s="700">
        <v>0.5</v>
      </c>
      <c r="P244" s="699">
        <v>0</v>
      </c>
      <c r="Q244" s="701"/>
      <c r="R244" s="696">
        <v>3</v>
      </c>
      <c r="S244" s="701">
        <v>1</v>
      </c>
      <c r="T244" s="700">
        <v>0.5</v>
      </c>
      <c r="U244" s="702">
        <v>1</v>
      </c>
    </row>
    <row r="245" spans="1:21" ht="14.4" customHeight="1" x14ac:dyDescent="0.3">
      <c r="A245" s="695">
        <v>31</v>
      </c>
      <c r="B245" s="696" t="s">
        <v>557</v>
      </c>
      <c r="C245" s="696">
        <v>89301312</v>
      </c>
      <c r="D245" s="697" t="s">
        <v>2545</v>
      </c>
      <c r="E245" s="698" t="s">
        <v>1779</v>
      </c>
      <c r="F245" s="696" t="s">
        <v>1771</v>
      </c>
      <c r="G245" s="696" t="s">
        <v>1911</v>
      </c>
      <c r="H245" s="696" t="s">
        <v>558</v>
      </c>
      <c r="I245" s="696" t="s">
        <v>1912</v>
      </c>
      <c r="J245" s="696" t="s">
        <v>1913</v>
      </c>
      <c r="K245" s="696" t="s">
        <v>1914</v>
      </c>
      <c r="L245" s="699">
        <v>1668</v>
      </c>
      <c r="M245" s="699">
        <v>1668</v>
      </c>
      <c r="N245" s="696">
        <v>1</v>
      </c>
      <c r="O245" s="700">
        <v>1</v>
      </c>
      <c r="P245" s="699"/>
      <c r="Q245" s="701">
        <v>0</v>
      </c>
      <c r="R245" s="696"/>
      <c r="S245" s="701">
        <v>0</v>
      </c>
      <c r="T245" s="700"/>
      <c r="U245" s="702">
        <v>0</v>
      </c>
    </row>
    <row r="246" spans="1:21" ht="14.4" customHeight="1" x14ac:dyDescent="0.3">
      <c r="A246" s="695">
        <v>31</v>
      </c>
      <c r="B246" s="696" t="s">
        <v>557</v>
      </c>
      <c r="C246" s="696">
        <v>89301312</v>
      </c>
      <c r="D246" s="697" t="s">
        <v>2545</v>
      </c>
      <c r="E246" s="698" t="s">
        <v>1779</v>
      </c>
      <c r="F246" s="696" t="s">
        <v>1771</v>
      </c>
      <c r="G246" s="696" t="s">
        <v>1884</v>
      </c>
      <c r="H246" s="696" t="s">
        <v>558</v>
      </c>
      <c r="I246" s="696" t="s">
        <v>1981</v>
      </c>
      <c r="J246" s="696" t="s">
        <v>1982</v>
      </c>
      <c r="K246" s="696" t="s">
        <v>1983</v>
      </c>
      <c r="L246" s="699">
        <v>2296.87</v>
      </c>
      <c r="M246" s="699">
        <v>2296.87</v>
      </c>
      <c r="N246" s="696">
        <v>1</v>
      </c>
      <c r="O246" s="700">
        <v>1</v>
      </c>
      <c r="P246" s="699">
        <v>2296.87</v>
      </c>
      <c r="Q246" s="701">
        <v>1</v>
      </c>
      <c r="R246" s="696">
        <v>1</v>
      </c>
      <c r="S246" s="701">
        <v>1</v>
      </c>
      <c r="T246" s="700">
        <v>1</v>
      </c>
      <c r="U246" s="702">
        <v>1</v>
      </c>
    </row>
    <row r="247" spans="1:21" ht="14.4" customHeight="1" x14ac:dyDescent="0.3">
      <c r="A247" s="695">
        <v>31</v>
      </c>
      <c r="B247" s="696" t="s">
        <v>557</v>
      </c>
      <c r="C247" s="696">
        <v>89301312</v>
      </c>
      <c r="D247" s="697" t="s">
        <v>2545</v>
      </c>
      <c r="E247" s="698" t="s">
        <v>1779</v>
      </c>
      <c r="F247" s="696" t="s">
        <v>1771</v>
      </c>
      <c r="G247" s="696" t="s">
        <v>1884</v>
      </c>
      <c r="H247" s="696" t="s">
        <v>558</v>
      </c>
      <c r="I247" s="696" t="s">
        <v>2003</v>
      </c>
      <c r="J247" s="696" t="s">
        <v>2004</v>
      </c>
      <c r="K247" s="696" t="s">
        <v>2005</v>
      </c>
      <c r="L247" s="699">
        <v>320.25</v>
      </c>
      <c r="M247" s="699">
        <v>320.25</v>
      </c>
      <c r="N247" s="696">
        <v>1</v>
      </c>
      <c r="O247" s="700">
        <v>1</v>
      </c>
      <c r="P247" s="699">
        <v>320.25</v>
      </c>
      <c r="Q247" s="701">
        <v>1</v>
      </c>
      <c r="R247" s="696">
        <v>1</v>
      </c>
      <c r="S247" s="701">
        <v>1</v>
      </c>
      <c r="T247" s="700">
        <v>1</v>
      </c>
      <c r="U247" s="702">
        <v>1</v>
      </c>
    </row>
    <row r="248" spans="1:21" ht="14.4" customHeight="1" x14ac:dyDescent="0.3">
      <c r="A248" s="695">
        <v>31</v>
      </c>
      <c r="B248" s="696" t="s">
        <v>557</v>
      </c>
      <c r="C248" s="696">
        <v>89301312</v>
      </c>
      <c r="D248" s="697" t="s">
        <v>2545</v>
      </c>
      <c r="E248" s="698" t="s">
        <v>1779</v>
      </c>
      <c r="F248" s="696" t="s">
        <v>1771</v>
      </c>
      <c r="G248" s="696" t="s">
        <v>1884</v>
      </c>
      <c r="H248" s="696" t="s">
        <v>558</v>
      </c>
      <c r="I248" s="696" t="s">
        <v>2041</v>
      </c>
      <c r="J248" s="696" t="s">
        <v>2042</v>
      </c>
      <c r="K248" s="696" t="s">
        <v>2043</v>
      </c>
      <c r="L248" s="699">
        <v>250</v>
      </c>
      <c r="M248" s="699">
        <v>250</v>
      </c>
      <c r="N248" s="696">
        <v>1</v>
      </c>
      <c r="O248" s="700">
        <v>1</v>
      </c>
      <c r="P248" s="699">
        <v>250</v>
      </c>
      <c r="Q248" s="701">
        <v>1</v>
      </c>
      <c r="R248" s="696">
        <v>1</v>
      </c>
      <c r="S248" s="701">
        <v>1</v>
      </c>
      <c r="T248" s="700">
        <v>1</v>
      </c>
      <c r="U248" s="702">
        <v>1</v>
      </c>
    </row>
    <row r="249" spans="1:21" ht="14.4" customHeight="1" x14ac:dyDescent="0.3">
      <c r="A249" s="695">
        <v>31</v>
      </c>
      <c r="B249" s="696" t="s">
        <v>557</v>
      </c>
      <c r="C249" s="696">
        <v>89301312</v>
      </c>
      <c r="D249" s="697" t="s">
        <v>2545</v>
      </c>
      <c r="E249" s="698" t="s">
        <v>1779</v>
      </c>
      <c r="F249" s="696" t="s">
        <v>1771</v>
      </c>
      <c r="G249" s="696" t="s">
        <v>1884</v>
      </c>
      <c r="H249" s="696" t="s">
        <v>558</v>
      </c>
      <c r="I249" s="696" t="s">
        <v>2044</v>
      </c>
      <c r="J249" s="696" t="s">
        <v>2045</v>
      </c>
      <c r="K249" s="696"/>
      <c r="L249" s="699">
        <v>400</v>
      </c>
      <c r="M249" s="699">
        <v>400</v>
      </c>
      <c r="N249" s="696">
        <v>1</v>
      </c>
      <c r="O249" s="700">
        <v>1</v>
      </c>
      <c r="P249" s="699"/>
      <c r="Q249" s="701">
        <v>0</v>
      </c>
      <c r="R249" s="696"/>
      <c r="S249" s="701">
        <v>0</v>
      </c>
      <c r="T249" s="700"/>
      <c r="U249" s="702">
        <v>0</v>
      </c>
    </row>
    <row r="250" spans="1:21" ht="14.4" customHeight="1" x14ac:dyDescent="0.3">
      <c r="A250" s="695">
        <v>31</v>
      </c>
      <c r="B250" s="696" t="s">
        <v>557</v>
      </c>
      <c r="C250" s="696">
        <v>89301312</v>
      </c>
      <c r="D250" s="697" t="s">
        <v>2545</v>
      </c>
      <c r="E250" s="698" t="s">
        <v>1779</v>
      </c>
      <c r="F250" s="696" t="s">
        <v>1771</v>
      </c>
      <c r="G250" s="696" t="s">
        <v>1884</v>
      </c>
      <c r="H250" s="696" t="s">
        <v>558</v>
      </c>
      <c r="I250" s="696" t="s">
        <v>1928</v>
      </c>
      <c r="J250" s="696" t="s">
        <v>1929</v>
      </c>
      <c r="K250" s="696" t="s">
        <v>1930</v>
      </c>
      <c r="L250" s="699">
        <v>349.12</v>
      </c>
      <c r="M250" s="699">
        <v>698.24</v>
      </c>
      <c r="N250" s="696">
        <v>2</v>
      </c>
      <c r="O250" s="700">
        <v>2</v>
      </c>
      <c r="P250" s="699">
        <v>698.24</v>
      </c>
      <c r="Q250" s="701">
        <v>1</v>
      </c>
      <c r="R250" s="696">
        <v>2</v>
      </c>
      <c r="S250" s="701">
        <v>1</v>
      </c>
      <c r="T250" s="700">
        <v>2</v>
      </c>
      <c r="U250" s="702">
        <v>1</v>
      </c>
    </row>
    <row r="251" spans="1:21" ht="14.4" customHeight="1" x14ac:dyDescent="0.3">
      <c r="A251" s="695">
        <v>31</v>
      </c>
      <c r="B251" s="696" t="s">
        <v>557</v>
      </c>
      <c r="C251" s="696">
        <v>89301312</v>
      </c>
      <c r="D251" s="697" t="s">
        <v>2545</v>
      </c>
      <c r="E251" s="698" t="s">
        <v>1779</v>
      </c>
      <c r="F251" s="696" t="s">
        <v>1771</v>
      </c>
      <c r="G251" s="696" t="s">
        <v>1884</v>
      </c>
      <c r="H251" s="696" t="s">
        <v>558</v>
      </c>
      <c r="I251" s="696" t="s">
        <v>1984</v>
      </c>
      <c r="J251" s="696" t="s">
        <v>1985</v>
      </c>
      <c r="K251" s="696" t="s">
        <v>1986</v>
      </c>
      <c r="L251" s="699">
        <v>350</v>
      </c>
      <c r="M251" s="699">
        <v>1050</v>
      </c>
      <c r="N251" s="696">
        <v>3</v>
      </c>
      <c r="O251" s="700">
        <v>3</v>
      </c>
      <c r="P251" s="699">
        <v>1050</v>
      </c>
      <c r="Q251" s="701">
        <v>1</v>
      </c>
      <c r="R251" s="696">
        <v>3</v>
      </c>
      <c r="S251" s="701">
        <v>1</v>
      </c>
      <c r="T251" s="700">
        <v>3</v>
      </c>
      <c r="U251" s="702">
        <v>1</v>
      </c>
    </row>
    <row r="252" spans="1:21" ht="14.4" customHeight="1" x14ac:dyDescent="0.3">
      <c r="A252" s="695">
        <v>31</v>
      </c>
      <c r="B252" s="696" t="s">
        <v>557</v>
      </c>
      <c r="C252" s="696">
        <v>89301312</v>
      </c>
      <c r="D252" s="697" t="s">
        <v>2545</v>
      </c>
      <c r="E252" s="698" t="s">
        <v>1779</v>
      </c>
      <c r="F252" s="696" t="s">
        <v>1771</v>
      </c>
      <c r="G252" s="696" t="s">
        <v>1884</v>
      </c>
      <c r="H252" s="696" t="s">
        <v>558</v>
      </c>
      <c r="I252" s="696" t="s">
        <v>2046</v>
      </c>
      <c r="J252" s="696" t="s">
        <v>2047</v>
      </c>
      <c r="K252" s="696" t="s">
        <v>2048</v>
      </c>
      <c r="L252" s="699">
        <v>250</v>
      </c>
      <c r="M252" s="699">
        <v>500</v>
      </c>
      <c r="N252" s="696">
        <v>2</v>
      </c>
      <c r="O252" s="700">
        <v>2</v>
      </c>
      <c r="P252" s="699">
        <v>250</v>
      </c>
      <c r="Q252" s="701">
        <v>0.5</v>
      </c>
      <c r="R252" s="696">
        <v>1</v>
      </c>
      <c r="S252" s="701">
        <v>0.5</v>
      </c>
      <c r="T252" s="700">
        <v>1</v>
      </c>
      <c r="U252" s="702">
        <v>0.5</v>
      </c>
    </row>
    <row r="253" spans="1:21" ht="14.4" customHeight="1" x14ac:dyDescent="0.3">
      <c r="A253" s="695">
        <v>31</v>
      </c>
      <c r="B253" s="696" t="s">
        <v>557</v>
      </c>
      <c r="C253" s="696">
        <v>89301312</v>
      </c>
      <c r="D253" s="697" t="s">
        <v>2545</v>
      </c>
      <c r="E253" s="698" t="s">
        <v>1779</v>
      </c>
      <c r="F253" s="696" t="s">
        <v>1771</v>
      </c>
      <c r="G253" s="696" t="s">
        <v>1884</v>
      </c>
      <c r="H253" s="696" t="s">
        <v>558</v>
      </c>
      <c r="I253" s="696" t="s">
        <v>2049</v>
      </c>
      <c r="J253" s="696" t="s">
        <v>2050</v>
      </c>
      <c r="K253" s="696" t="s">
        <v>2048</v>
      </c>
      <c r="L253" s="699">
        <v>250</v>
      </c>
      <c r="M253" s="699">
        <v>500</v>
      </c>
      <c r="N253" s="696">
        <v>2</v>
      </c>
      <c r="O253" s="700">
        <v>2</v>
      </c>
      <c r="P253" s="699">
        <v>500</v>
      </c>
      <c r="Q253" s="701">
        <v>1</v>
      </c>
      <c r="R253" s="696">
        <v>2</v>
      </c>
      <c r="S253" s="701">
        <v>1</v>
      </c>
      <c r="T253" s="700">
        <v>2</v>
      </c>
      <c r="U253" s="702">
        <v>1</v>
      </c>
    </row>
    <row r="254" spans="1:21" ht="14.4" customHeight="1" x14ac:dyDescent="0.3">
      <c r="A254" s="695">
        <v>31</v>
      </c>
      <c r="B254" s="696" t="s">
        <v>557</v>
      </c>
      <c r="C254" s="696">
        <v>89301312</v>
      </c>
      <c r="D254" s="697" t="s">
        <v>2545</v>
      </c>
      <c r="E254" s="698" t="s">
        <v>1779</v>
      </c>
      <c r="F254" s="696" t="s">
        <v>1771</v>
      </c>
      <c r="G254" s="696" t="s">
        <v>2051</v>
      </c>
      <c r="H254" s="696" t="s">
        <v>558</v>
      </c>
      <c r="I254" s="696" t="s">
        <v>2052</v>
      </c>
      <c r="J254" s="696" t="s">
        <v>2053</v>
      </c>
      <c r="K254" s="696" t="s">
        <v>2054</v>
      </c>
      <c r="L254" s="699">
        <v>0</v>
      </c>
      <c r="M254" s="699">
        <v>0</v>
      </c>
      <c r="N254" s="696">
        <v>2</v>
      </c>
      <c r="O254" s="700">
        <v>2</v>
      </c>
      <c r="P254" s="699"/>
      <c r="Q254" s="701"/>
      <c r="R254" s="696"/>
      <c r="S254" s="701">
        <v>0</v>
      </c>
      <c r="T254" s="700"/>
      <c r="U254" s="702">
        <v>0</v>
      </c>
    </row>
    <row r="255" spans="1:21" ht="14.4" customHeight="1" x14ac:dyDescent="0.3">
      <c r="A255" s="695">
        <v>31</v>
      </c>
      <c r="B255" s="696" t="s">
        <v>557</v>
      </c>
      <c r="C255" s="696">
        <v>89301312</v>
      </c>
      <c r="D255" s="697" t="s">
        <v>2545</v>
      </c>
      <c r="E255" s="698" t="s">
        <v>1780</v>
      </c>
      <c r="F255" s="696" t="s">
        <v>1769</v>
      </c>
      <c r="G255" s="696" t="s">
        <v>1801</v>
      </c>
      <c r="H255" s="696" t="s">
        <v>558</v>
      </c>
      <c r="I255" s="696" t="s">
        <v>2055</v>
      </c>
      <c r="J255" s="696" t="s">
        <v>2056</v>
      </c>
      <c r="K255" s="696" t="s">
        <v>2057</v>
      </c>
      <c r="L255" s="699">
        <v>333.31</v>
      </c>
      <c r="M255" s="699">
        <v>333.31</v>
      </c>
      <c r="N255" s="696">
        <v>1</v>
      </c>
      <c r="O255" s="700"/>
      <c r="P255" s="699">
        <v>333.31</v>
      </c>
      <c r="Q255" s="701">
        <v>1</v>
      </c>
      <c r="R255" s="696">
        <v>1</v>
      </c>
      <c r="S255" s="701">
        <v>1</v>
      </c>
      <c r="T255" s="700"/>
      <c r="U255" s="702"/>
    </row>
    <row r="256" spans="1:21" ht="14.4" customHeight="1" x14ac:dyDescent="0.3">
      <c r="A256" s="695">
        <v>31</v>
      </c>
      <c r="B256" s="696" t="s">
        <v>557</v>
      </c>
      <c r="C256" s="696">
        <v>89301312</v>
      </c>
      <c r="D256" s="697" t="s">
        <v>2545</v>
      </c>
      <c r="E256" s="698" t="s">
        <v>1780</v>
      </c>
      <c r="F256" s="696" t="s">
        <v>1769</v>
      </c>
      <c r="G256" s="696" t="s">
        <v>1829</v>
      </c>
      <c r="H256" s="696" t="s">
        <v>990</v>
      </c>
      <c r="I256" s="696" t="s">
        <v>1169</v>
      </c>
      <c r="J256" s="696" t="s">
        <v>1170</v>
      </c>
      <c r="K256" s="696" t="s">
        <v>1171</v>
      </c>
      <c r="L256" s="699">
        <v>154.01</v>
      </c>
      <c r="M256" s="699">
        <v>154.01</v>
      </c>
      <c r="N256" s="696">
        <v>1</v>
      </c>
      <c r="O256" s="700"/>
      <c r="P256" s="699">
        <v>154.01</v>
      </c>
      <c r="Q256" s="701">
        <v>1</v>
      </c>
      <c r="R256" s="696">
        <v>1</v>
      </c>
      <c r="S256" s="701">
        <v>1</v>
      </c>
      <c r="T256" s="700"/>
      <c r="U256" s="702"/>
    </row>
    <row r="257" spans="1:21" ht="14.4" customHeight="1" x14ac:dyDescent="0.3">
      <c r="A257" s="695">
        <v>31</v>
      </c>
      <c r="B257" s="696" t="s">
        <v>557</v>
      </c>
      <c r="C257" s="696">
        <v>89301312</v>
      </c>
      <c r="D257" s="697" t="s">
        <v>2545</v>
      </c>
      <c r="E257" s="698" t="s">
        <v>1780</v>
      </c>
      <c r="F257" s="696" t="s">
        <v>1769</v>
      </c>
      <c r="G257" s="696" t="s">
        <v>1829</v>
      </c>
      <c r="H257" s="696" t="s">
        <v>558</v>
      </c>
      <c r="I257" s="696" t="s">
        <v>2058</v>
      </c>
      <c r="J257" s="696" t="s">
        <v>1170</v>
      </c>
      <c r="K257" s="696" t="s">
        <v>1510</v>
      </c>
      <c r="L257" s="699">
        <v>0</v>
      </c>
      <c r="M257" s="699">
        <v>0</v>
      </c>
      <c r="N257" s="696">
        <v>1</v>
      </c>
      <c r="O257" s="700"/>
      <c r="P257" s="699">
        <v>0</v>
      </c>
      <c r="Q257" s="701"/>
      <c r="R257" s="696">
        <v>1</v>
      </c>
      <c r="S257" s="701">
        <v>1</v>
      </c>
      <c r="T257" s="700"/>
      <c r="U257" s="702"/>
    </row>
    <row r="258" spans="1:21" ht="14.4" customHeight="1" x14ac:dyDescent="0.3">
      <c r="A258" s="695">
        <v>31</v>
      </c>
      <c r="B258" s="696" t="s">
        <v>557</v>
      </c>
      <c r="C258" s="696">
        <v>89301312</v>
      </c>
      <c r="D258" s="697" t="s">
        <v>2545</v>
      </c>
      <c r="E258" s="698" t="s">
        <v>1780</v>
      </c>
      <c r="F258" s="696" t="s">
        <v>1769</v>
      </c>
      <c r="G258" s="696" t="s">
        <v>1829</v>
      </c>
      <c r="H258" s="696" t="s">
        <v>558</v>
      </c>
      <c r="I258" s="696" t="s">
        <v>2059</v>
      </c>
      <c r="J258" s="696" t="s">
        <v>1170</v>
      </c>
      <c r="K258" s="696" t="s">
        <v>1171</v>
      </c>
      <c r="L258" s="699">
        <v>154.01</v>
      </c>
      <c r="M258" s="699">
        <v>154.01</v>
      </c>
      <c r="N258" s="696">
        <v>1</v>
      </c>
      <c r="O258" s="700"/>
      <c r="P258" s="699">
        <v>154.01</v>
      </c>
      <c r="Q258" s="701">
        <v>1</v>
      </c>
      <c r="R258" s="696">
        <v>1</v>
      </c>
      <c r="S258" s="701">
        <v>1</v>
      </c>
      <c r="T258" s="700"/>
      <c r="U258" s="702"/>
    </row>
    <row r="259" spans="1:21" ht="14.4" customHeight="1" x14ac:dyDescent="0.3">
      <c r="A259" s="695">
        <v>31</v>
      </c>
      <c r="B259" s="696" t="s">
        <v>557</v>
      </c>
      <c r="C259" s="696">
        <v>89301312</v>
      </c>
      <c r="D259" s="697" t="s">
        <v>2545</v>
      </c>
      <c r="E259" s="698" t="s">
        <v>1780</v>
      </c>
      <c r="F259" s="696" t="s">
        <v>1769</v>
      </c>
      <c r="G259" s="696" t="s">
        <v>1795</v>
      </c>
      <c r="H259" s="696" t="s">
        <v>990</v>
      </c>
      <c r="I259" s="696" t="s">
        <v>1065</v>
      </c>
      <c r="J259" s="696" t="s">
        <v>1062</v>
      </c>
      <c r="K259" s="696" t="s">
        <v>1066</v>
      </c>
      <c r="L259" s="699">
        <v>625.29</v>
      </c>
      <c r="M259" s="699">
        <v>1250.58</v>
      </c>
      <c r="N259" s="696">
        <v>2</v>
      </c>
      <c r="O259" s="700"/>
      <c r="P259" s="699">
        <v>1250.58</v>
      </c>
      <c r="Q259" s="701">
        <v>1</v>
      </c>
      <c r="R259" s="696">
        <v>2</v>
      </c>
      <c r="S259" s="701">
        <v>1</v>
      </c>
      <c r="T259" s="700"/>
      <c r="U259" s="702"/>
    </row>
    <row r="260" spans="1:21" ht="14.4" customHeight="1" x14ac:dyDescent="0.3">
      <c r="A260" s="695">
        <v>31</v>
      </c>
      <c r="B260" s="696" t="s">
        <v>557</v>
      </c>
      <c r="C260" s="696">
        <v>89301312</v>
      </c>
      <c r="D260" s="697" t="s">
        <v>2545</v>
      </c>
      <c r="E260" s="698" t="s">
        <v>1780</v>
      </c>
      <c r="F260" s="696" t="s">
        <v>1771</v>
      </c>
      <c r="G260" s="696" t="s">
        <v>1877</v>
      </c>
      <c r="H260" s="696" t="s">
        <v>558</v>
      </c>
      <c r="I260" s="696" t="s">
        <v>1881</v>
      </c>
      <c r="J260" s="696" t="s">
        <v>1882</v>
      </c>
      <c r="K260" s="696" t="s">
        <v>1883</v>
      </c>
      <c r="L260" s="699">
        <v>200</v>
      </c>
      <c r="M260" s="699">
        <v>400</v>
      </c>
      <c r="N260" s="696">
        <v>2</v>
      </c>
      <c r="O260" s="700">
        <v>1</v>
      </c>
      <c r="P260" s="699">
        <v>400</v>
      </c>
      <c r="Q260" s="701">
        <v>1</v>
      </c>
      <c r="R260" s="696">
        <v>2</v>
      </c>
      <c r="S260" s="701">
        <v>1</v>
      </c>
      <c r="T260" s="700">
        <v>1</v>
      </c>
      <c r="U260" s="702">
        <v>1</v>
      </c>
    </row>
    <row r="261" spans="1:21" ht="14.4" customHeight="1" x14ac:dyDescent="0.3">
      <c r="A261" s="695">
        <v>31</v>
      </c>
      <c r="B261" s="696" t="s">
        <v>557</v>
      </c>
      <c r="C261" s="696">
        <v>89301312</v>
      </c>
      <c r="D261" s="697" t="s">
        <v>2545</v>
      </c>
      <c r="E261" s="698" t="s">
        <v>1781</v>
      </c>
      <c r="F261" s="696" t="s">
        <v>1769</v>
      </c>
      <c r="G261" s="696" t="s">
        <v>1801</v>
      </c>
      <c r="H261" s="696" t="s">
        <v>990</v>
      </c>
      <c r="I261" s="696" t="s">
        <v>1139</v>
      </c>
      <c r="J261" s="696" t="s">
        <v>1695</v>
      </c>
      <c r="K261" s="696" t="s">
        <v>1696</v>
      </c>
      <c r="L261" s="699">
        <v>333.31</v>
      </c>
      <c r="M261" s="699">
        <v>666.62</v>
      </c>
      <c r="N261" s="696">
        <v>2</v>
      </c>
      <c r="O261" s="700">
        <v>1.5</v>
      </c>
      <c r="P261" s="699">
        <v>666.62</v>
      </c>
      <c r="Q261" s="701">
        <v>1</v>
      </c>
      <c r="R261" s="696">
        <v>2</v>
      </c>
      <c r="S261" s="701">
        <v>1</v>
      </c>
      <c r="T261" s="700">
        <v>1.5</v>
      </c>
      <c r="U261" s="702">
        <v>1</v>
      </c>
    </row>
    <row r="262" spans="1:21" ht="14.4" customHeight="1" x14ac:dyDescent="0.3">
      <c r="A262" s="695">
        <v>31</v>
      </c>
      <c r="B262" s="696" t="s">
        <v>557</v>
      </c>
      <c r="C262" s="696">
        <v>89301312</v>
      </c>
      <c r="D262" s="697" t="s">
        <v>2545</v>
      </c>
      <c r="E262" s="698" t="s">
        <v>1781</v>
      </c>
      <c r="F262" s="696" t="s">
        <v>1769</v>
      </c>
      <c r="G262" s="696" t="s">
        <v>1801</v>
      </c>
      <c r="H262" s="696" t="s">
        <v>990</v>
      </c>
      <c r="I262" s="696" t="s">
        <v>1139</v>
      </c>
      <c r="J262" s="696" t="s">
        <v>1695</v>
      </c>
      <c r="K262" s="696" t="s">
        <v>1696</v>
      </c>
      <c r="L262" s="699">
        <v>156.86000000000001</v>
      </c>
      <c r="M262" s="699">
        <v>156.86000000000001</v>
      </c>
      <c r="N262" s="696">
        <v>1</v>
      </c>
      <c r="O262" s="700">
        <v>1</v>
      </c>
      <c r="P262" s="699">
        <v>156.86000000000001</v>
      </c>
      <c r="Q262" s="701">
        <v>1</v>
      </c>
      <c r="R262" s="696">
        <v>1</v>
      </c>
      <c r="S262" s="701">
        <v>1</v>
      </c>
      <c r="T262" s="700">
        <v>1</v>
      </c>
      <c r="U262" s="702">
        <v>1</v>
      </c>
    </row>
    <row r="263" spans="1:21" ht="14.4" customHeight="1" x14ac:dyDescent="0.3">
      <c r="A263" s="695">
        <v>31</v>
      </c>
      <c r="B263" s="696" t="s">
        <v>557</v>
      </c>
      <c r="C263" s="696">
        <v>89301312</v>
      </c>
      <c r="D263" s="697" t="s">
        <v>2545</v>
      </c>
      <c r="E263" s="698" t="s">
        <v>1781</v>
      </c>
      <c r="F263" s="696" t="s">
        <v>1769</v>
      </c>
      <c r="G263" s="696" t="s">
        <v>2060</v>
      </c>
      <c r="H263" s="696" t="s">
        <v>990</v>
      </c>
      <c r="I263" s="696" t="s">
        <v>2061</v>
      </c>
      <c r="J263" s="696" t="s">
        <v>2062</v>
      </c>
      <c r="K263" s="696" t="s">
        <v>1059</v>
      </c>
      <c r="L263" s="699">
        <v>60.02</v>
      </c>
      <c r="M263" s="699">
        <v>180.06</v>
      </c>
      <c r="N263" s="696">
        <v>3</v>
      </c>
      <c r="O263" s="700">
        <v>0.5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31</v>
      </c>
      <c r="B264" s="696" t="s">
        <v>557</v>
      </c>
      <c r="C264" s="696">
        <v>89301312</v>
      </c>
      <c r="D264" s="697" t="s">
        <v>2545</v>
      </c>
      <c r="E264" s="698" t="s">
        <v>1781</v>
      </c>
      <c r="F264" s="696" t="s">
        <v>1769</v>
      </c>
      <c r="G264" s="696" t="s">
        <v>1813</v>
      </c>
      <c r="H264" s="696" t="s">
        <v>558</v>
      </c>
      <c r="I264" s="696" t="s">
        <v>1814</v>
      </c>
      <c r="J264" s="696" t="s">
        <v>1815</v>
      </c>
      <c r="K264" s="696" t="s">
        <v>1816</v>
      </c>
      <c r="L264" s="699">
        <v>84.78</v>
      </c>
      <c r="M264" s="699">
        <v>84.78</v>
      </c>
      <c r="N264" s="696">
        <v>1</v>
      </c>
      <c r="O264" s="700">
        <v>1</v>
      </c>
      <c r="P264" s="699">
        <v>84.78</v>
      </c>
      <c r="Q264" s="701">
        <v>1</v>
      </c>
      <c r="R264" s="696">
        <v>1</v>
      </c>
      <c r="S264" s="701">
        <v>1</v>
      </c>
      <c r="T264" s="700">
        <v>1</v>
      </c>
      <c r="U264" s="702">
        <v>1</v>
      </c>
    </row>
    <row r="265" spans="1:21" ht="14.4" customHeight="1" x14ac:dyDescent="0.3">
      <c r="A265" s="695">
        <v>31</v>
      </c>
      <c r="B265" s="696" t="s">
        <v>557</v>
      </c>
      <c r="C265" s="696">
        <v>89301312</v>
      </c>
      <c r="D265" s="697" t="s">
        <v>2545</v>
      </c>
      <c r="E265" s="698" t="s">
        <v>1781</v>
      </c>
      <c r="F265" s="696" t="s">
        <v>1769</v>
      </c>
      <c r="G265" s="696" t="s">
        <v>1813</v>
      </c>
      <c r="H265" s="696" t="s">
        <v>558</v>
      </c>
      <c r="I265" s="696" t="s">
        <v>2063</v>
      </c>
      <c r="J265" s="696" t="s">
        <v>2064</v>
      </c>
      <c r="K265" s="696" t="s">
        <v>1025</v>
      </c>
      <c r="L265" s="699">
        <v>0</v>
      </c>
      <c r="M265" s="699">
        <v>0</v>
      </c>
      <c r="N265" s="696">
        <v>1</v>
      </c>
      <c r="O265" s="700">
        <v>1</v>
      </c>
      <c r="P265" s="699">
        <v>0</v>
      </c>
      <c r="Q265" s="701"/>
      <c r="R265" s="696">
        <v>1</v>
      </c>
      <c r="S265" s="701">
        <v>1</v>
      </c>
      <c r="T265" s="700">
        <v>1</v>
      </c>
      <c r="U265" s="702">
        <v>1</v>
      </c>
    </row>
    <row r="266" spans="1:21" ht="14.4" customHeight="1" x14ac:dyDescent="0.3">
      <c r="A266" s="695">
        <v>31</v>
      </c>
      <c r="B266" s="696" t="s">
        <v>557</v>
      </c>
      <c r="C266" s="696">
        <v>89301312</v>
      </c>
      <c r="D266" s="697" t="s">
        <v>2545</v>
      </c>
      <c r="E266" s="698" t="s">
        <v>1781</v>
      </c>
      <c r="F266" s="696" t="s">
        <v>1769</v>
      </c>
      <c r="G266" s="696" t="s">
        <v>2065</v>
      </c>
      <c r="H266" s="696" t="s">
        <v>558</v>
      </c>
      <c r="I266" s="696" t="s">
        <v>2066</v>
      </c>
      <c r="J266" s="696" t="s">
        <v>2067</v>
      </c>
      <c r="K266" s="696" t="s">
        <v>2068</v>
      </c>
      <c r="L266" s="699">
        <v>0</v>
      </c>
      <c r="M266" s="699">
        <v>0</v>
      </c>
      <c r="N266" s="696">
        <v>1</v>
      </c>
      <c r="O266" s="700">
        <v>0.5</v>
      </c>
      <c r="P266" s="699">
        <v>0</v>
      </c>
      <c r="Q266" s="701"/>
      <c r="R266" s="696">
        <v>1</v>
      </c>
      <c r="S266" s="701">
        <v>1</v>
      </c>
      <c r="T266" s="700">
        <v>0.5</v>
      </c>
      <c r="U266" s="702">
        <v>1</v>
      </c>
    </row>
    <row r="267" spans="1:21" ht="14.4" customHeight="1" x14ac:dyDescent="0.3">
      <c r="A267" s="695">
        <v>31</v>
      </c>
      <c r="B267" s="696" t="s">
        <v>557</v>
      </c>
      <c r="C267" s="696">
        <v>89301312</v>
      </c>
      <c r="D267" s="697" t="s">
        <v>2545</v>
      </c>
      <c r="E267" s="698" t="s">
        <v>1781</v>
      </c>
      <c r="F267" s="696" t="s">
        <v>1769</v>
      </c>
      <c r="G267" s="696" t="s">
        <v>2069</v>
      </c>
      <c r="H267" s="696" t="s">
        <v>558</v>
      </c>
      <c r="I267" s="696" t="s">
        <v>2070</v>
      </c>
      <c r="J267" s="696" t="s">
        <v>2071</v>
      </c>
      <c r="K267" s="696" t="s">
        <v>2072</v>
      </c>
      <c r="L267" s="699">
        <v>73.819999999999993</v>
      </c>
      <c r="M267" s="699">
        <v>221.45999999999998</v>
      </c>
      <c r="N267" s="696">
        <v>3</v>
      </c>
      <c r="O267" s="700">
        <v>0.5</v>
      </c>
      <c r="P267" s="699">
        <v>221.45999999999998</v>
      </c>
      <c r="Q267" s="701">
        <v>1</v>
      </c>
      <c r="R267" s="696">
        <v>3</v>
      </c>
      <c r="S267" s="701">
        <v>1</v>
      </c>
      <c r="T267" s="700">
        <v>0.5</v>
      </c>
      <c r="U267" s="702">
        <v>1</v>
      </c>
    </row>
    <row r="268" spans="1:21" ht="14.4" customHeight="1" x14ac:dyDescent="0.3">
      <c r="A268" s="695">
        <v>31</v>
      </c>
      <c r="B268" s="696" t="s">
        <v>557</v>
      </c>
      <c r="C268" s="696">
        <v>89301312</v>
      </c>
      <c r="D268" s="697" t="s">
        <v>2545</v>
      </c>
      <c r="E268" s="698" t="s">
        <v>1781</v>
      </c>
      <c r="F268" s="696" t="s">
        <v>1769</v>
      </c>
      <c r="G268" s="696" t="s">
        <v>2073</v>
      </c>
      <c r="H268" s="696" t="s">
        <v>558</v>
      </c>
      <c r="I268" s="696" t="s">
        <v>2074</v>
      </c>
      <c r="J268" s="696" t="s">
        <v>2075</v>
      </c>
      <c r="K268" s="696" t="s">
        <v>2076</v>
      </c>
      <c r="L268" s="699">
        <v>0</v>
      </c>
      <c r="M268" s="699">
        <v>0</v>
      </c>
      <c r="N268" s="696">
        <v>1</v>
      </c>
      <c r="O268" s="700">
        <v>1</v>
      </c>
      <c r="P268" s="699">
        <v>0</v>
      </c>
      <c r="Q268" s="701"/>
      <c r="R268" s="696">
        <v>1</v>
      </c>
      <c r="S268" s="701">
        <v>1</v>
      </c>
      <c r="T268" s="700">
        <v>1</v>
      </c>
      <c r="U268" s="702">
        <v>1</v>
      </c>
    </row>
    <row r="269" spans="1:21" ht="14.4" customHeight="1" x14ac:dyDescent="0.3">
      <c r="A269" s="695">
        <v>31</v>
      </c>
      <c r="B269" s="696" t="s">
        <v>557</v>
      </c>
      <c r="C269" s="696">
        <v>89301312</v>
      </c>
      <c r="D269" s="697" t="s">
        <v>2545</v>
      </c>
      <c r="E269" s="698" t="s">
        <v>1781</v>
      </c>
      <c r="F269" s="696" t="s">
        <v>1769</v>
      </c>
      <c r="G269" s="696" t="s">
        <v>1950</v>
      </c>
      <c r="H269" s="696" t="s">
        <v>558</v>
      </c>
      <c r="I269" s="696" t="s">
        <v>687</v>
      </c>
      <c r="J269" s="696" t="s">
        <v>688</v>
      </c>
      <c r="K269" s="696" t="s">
        <v>1951</v>
      </c>
      <c r="L269" s="699">
        <v>163.9</v>
      </c>
      <c r="M269" s="699">
        <v>327.8</v>
      </c>
      <c r="N269" s="696">
        <v>2</v>
      </c>
      <c r="O269" s="700">
        <v>1</v>
      </c>
      <c r="P269" s="699"/>
      <c r="Q269" s="701">
        <v>0</v>
      </c>
      <c r="R269" s="696"/>
      <c r="S269" s="701">
        <v>0</v>
      </c>
      <c r="T269" s="700"/>
      <c r="U269" s="702">
        <v>0</v>
      </c>
    </row>
    <row r="270" spans="1:21" ht="14.4" customHeight="1" x14ac:dyDescent="0.3">
      <c r="A270" s="695">
        <v>31</v>
      </c>
      <c r="B270" s="696" t="s">
        <v>557</v>
      </c>
      <c r="C270" s="696">
        <v>89301312</v>
      </c>
      <c r="D270" s="697" t="s">
        <v>2545</v>
      </c>
      <c r="E270" s="698" t="s">
        <v>1781</v>
      </c>
      <c r="F270" s="696" t="s">
        <v>1769</v>
      </c>
      <c r="G270" s="696" t="s">
        <v>2077</v>
      </c>
      <c r="H270" s="696" t="s">
        <v>558</v>
      </c>
      <c r="I270" s="696" t="s">
        <v>916</v>
      </c>
      <c r="J270" s="696" t="s">
        <v>2078</v>
      </c>
      <c r="K270" s="696" t="s">
        <v>2079</v>
      </c>
      <c r="L270" s="699">
        <v>33.36</v>
      </c>
      <c r="M270" s="699">
        <v>33.36</v>
      </c>
      <c r="N270" s="696">
        <v>1</v>
      </c>
      <c r="O270" s="700">
        <v>0.5</v>
      </c>
      <c r="P270" s="699">
        <v>33.36</v>
      </c>
      <c r="Q270" s="701">
        <v>1</v>
      </c>
      <c r="R270" s="696">
        <v>1</v>
      </c>
      <c r="S270" s="701">
        <v>1</v>
      </c>
      <c r="T270" s="700">
        <v>0.5</v>
      </c>
      <c r="U270" s="702">
        <v>1</v>
      </c>
    </row>
    <row r="271" spans="1:21" ht="14.4" customHeight="1" x14ac:dyDescent="0.3">
      <c r="A271" s="695">
        <v>31</v>
      </c>
      <c r="B271" s="696" t="s">
        <v>557</v>
      </c>
      <c r="C271" s="696">
        <v>89301312</v>
      </c>
      <c r="D271" s="697" t="s">
        <v>2545</v>
      </c>
      <c r="E271" s="698" t="s">
        <v>1781</v>
      </c>
      <c r="F271" s="696" t="s">
        <v>1769</v>
      </c>
      <c r="G271" s="696" t="s">
        <v>2080</v>
      </c>
      <c r="H271" s="696" t="s">
        <v>558</v>
      </c>
      <c r="I271" s="696" t="s">
        <v>2081</v>
      </c>
      <c r="J271" s="696" t="s">
        <v>2082</v>
      </c>
      <c r="K271" s="696" t="s">
        <v>772</v>
      </c>
      <c r="L271" s="699">
        <v>0</v>
      </c>
      <c r="M271" s="699">
        <v>0</v>
      </c>
      <c r="N271" s="696">
        <v>3</v>
      </c>
      <c r="O271" s="700">
        <v>0.5</v>
      </c>
      <c r="P271" s="699"/>
      <c r="Q271" s="701"/>
      <c r="R271" s="696"/>
      <c r="S271" s="701">
        <v>0</v>
      </c>
      <c r="T271" s="700"/>
      <c r="U271" s="702">
        <v>0</v>
      </c>
    </row>
    <row r="272" spans="1:21" ht="14.4" customHeight="1" x14ac:dyDescent="0.3">
      <c r="A272" s="695">
        <v>31</v>
      </c>
      <c r="B272" s="696" t="s">
        <v>557</v>
      </c>
      <c r="C272" s="696">
        <v>89301312</v>
      </c>
      <c r="D272" s="697" t="s">
        <v>2545</v>
      </c>
      <c r="E272" s="698" t="s">
        <v>1781</v>
      </c>
      <c r="F272" s="696" t="s">
        <v>1769</v>
      </c>
      <c r="G272" s="696" t="s">
        <v>2080</v>
      </c>
      <c r="H272" s="696" t="s">
        <v>558</v>
      </c>
      <c r="I272" s="696" t="s">
        <v>2083</v>
      </c>
      <c r="J272" s="696" t="s">
        <v>2082</v>
      </c>
      <c r="K272" s="696" t="s">
        <v>2084</v>
      </c>
      <c r="L272" s="699">
        <v>42.18</v>
      </c>
      <c r="M272" s="699">
        <v>42.18</v>
      </c>
      <c r="N272" s="696">
        <v>1</v>
      </c>
      <c r="O272" s="700">
        <v>1</v>
      </c>
      <c r="P272" s="699">
        <v>42.18</v>
      </c>
      <c r="Q272" s="701">
        <v>1</v>
      </c>
      <c r="R272" s="696">
        <v>1</v>
      </c>
      <c r="S272" s="701">
        <v>1</v>
      </c>
      <c r="T272" s="700">
        <v>1</v>
      </c>
      <c r="U272" s="702">
        <v>1</v>
      </c>
    </row>
    <row r="273" spans="1:21" ht="14.4" customHeight="1" x14ac:dyDescent="0.3">
      <c r="A273" s="695">
        <v>31</v>
      </c>
      <c r="B273" s="696" t="s">
        <v>557</v>
      </c>
      <c r="C273" s="696">
        <v>89301312</v>
      </c>
      <c r="D273" s="697" t="s">
        <v>2545</v>
      </c>
      <c r="E273" s="698" t="s">
        <v>1781</v>
      </c>
      <c r="F273" s="696" t="s">
        <v>1769</v>
      </c>
      <c r="G273" s="696" t="s">
        <v>1819</v>
      </c>
      <c r="H273" s="696" t="s">
        <v>558</v>
      </c>
      <c r="I273" s="696" t="s">
        <v>1820</v>
      </c>
      <c r="J273" s="696" t="s">
        <v>1821</v>
      </c>
      <c r="K273" s="696"/>
      <c r="L273" s="699">
        <v>0</v>
      </c>
      <c r="M273" s="699">
        <v>0</v>
      </c>
      <c r="N273" s="696">
        <v>1</v>
      </c>
      <c r="O273" s="700">
        <v>1</v>
      </c>
      <c r="P273" s="699">
        <v>0</v>
      </c>
      <c r="Q273" s="701"/>
      <c r="R273" s="696">
        <v>1</v>
      </c>
      <c r="S273" s="701">
        <v>1</v>
      </c>
      <c r="T273" s="700">
        <v>1</v>
      </c>
      <c r="U273" s="702">
        <v>1</v>
      </c>
    </row>
    <row r="274" spans="1:21" ht="14.4" customHeight="1" x14ac:dyDescent="0.3">
      <c r="A274" s="695">
        <v>31</v>
      </c>
      <c r="B274" s="696" t="s">
        <v>557</v>
      </c>
      <c r="C274" s="696">
        <v>89301312</v>
      </c>
      <c r="D274" s="697" t="s">
        <v>2545</v>
      </c>
      <c r="E274" s="698" t="s">
        <v>1781</v>
      </c>
      <c r="F274" s="696" t="s">
        <v>1769</v>
      </c>
      <c r="G274" s="696" t="s">
        <v>2085</v>
      </c>
      <c r="H274" s="696" t="s">
        <v>558</v>
      </c>
      <c r="I274" s="696" t="s">
        <v>683</v>
      </c>
      <c r="J274" s="696" t="s">
        <v>684</v>
      </c>
      <c r="K274" s="696" t="s">
        <v>2086</v>
      </c>
      <c r="L274" s="699">
        <v>0</v>
      </c>
      <c r="M274" s="699">
        <v>0</v>
      </c>
      <c r="N274" s="696">
        <v>9</v>
      </c>
      <c r="O274" s="700">
        <v>8.5</v>
      </c>
      <c r="P274" s="699">
        <v>0</v>
      </c>
      <c r="Q274" s="701"/>
      <c r="R274" s="696">
        <v>6</v>
      </c>
      <c r="S274" s="701">
        <v>0.66666666666666663</v>
      </c>
      <c r="T274" s="700">
        <v>5.5</v>
      </c>
      <c r="U274" s="702">
        <v>0.6470588235294118</v>
      </c>
    </row>
    <row r="275" spans="1:21" ht="14.4" customHeight="1" x14ac:dyDescent="0.3">
      <c r="A275" s="695">
        <v>31</v>
      </c>
      <c r="B275" s="696" t="s">
        <v>557</v>
      </c>
      <c r="C275" s="696">
        <v>89301312</v>
      </c>
      <c r="D275" s="697" t="s">
        <v>2545</v>
      </c>
      <c r="E275" s="698" t="s">
        <v>1781</v>
      </c>
      <c r="F275" s="696" t="s">
        <v>1769</v>
      </c>
      <c r="G275" s="696" t="s">
        <v>1829</v>
      </c>
      <c r="H275" s="696" t="s">
        <v>990</v>
      </c>
      <c r="I275" s="696" t="s">
        <v>1169</v>
      </c>
      <c r="J275" s="696" t="s">
        <v>1170</v>
      </c>
      <c r="K275" s="696" t="s">
        <v>1171</v>
      </c>
      <c r="L275" s="699">
        <v>154.01</v>
      </c>
      <c r="M275" s="699">
        <v>616.04</v>
      </c>
      <c r="N275" s="696">
        <v>4</v>
      </c>
      <c r="O275" s="700">
        <v>2.5</v>
      </c>
      <c r="P275" s="699">
        <v>308.02</v>
      </c>
      <c r="Q275" s="701">
        <v>0.5</v>
      </c>
      <c r="R275" s="696">
        <v>2</v>
      </c>
      <c r="S275" s="701">
        <v>0.5</v>
      </c>
      <c r="T275" s="700">
        <v>1.5</v>
      </c>
      <c r="U275" s="702">
        <v>0.6</v>
      </c>
    </row>
    <row r="276" spans="1:21" ht="14.4" customHeight="1" x14ac:dyDescent="0.3">
      <c r="A276" s="695">
        <v>31</v>
      </c>
      <c r="B276" s="696" t="s">
        <v>557</v>
      </c>
      <c r="C276" s="696">
        <v>89301312</v>
      </c>
      <c r="D276" s="697" t="s">
        <v>2545</v>
      </c>
      <c r="E276" s="698" t="s">
        <v>1781</v>
      </c>
      <c r="F276" s="696" t="s">
        <v>1769</v>
      </c>
      <c r="G276" s="696" t="s">
        <v>1829</v>
      </c>
      <c r="H276" s="696" t="s">
        <v>990</v>
      </c>
      <c r="I276" s="696" t="s">
        <v>2087</v>
      </c>
      <c r="J276" s="696" t="s">
        <v>2088</v>
      </c>
      <c r="K276" s="696" t="s">
        <v>2089</v>
      </c>
      <c r="L276" s="699">
        <v>77.010000000000005</v>
      </c>
      <c r="M276" s="699">
        <v>77.010000000000005</v>
      </c>
      <c r="N276" s="696">
        <v>1</v>
      </c>
      <c r="O276" s="700">
        <v>1</v>
      </c>
      <c r="P276" s="699">
        <v>77.010000000000005</v>
      </c>
      <c r="Q276" s="701">
        <v>1</v>
      </c>
      <c r="R276" s="696">
        <v>1</v>
      </c>
      <c r="S276" s="701">
        <v>1</v>
      </c>
      <c r="T276" s="700">
        <v>1</v>
      </c>
      <c r="U276" s="702">
        <v>1</v>
      </c>
    </row>
    <row r="277" spans="1:21" ht="14.4" customHeight="1" x14ac:dyDescent="0.3">
      <c r="A277" s="695">
        <v>31</v>
      </c>
      <c r="B277" s="696" t="s">
        <v>557</v>
      </c>
      <c r="C277" s="696">
        <v>89301312</v>
      </c>
      <c r="D277" s="697" t="s">
        <v>2545</v>
      </c>
      <c r="E277" s="698" t="s">
        <v>1781</v>
      </c>
      <c r="F277" s="696" t="s">
        <v>1769</v>
      </c>
      <c r="G277" s="696" t="s">
        <v>1829</v>
      </c>
      <c r="H277" s="696" t="s">
        <v>558</v>
      </c>
      <c r="I277" s="696" t="s">
        <v>2059</v>
      </c>
      <c r="J277" s="696" t="s">
        <v>1170</v>
      </c>
      <c r="K277" s="696" t="s">
        <v>1171</v>
      </c>
      <c r="L277" s="699">
        <v>154.01</v>
      </c>
      <c r="M277" s="699">
        <v>462.03</v>
      </c>
      <c r="N277" s="696">
        <v>3</v>
      </c>
      <c r="O277" s="700">
        <v>1</v>
      </c>
      <c r="P277" s="699">
        <v>462.03</v>
      </c>
      <c r="Q277" s="701">
        <v>1</v>
      </c>
      <c r="R277" s="696">
        <v>3</v>
      </c>
      <c r="S277" s="701">
        <v>1</v>
      </c>
      <c r="T277" s="700">
        <v>1</v>
      </c>
      <c r="U277" s="702">
        <v>1</v>
      </c>
    </row>
    <row r="278" spans="1:21" ht="14.4" customHeight="1" x14ac:dyDescent="0.3">
      <c r="A278" s="695">
        <v>31</v>
      </c>
      <c r="B278" s="696" t="s">
        <v>557</v>
      </c>
      <c r="C278" s="696">
        <v>89301312</v>
      </c>
      <c r="D278" s="697" t="s">
        <v>2545</v>
      </c>
      <c r="E278" s="698" t="s">
        <v>1781</v>
      </c>
      <c r="F278" s="696" t="s">
        <v>1769</v>
      </c>
      <c r="G278" s="696" t="s">
        <v>2090</v>
      </c>
      <c r="H278" s="696" t="s">
        <v>558</v>
      </c>
      <c r="I278" s="696" t="s">
        <v>2091</v>
      </c>
      <c r="J278" s="696" t="s">
        <v>2092</v>
      </c>
      <c r="K278" s="696" t="s">
        <v>2093</v>
      </c>
      <c r="L278" s="699">
        <v>58</v>
      </c>
      <c r="M278" s="699">
        <v>58</v>
      </c>
      <c r="N278" s="696">
        <v>1</v>
      </c>
      <c r="O278" s="700">
        <v>1</v>
      </c>
      <c r="P278" s="699">
        <v>58</v>
      </c>
      <c r="Q278" s="701">
        <v>1</v>
      </c>
      <c r="R278" s="696">
        <v>1</v>
      </c>
      <c r="S278" s="701">
        <v>1</v>
      </c>
      <c r="T278" s="700">
        <v>1</v>
      </c>
      <c r="U278" s="702">
        <v>1</v>
      </c>
    </row>
    <row r="279" spans="1:21" ht="14.4" customHeight="1" x14ac:dyDescent="0.3">
      <c r="A279" s="695">
        <v>31</v>
      </c>
      <c r="B279" s="696" t="s">
        <v>557</v>
      </c>
      <c r="C279" s="696">
        <v>89301312</v>
      </c>
      <c r="D279" s="697" t="s">
        <v>2545</v>
      </c>
      <c r="E279" s="698" t="s">
        <v>1781</v>
      </c>
      <c r="F279" s="696" t="s">
        <v>1769</v>
      </c>
      <c r="G279" s="696" t="s">
        <v>2094</v>
      </c>
      <c r="H279" s="696" t="s">
        <v>558</v>
      </c>
      <c r="I279" s="696" t="s">
        <v>2095</v>
      </c>
      <c r="J279" s="696" t="s">
        <v>709</v>
      </c>
      <c r="K279" s="696" t="s">
        <v>2096</v>
      </c>
      <c r="L279" s="699">
        <v>0</v>
      </c>
      <c r="M279" s="699">
        <v>0</v>
      </c>
      <c r="N279" s="696">
        <v>1</v>
      </c>
      <c r="O279" s="700">
        <v>0.5</v>
      </c>
      <c r="P279" s="699">
        <v>0</v>
      </c>
      <c r="Q279" s="701"/>
      <c r="R279" s="696">
        <v>1</v>
      </c>
      <c r="S279" s="701">
        <v>1</v>
      </c>
      <c r="T279" s="700">
        <v>0.5</v>
      </c>
      <c r="U279" s="702">
        <v>1</v>
      </c>
    </row>
    <row r="280" spans="1:21" ht="14.4" customHeight="1" x14ac:dyDescent="0.3">
      <c r="A280" s="695">
        <v>31</v>
      </c>
      <c r="B280" s="696" t="s">
        <v>557</v>
      </c>
      <c r="C280" s="696">
        <v>89301312</v>
      </c>
      <c r="D280" s="697" t="s">
        <v>2545</v>
      </c>
      <c r="E280" s="698" t="s">
        <v>1781</v>
      </c>
      <c r="F280" s="696" t="s">
        <v>1769</v>
      </c>
      <c r="G280" s="696" t="s">
        <v>2097</v>
      </c>
      <c r="H280" s="696" t="s">
        <v>990</v>
      </c>
      <c r="I280" s="696" t="s">
        <v>2098</v>
      </c>
      <c r="J280" s="696" t="s">
        <v>2099</v>
      </c>
      <c r="K280" s="696" t="s">
        <v>2100</v>
      </c>
      <c r="L280" s="699">
        <v>193.26</v>
      </c>
      <c r="M280" s="699">
        <v>2705.64</v>
      </c>
      <c r="N280" s="696">
        <v>14</v>
      </c>
      <c r="O280" s="700">
        <v>12</v>
      </c>
      <c r="P280" s="699">
        <v>1352.82</v>
      </c>
      <c r="Q280" s="701">
        <v>0.5</v>
      </c>
      <c r="R280" s="696">
        <v>7</v>
      </c>
      <c r="S280" s="701">
        <v>0.5</v>
      </c>
      <c r="T280" s="700">
        <v>6</v>
      </c>
      <c r="U280" s="702">
        <v>0.5</v>
      </c>
    </row>
    <row r="281" spans="1:21" ht="14.4" customHeight="1" x14ac:dyDescent="0.3">
      <c r="A281" s="695">
        <v>31</v>
      </c>
      <c r="B281" s="696" t="s">
        <v>557</v>
      </c>
      <c r="C281" s="696">
        <v>89301312</v>
      </c>
      <c r="D281" s="697" t="s">
        <v>2545</v>
      </c>
      <c r="E281" s="698" t="s">
        <v>1781</v>
      </c>
      <c r="F281" s="696" t="s">
        <v>1769</v>
      </c>
      <c r="G281" s="696" t="s">
        <v>2097</v>
      </c>
      <c r="H281" s="696" t="s">
        <v>990</v>
      </c>
      <c r="I281" s="696" t="s">
        <v>2101</v>
      </c>
      <c r="J281" s="696" t="s">
        <v>2099</v>
      </c>
      <c r="K281" s="696" t="s">
        <v>2102</v>
      </c>
      <c r="L281" s="699">
        <v>128.84</v>
      </c>
      <c r="M281" s="699">
        <v>128.84</v>
      </c>
      <c r="N281" s="696">
        <v>1</v>
      </c>
      <c r="O281" s="700">
        <v>0.5</v>
      </c>
      <c r="P281" s="699">
        <v>128.84</v>
      </c>
      <c r="Q281" s="701">
        <v>1</v>
      </c>
      <c r="R281" s="696">
        <v>1</v>
      </c>
      <c r="S281" s="701">
        <v>1</v>
      </c>
      <c r="T281" s="700">
        <v>0.5</v>
      </c>
      <c r="U281" s="702">
        <v>1</v>
      </c>
    </row>
    <row r="282" spans="1:21" ht="14.4" customHeight="1" x14ac:dyDescent="0.3">
      <c r="A282" s="695">
        <v>31</v>
      </c>
      <c r="B282" s="696" t="s">
        <v>557</v>
      </c>
      <c r="C282" s="696">
        <v>89301312</v>
      </c>
      <c r="D282" s="697" t="s">
        <v>2545</v>
      </c>
      <c r="E282" s="698" t="s">
        <v>1781</v>
      </c>
      <c r="F282" s="696" t="s">
        <v>1769</v>
      </c>
      <c r="G282" s="696" t="s">
        <v>1795</v>
      </c>
      <c r="H282" s="696" t="s">
        <v>990</v>
      </c>
      <c r="I282" s="696" t="s">
        <v>1065</v>
      </c>
      <c r="J282" s="696" t="s">
        <v>1062</v>
      </c>
      <c r="K282" s="696" t="s">
        <v>1066</v>
      </c>
      <c r="L282" s="699">
        <v>625.29</v>
      </c>
      <c r="M282" s="699">
        <v>7503.48</v>
      </c>
      <c r="N282" s="696">
        <v>12</v>
      </c>
      <c r="O282" s="700">
        <v>8</v>
      </c>
      <c r="P282" s="699">
        <v>6252.9</v>
      </c>
      <c r="Q282" s="701">
        <v>0.83333333333333337</v>
      </c>
      <c r="R282" s="696">
        <v>10</v>
      </c>
      <c r="S282" s="701">
        <v>0.83333333333333337</v>
      </c>
      <c r="T282" s="700">
        <v>6</v>
      </c>
      <c r="U282" s="702">
        <v>0.75</v>
      </c>
    </row>
    <row r="283" spans="1:21" ht="14.4" customHeight="1" x14ac:dyDescent="0.3">
      <c r="A283" s="695">
        <v>31</v>
      </c>
      <c r="B283" s="696" t="s">
        <v>557</v>
      </c>
      <c r="C283" s="696">
        <v>89301312</v>
      </c>
      <c r="D283" s="697" t="s">
        <v>2545</v>
      </c>
      <c r="E283" s="698" t="s">
        <v>1781</v>
      </c>
      <c r="F283" s="696" t="s">
        <v>1769</v>
      </c>
      <c r="G283" s="696" t="s">
        <v>1795</v>
      </c>
      <c r="H283" s="696" t="s">
        <v>990</v>
      </c>
      <c r="I283" s="696" t="s">
        <v>1830</v>
      </c>
      <c r="J283" s="696" t="s">
        <v>1062</v>
      </c>
      <c r="K283" s="696" t="s">
        <v>1831</v>
      </c>
      <c r="L283" s="699">
        <v>187.59</v>
      </c>
      <c r="M283" s="699">
        <v>375.18</v>
      </c>
      <c r="N283" s="696">
        <v>2</v>
      </c>
      <c r="O283" s="700">
        <v>1</v>
      </c>
      <c r="P283" s="699">
        <v>375.18</v>
      </c>
      <c r="Q283" s="701">
        <v>1</v>
      </c>
      <c r="R283" s="696">
        <v>2</v>
      </c>
      <c r="S283" s="701">
        <v>1</v>
      </c>
      <c r="T283" s="700">
        <v>1</v>
      </c>
      <c r="U283" s="702">
        <v>1</v>
      </c>
    </row>
    <row r="284" spans="1:21" ht="14.4" customHeight="1" x14ac:dyDescent="0.3">
      <c r="A284" s="695">
        <v>31</v>
      </c>
      <c r="B284" s="696" t="s">
        <v>557</v>
      </c>
      <c r="C284" s="696">
        <v>89301312</v>
      </c>
      <c r="D284" s="697" t="s">
        <v>2545</v>
      </c>
      <c r="E284" s="698" t="s">
        <v>1781</v>
      </c>
      <c r="F284" s="696" t="s">
        <v>1769</v>
      </c>
      <c r="G284" s="696" t="s">
        <v>1795</v>
      </c>
      <c r="H284" s="696" t="s">
        <v>990</v>
      </c>
      <c r="I284" s="696" t="s">
        <v>1481</v>
      </c>
      <c r="J284" s="696" t="s">
        <v>1062</v>
      </c>
      <c r="K284" s="696" t="s">
        <v>1482</v>
      </c>
      <c r="L284" s="699">
        <v>937.93</v>
      </c>
      <c r="M284" s="699">
        <v>2813.79</v>
      </c>
      <c r="N284" s="696">
        <v>3</v>
      </c>
      <c r="O284" s="700">
        <v>2</v>
      </c>
      <c r="P284" s="699">
        <v>2813.79</v>
      </c>
      <c r="Q284" s="701">
        <v>1</v>
      </c>
      <c r="R284" s="696">
        <v>3</v>
      </c>
      <c r="S284" s="701">
        <v>1</v>
      </c>
      <c r="T284" s="700">
        <v>2</v>
      </c>
      <c r="U284" s="702">
        <v>1</v>
      </c>
    </row>
    <row r="285" spans="1:21" ht="14.4" customHeight="1" x14ac:dyDescent="0.3">
      <c r="A285" s="695">
        <v>31</v>
      </c>
      <c r="B285" s="696" t="s">
        <v>557</v>
      </c>
      <c r="C285" s="696">
        <v>89301312</v>
      </c>
      <c r="D285" s="697" t="s">
        <v>2545</v>
      </c>
      <c r="E285" s="698" t="s">
        <v>1781</v>
      </c>
      <c r="F285" s="696" t="s">
        <v>1769</v>
      </c>
      <c r="G285" s="696" t="s">
        <v>1835</v>
      </c>
      <c r="H285" s="696" t="s">
        <v>990</v>
      </c>
      <c r="I285" s="696" t="s">
        <v>992</v>
      </c>
      <c r="J285" s="696" t="s">
        <v>993</v>
      </c>
      <c r="K285" s="696" t="s">
        <v>1716</v>
      </c>
      <c r="L285" s="699">
        <v>96.63</v>
      </c>
      <c r="M285" s="699">
        <v>193.26</v>
      </c>
      <c r="N285" s="696">
        <v>2</v>
      </c>
      <c r="O285" s="700">
        <v>1.5</v>
      </c>
      <c r="P285" s="699">
        <v>96.63</v>
      </c>
      <c r="Q285" s="701">
        <v>0.5</v>
      </c>
      <c r="R285" s="696">
        <v>1</v>
      </c>
      <c r="S285" s="701">
        <v>0.5</v>
      </c>
      <c r="T285" s="700">
        <v>0.5</v>
      </c>
      <c r="U285" s="702">
        <v>0.33333333333333331</v>
      </c>
    </row>
    <row r="286" spans="1:21" ht="14.4" customHeight="1" x14ac:dyDescent="0.3">
      <c r="A286" s="695">
        <v>31</v>
      </c>
      <c r="B286" s="696" t="s">
        <v>557</v>
      </c>
      <c r="C286" s="696">
        <v>89301312</v>
      </c>
      <c r="D286" s="697" t="s">
        <v>2545</v>
      </c>
      <c r="E286" s="698" t="s">
        <v>1781</v>
      </c>
      <c r="F286" s="696" t="s">
        <v>1769</v>
      </c>
      <c r="G286" s="696" t="s">
        <v>1835</v>
      </c>
      <c r="H286" s="696" t="s">
        <v>558</v>
      </c>
      <c r="I286" s="696" t="s">
        <v>2103</v>
      </c>
      <c r="J286" s="696" t="s">
        <v>993</v>
      </c>
      <c r="K286" s="696" t="s">
        <v>2104</v>
      </c>
      <c r="L286" s="699">
        <v>96.63</v>
      </c>
      <c r="M286" s="699">
        <v>96.63</v>
      </c>
      <c r="N286" s="696">
        <v>1</v>
      </c>
      <c r="O286" s="700">
        <v>1</v>
      </c>
      <c r="P286" s="699"/>
      <c r="Q286" s="701">
        <v>0</v>
      </c>
      <c r="R286" s="696"/>
      <c r="S286" s="701">
        <v>0</v>
      </c>
      <c r="T286" s="700"/>
      <c r="U286" s="702">
        <v>0</v>
      </c>
    </row>
    <row r="287" spans="1:21" ht="14.4" customHeight="1" x14ac:dyDescent="0.3">
      <c r="A287" s="695">
        <v>31</v>
      </c>
      <c r="B287" s="696" t="s">
        <v>557</v>
      </c>
      <c r="C287" s="696">
        <v>89301312</v>
      </c>
      <c r="D287" s="697" t="s">
        <v>2545</v>
      </c>
      <c r="E287" s="698" t="s">
        <v>1781</v>
      </c>
      <c r="F287" s="696" t="s">
        <v>1769</v>
      </c>
      <c r="G287" s="696" t="s">
        <v>1835</v>
      </c>
      <c r="H287" s="696" t="s">
        <v>558</v>
      </c>
      <c r="I287" s="696" t="s">
        <v>1836</v>
      </c>
      <c r="J287" s="696" t="s">
        <v>993</v>
      </c>
      <c r="K287" s="696" t="s">
        <v>1837</v>
      </c>
      <c r="L287" s="699">
        <v>48.31</v>
      </c>
      <c r="M287" s="699">
        <v>48.31</v>
      </c>
      <c r="N287" s="696">
        <v>1</v>
      </c>
      <c r="O287" s="700">
        <v>0.5</v>
      </c>
      <c r="P287" s="699">
        <v>48.31</v>
      </c>
      <c r="Q287" s="701">
        <v>1</v>
      </c>
      <c r="R287" s="696">
        <v>1</v>
      </c>
      <c r="S287" s="701">
        <v>1</v>
      </c>
      <c r="T287" s="700">
        <v>0.5</v>
      </c>
      <c r="U287" s="702">
        <v>1</v>
      </c>
    </row>
    <row r="288" spans="1:21" ht="14.4" customHeight="1" x14ac:dyDescent="0.3">
      <c r="A288" s="695">
        <v>31</v>
      </c>
      <c r="B288" s="696" t="s">
        <v>557</v>
      </c>
      <c r="C288" s="696">
        <v>89301312</v>
      </c>
      <c r="D288" s="697" t="s">
        <v>2545</v>
      </c>
      <c r="E288" s="698" t="s">
        <v>1781</v>
      </c>
      <c r="F288" s="696" t="s">
        <v>1769</v>
      </c>
      <c r="G288" s="696" t="s">
        <v>2105</v>
      </c>
      <c r="H288" s="696" t="s">
        <v>558</v>
      </c>
      <c r="I288" s="696" t="s">
        <v>2106</v>
      </c>
      <c r="J288" s="696" t="s">
        <v>2107</v>
      </c>
      <c r="K288" s="696" t="s">
        <v>760</v>
      </c>
      <c r="L288" s="699">
        <v>182.39</v>
      </c>
      <c r="M288" s="699">
        <v>182.39</v>
      </c>
      <c r="N288" s="696">
        <v>1</v>
      </c>
      <c r="O288" s="700">
        <v>1</v>
      </c>
      <c r="P288" s="699"/>
      <c r="Q288" s="701">
        <v>0</v>
      </c>
      <c r="R288" s="696"/>
      <c r="S288" s="701">
        <v>0</v>
      </c>
      <c r="T288" s="700"/>
      <c r="U288" s="702">
        <v>0</v>
      </c>
    </row>
    <row r="289" spans="1:21" ht="14.4" customHeight="1" x14ac:dyDescent="0.3">
      <c r="A289" s="695">
        <v>31</v>
      </c>
      <c r="B289" s="696" t="s">
        <v>557</v>
      </c>
      <c r="C289" s="696">
        <v>89301312</v>
      </c>
      <c r="D289" s="697" t="s">
        <v>2545</v>
      </c>
      <c r="E289" s="698" t="s">
        <v>1781</v>
      </c>
      <c r="F289" s="696" t="s">
        <v>1769</v>
      </c>
      <c r="G289" s="696" t="s">
        <v>2108</v>
      </c>
      <c r="H289" s="696" t="s">
        <v>558</v>
      </c>
      <c r="I289" s="696" t="s">
        <v>1251</v>
      </c>
      <c r="J289" s="696" t="s">
        <v>2109</v>
      </c>
      <c r="K289" s="696" t="s">
        <v>2110</v>
      </c>
      <c r="L289" s="699">
        <v>0</v>
      </c>
      <c r="M289" s="699">
        <v>0</v>
      </c>
      <c r="N289" s="696">
        <v>2</v>
      </c>
      <c r="O289" s="700">
        <v>1</v>
      </c>
      <c r="P289" s="699">
        <v>0</v>
      </c>
      <c r="Q289" s="701"/>
      <c r="R289" s="696">
        <v>2</v>
      </c>
      <c r="S289" s="701">
        <v>1</v>
      </c>
      <c r="T289" s="700">
        <v>1</v>
      </c>
      <c r="U289" s="702">
        <v>1</v>
      </c>
    </row>
    <row r="290" spans="1:21" ht="14.4" customHeight="1" x14ac:dyDescent="0.3">
      <c r="A290" s="695">
        <v>31</v>
      </c>
      <c r="B290" s="696" t="s">
        <v>557</v>
      </c>
      <c r="C290" s="696">
        <v>89301312</v>
      </c>
      <c r="D290" s="697" t="s">
        <v>2545</v>
      </c>
      <c r="E290" s="698" t="s">
        <v>1781</v>
      </c>
      <c r="F290" s="696" t="s">
        <v>1769</v>
      </c>
      <c r="G290" s="696" t="s">
        <v>2111</v>
      </c>
      <c r="H290" s="696" t="s">
        <v>990</v>
      </c>
      <c r="I290" s="696" t="s">
        <v>2112</v>
      </c>
      <c r="J290" s="696" t="s">
        <v>2113</v>
      </c>
      <c r="K290" s="696" t="s">
        <v>2114</v>
      </c>
      <c r="L290" s="699">
        <v>134.83000000000001</v>
      </c>
      <c r="M290" s="699">
        <v>404.49</v>
      </c>
      <c r="N290" s="696">
        <v>3</v>
      </c>
      <c r="O290" s="700">
        <v>0.5</v>
      </c>
      <c r="P290" s="699">
        <v>404.49</v>
      </c>
      <c r="Q290" s="701">
        <v>1</v>
      </c>
      <c r="R290" s="696">
        <v>3</v>
      </c>
      <c r="S290" s="701">
        <v>1</v>
      </c>
      <c r="T290" s="700">
        <v>0.5</v>
      </c>
      <c r="U290" s="702">
        <v>1</v>
      </c>
    </row>
    <row r="291" spans="1:21" ht="14.4" customHeight="1" x14ac:dyDescent="0.3">
      <c r="A291" s="695">
        <v>31</v>
      </c>
      <c r="B291" s="696" t="s">
        <v>557</v>
      </c>
      <c r="C291" s="696">
        <v>89301312</v>
      </c>
      <c r="D291" s="697" t="s">
        <v>2545</v>
      </c>
      <c r="E291" s="698" t="s">
        <v>1781</v>
      </c>
      <c r="F291" s="696" t="s">
        <v>1769</v>
      </c>
      <c r="G291" s="696" t="s">
        <v>1855</v>
      </c>
      <c r="H291" s="696" t="s">
        <v>558</v>
      </c>
      <c r="I291" s="696" t="s">
        <v>1966</v>
      </c>
      <c r="J291" s="696" t="s">
        <v>1967</v>
      </c>
      <c r="K291" s="696" t="s">
        <v>1968</v>
      </c>
      <c r="L291" s="699">
        <v>53.54</v>
      </c>
      <c r="M291" s="699">
        <v>53.54</v>
      </c>
      <c r="N291" s="696">
        <v>1</v>
      </c>
      <c r="O291" s="700">
        <v>1</v>
      </c>
      <c r="P291" s="699">
        <v>53.54</v>
      </c>
      <c r="Q291" s="701">
        <v>1</v>
      </c>
      <c r="R291" s="696">
        <v>1</v>
      </c>
      <c r="S291" s="701">
        <v>1</v>
      </c>
      <c r="T291" s="700">
        <v>1</v>
      </c>
      <c r="U291" s="702">
        <v>1</v>
      </c>
    </row>
    <row r="292" spans="1:21" ht="14.4" customHeight="1" x14ac:dyDescent="0.3">
      <c r="A292" s="695">
        <v>31</v>
      </c>
      <c r="B292" s="696" t="s">
        <v>557</v>
      </c>
      <c r="C292" s="696">
        <v>89301312</v>
      </c>
      <c r="D292" s="697" t="s">
        <v>2545</v>
      </c>
      <c r="E292" s="698" t="s">
        <v>1781</v>
      </c>
      <c r="F292" s="696" t="s">
        <v>1769</v>
      </c>
      <c r="G292" s="696" t="s">
        <v>2115</v>
      </c>
      <c r="H292" s="696" t="s">
        <v>558</v>
      </c>
      <c r="I292" s="696" t="s">
        <v>2116</v>
      </c>
      <c r="J292" s="696" t="s">
        <v>2117</v>
      </c>
      <c r="K292" s="696" t="s">
        <v>2118</v>
      </c>
      <c r="L292" s="699">
        <v>472.71</v>
      </c>
      <c r="M292" s="699">
        <v>472.71</v>
      </c>
      <c r="N292" s="696">
        <v>1</v>
      </c>
      <c r="O292" s="700">
        <v>1</v>
      </c>
      <c r="P292" s="699">
        <v>472.71</v>
      </c>
      <c r="Q292" s="701">
        <v>1</v>
      </c>
      <c r="R292" s="696">
        <v>1</v>
      </c>
      <c r="S292" s="701">
        <v>1</v>
      </c>
      <c r="T292" s="700">
        <v>1</v>
      </c>
      <c r="U292" s="702">
        <v>1</v>
      </c>
    </row>
    <row r="293" spans="1:21" ht="14.4" customHeight="1" x14ac:dyDescent="0.3">
      <c r="A293" s="695">
        <v>31</v>
      </c>
      <c r="B293" s="696" t="s">
        <v>557</v>
      </c>
      <c r="C293" s="696">
        <v>89301312</v>
      </c>
      <c r="D293" s="697" t="s">
        <v>2545</v>
      </c>
      <c r="E293" s="698" t="s">
        <v>1781</v>
      </c>
      <c r="F293" s="696" t="s">
        <v>1769</v>
      </c>
      <c r="G293" s="696" t="s">
        <v>1796</v>
      </c>
      <c r="H293" s="696" t="s">
        <v>558</v>
      </c>
      <c r="I293" s="696" t="s">
        <v>1108</v>
      </c>
      <c r="J293" s="696" t="s">
        <v>1109</v>
      </c>
      <c r="K293" s="696" t="s">
        <v>1797</v>
      </c>
      <c r="L293" s="699">
        <v>194.73</v>
      </c>
      <c r="M293" s="699">
        <v>194.73</v>
      </c>
      <c r="N293" s="696">
        <v>1</v>
      </c>
      <c r="O293" s="700">
        <v>0.5</v>
      </c>
      <c r="P293" s="699">
        <v>194.73</v>
      </c>
      <c r="Q293" s="701">
        <v>1</v>
      </c>
      <c r="R293" s="696">
        <v>1</v>
      </c>
      <c r="S293" s="701">
        <v>1</v>
      </c>
      <c r="T293" s="700">
        <v>0.5</v>
      </c>
      <c r="U293" s="702">
        <v>1</v>
      </c>
    </row>
    <row r="294" spans="1:21" ht="14.4" customHeight="1" x14ac:dyDescent="0.3">
      <c r="A294" s="695">
        <v>31</v>
      </c>
      <c r="B294" s="696" t="s">
        <v>557</v>
      </c>
      <c r="C294" s="696">
        <v>89301312</v>
      </c>
      <c r="D294" s="697" t="s">
        <v>2545</v>
      </c>
      <c r="E294" s="698" t="s">
        <v>1781</v>
      </c>
      <c r="F294" s="696" t="s">
        <v>1769</v>
      </c>
      <c r="G294" s="696" t="s">
        <v>2119</v>
      </c>
      <c r="H294" s="696" t="s">
        <v>990</v>
      </c>
      <c r="I294" s="696" t="s">
        <v>2120</v>
      </c>
      <c r="J294" s="696" t="s">
        <v>2121</v>
      </c>
      <c r="K294" s="696" t="s">
        <v>2114</v>
      </c>
      <c r="L294" s="699">
        <v>77.209999999999994</v>
      </c>
      <c r="M294" s="699">
        <v>77.209999999999994</v>
      </c>
      <c r="N294" s="696">
        <v>1</v>
      </c>
      <c r="O294" s="700">
        <v>1</v>
      </c>
      <c r="P294" s="699">
        <v>77.209999999999994</v>
      </c>
      <c r="Q294" s="701">
        <v>1</v>
      </c>
      <c r="R294" s="696">
        <v>1</v>
      </c>
      <c r="S294" s="701">
        <v>1</v>
      </c>
      <c r="T294" s="700">
        <v>1</v>
      </c>
      <c r="U294" s="702">
        <v>1</v>
      </c>
    </row>
    <row r="295" spans="1:21" ht="14.4" customHeight="1" x14ac:dyDescent="0.3">
      <c r="A295" s="695">
        <v>31</v>
      </c>
      <c r="B295" s="696" t="s">
        <v>557</v>
      </c>
      <c r="C295" s="696">
        <v>89301312</v>
      </c>
      <c r="D295" s="697" t="s">
        <v>2545</v>
      </c>
      <c r="E295" s="698" t="s">
        <v>1781</v>
      </c>
      <c r="F295" s="696" t="s">
        <v>1769</v>
      </c>
      <c r="G295" s="696" t="s">
        <v>1859</v>
      </c>
      <c r="H295" s="696" t="s">
        <v>990</v>
      </c>
      <c r="I295" s="696" t="s">
        <v>1863</v>
      </c>
      <c r="J295" s="696" t="s">
        <v>1012</v>
      </c>
      <c r="K295" s="696" t="s">
        <v>1862</v>
      </c>
      <c r="L295" s="699">
        <v>98.23</v>
      </c>
      <c r="M295" s="699">
        <v>98.23</v>
      </c>
      <c r="N295" s="696">
        <v>1</v>
      </c>
      <c r="O295" s="700">
        <v>1</v>
      </c>
      <c r="P295" s="699">
        <v>98.23</v>
      </c>
      <c r="Q295" s="701">
        <v>1</v>
      </c>
      <c r="R295" s="696">
        <v>1</v>
      </c>
      <c r="S295" s="701">
        <v>1</v>
      </c>
      <c r="T295" s="700">
        <v>1</v>
      </c>
      <c r="U295" s="702">
        <v>1</v>
      </c>
    </row>
    <row r="296" spans="1:21" ht="14.4" customHeight="1" x14ac:dyDescent="0.3">
      <c r="A296" s="695">
        <v>31</v>
      </c>
      <c r="B296" s="696" t="s">
        <v>557</v>
      </c>
      <c r="C296" s="696">
        <v>89301312</v>
      </c>
      <c r="D296" s="697" t="s">
        <v>2545</v>
      </c>
      <c r="E296" s="698" t="s">
        <v>1781</v>
      </c>
      <c r="F296" s="696" t="s">
        <v>1769</v>
      </c>
      <c r="G296" s="696" t="s">
        <v>1939</v>
      </c>
      <c r="H296" s="696" t="s">
        <v>558</v>
      </c>
      <c r="I296" s="696" t="s">
        <v>1973</v>
      </c>
      <c r="J296" s="696" t="s">
        <v>1974</v>
      </c>
      <c r="K296" s="696" t="s">
        <v>1975</v>
      </c>
      <c r="L296" s="699">
        <v>102.89</v>
      </c>
      <c r="M296" s="699">
        <v>102.89</v>
      </c>
      <c r="N296" s="696">
        <v>1</v>
      </c>
      <c r="O296" s="700">
        <v>1</v>
      </c>
      <c r="P296" s="699">
        <v>102.89</v>
      </c>
      <c r="Q296" s="701">
        <v>1</v>
      </c>
      <c r="R296" s="696">
        <v>1</v>
      </c>
      <c r="S296" s="701">
        <v>1</v>
      </c>
      <c r="T296" s="700">
        <v>1</v>
      </c>
      <c r="U296" s="702">
        <v>1</v>
      </c>
    </row>
    <row r="297" spans="1:21" ht="14.4" customHeight="1" x14ac:dyDescent="0.3">
      <c r="A297" s="695">
        <v>31</v>
      </c>
      <c r="B297" s="696" t="s">
        <v>557</v>
      </c>
      <c r="C297" s="696">
        <v>89301312</v>
      </c>
      <c r="D297" s="697" t="s">
        <v>2545</v>
      </c>
      <c r="E297" s="698" t="s">
        <v>1781</v>
      </c>
      <c r="F297" s="696" t="s">
        <v>1770</v>
      </c>
      <c r="G297" s="696" t="s">
        <v>1819</v>
      </c>
      <c r="H297" s="696" t="s">
        <v>558</v>
      </c>
      <c r="I297" s="696" t="s">
        <v>1820</v>
      </c>
      <c r="J297" s="696" t="s">
        <v>1821</v>
      </c>
      <c r="K297" s="696"/>
      <c r="L297" s="699">
        <v>0</v>
      </c>
      <c r="M297" s="699">
        <v>0</v>
      </c>
      <c r="N297" s="696">
        <v>1</v>
      </c>
      <c r="O297" s="700">
        <v>1</v>
      </c>
      <c r="P297" s="699">
        <v>0</v>
      </c>
      <c r="Q297" s="701"/>
      <c r="R297" s="696">
        <v>1</v>
      </c>
      <c r="S297" s="701">
        <v>1</v>
      </c>
      <c r="T297" s="700">
        <v>1</v>
      </c>
      <c r="U297" s="702">
        <v>1</v>
      </c>
    </row>
    <row r="298" spans="1:21" ht="14.4" customHeight="1" x14ac:dyDescent="0.3">
      <c r="A298" s="695">
        <v>31</v>
      </c>
      <c r="B298" s="696" t="s">
        <v>557</v>
      </c>
      <c r="C298" s="696">
        <v>89301312</v>
      </c>
      <c r="D298" s="697" t="s">
        <v>2545</v>
      </c>
      <c r="E298" s="698" t="s">
        <v>1781</v>
      </c>
      <c r="F298" s="696" t="s">
        <v>1771</v>
      </c>
      <c r="G298" s="696" t="s">
        <v>1864</v>
      </c>
      <c r="H298" s="696" t="s">
        <v>558</v>
      </c>
      <c r="I298" s="696" t="s">
        <v>1865</v>
      </c>
      <c r="J298" s="696" t="s">
        <v>1868</v>
      </c>
      <c r="K298" s="696" t="s">
        <v>1869</v>
      </c>
      <c r="L298" s="699">
        <v>410</v>
      </c>
      <c r="M298" s="699">
        <v>410</v>
      </c>
      <c r="N298" s="696">
        <v>1</v>
      </c>
      <c r="O298" s="700">
        <v>1</v>
      </c>
      <c r="P298" s="699">
        <v>410</v>
      </c>
      <c r="Q298" s="701">
        <v>1</v>
      </c>
      <c r="R298" s="696">
        <v>1</v>
      </c>
      <c r="S298" s="701">
        <v>1</v>
      </c>
      <c r="T298" s="700">
        <v>1</v>
      </c>
      <c r="U298" s="702">
        <v>1</v>
      </c>
    </row>
    <row r="299" spans="1:21" ht="14.4" customHeight="1" x14ac:dyDescent="0.3">
      <c r="A299" s="695">
        <v>31</v>
      </c>
      <c r="B299" s="696" t="s">
        <v>557</v>
      </c>
      <c r="C299" s="696">
        <v>89301312</v>
      </c>
      <c r="D299" s="697" t="s">
        <v>2545</v>
      </c>
      <c r="E299" s="698" t="s">
        <v>1781</v>
      </c>
      <c r="F299" s="696" t="s">
        <v>1771</v>
      </c>
      <c r="G299" s="696" t="s">
        <v>1873</v>
      </c>
      <c r="H299" s="696" t="s">
        <v>558</v>
      </c>
      <c r="I299" s="696" t="s">
        <v>1874</v>
      </c>
      <c r="J299" s="696" t="s">
        <v>1875</v>
      </c>
      <c r="K299" s="696" t="s">
        <v>1876</v>
      </c>
      <c r="L299" s="699">
        <v>35.75</v>
      </c>
      <c r="M299" s="699">
        <v>321.75</v>
      </c>
      <c r="N299" s="696">
        <v>9</v>
      </c>
      <c r="O299" s="700">
        <v>9</v>
      </c>
      <c r="P299" s="699">
        <v>286</v>
      </c>
      <c r="Q299" s="701">
        <v>0.88888888888888884</v>
      </c>
      <c r="R299" s="696">
        <v>8</v>
      </c>
      <c r="S299" s="701">
        <v>0.88888888888888884</v>
      </c>
      <c r="T299" s="700">
        <v>8</v>
      </c>
      <c r="U299" s="702">
        <v>0.88888888888888884</v>
      </c>
    </row>
    <row r="300" spans="1:21" ht="14.4" customHeight="1" x14ac:dyDescent="0.3">
      <c r="A300" s="695">
        <v>31</v>
      </c>
      <c r="B300" s="696" t="s">
        <v>557</v>
      </c>
      <c r="C300" s="696">
        <v>89301312</v>
      </c>
      <c r="D300" s="697" t="s">
        <v>2545</v>
      </c>
      <c r="E300" s="698" t="s">
        <v>1781</v>
      </c>
      <c r="F300" s="696" t="s">
        <v>1771</v>
      </c>
      <c r="G300" s="696" t="s">
        <v>1873</v>
      </c>
      <c r="H300" s="696" t="s">
        <v>558</v>
      </c>
      <c r="I300" s="696" t="s">
        <v>1917</v>
      </c>
      <c r="J300" s="696" t="s">
        <v>1875</v>
      </c>
      <c r="K300" s="696" t="s">
        <v>1918</v>
      </c>
      <c r="L300" s="699">
        <v>47.57</v>
      </c>
      <c r="M300" s="699">
        <v>190.28</v>
      </c>
      <c r="N300" s="696">
        <v>4</v>
      </c>
      <c r="O300" s="700">
        <v>4</v>
      </c>
      <c r="P300" s="699">
        <v>190.28</v>
      </c>
      <c r="Q300" s="701">
        <v>1</v>
      </c>
      <c r="R300" s="696">
        <v>4</v>
      </c>
      <c r="S300" s="701">
        <v>1</v>
      </c>
      <c r="T300" s="700">
        <v>4</v>
      </c>
      <c r="U300" s="702">
        <v>1</v>
      </c>
    </row>
    <row r="301" spans="1:21" ht="14.4" customHeight="1" x14ac:dyDescent="0.3">
      <c r="A301" s="695">
        <v>31</v>
      </c>
      <c r="B301" s="696" t="s">
        <v>557</v>
      </c>
      <c r="C301" s="696">
        <v>89301312</v>
      </c>
      <c r="D301" s="697" t="s">
        <v>2545</v>
      </c>
      <c r="E301" s="698" t="s">
        <v>1781</v>
      </c>
      <c r="F301" s="696" t="s">
        <v>1771</v>
      </c>
      <c r="G301" s="696" t="s">
        <v>1873</v>
      </c>
      <c r="H301" s="696" t="s">
        <v>558</v>
      </c>
      <c r="I301" s="696" t="s">
        <v>2122</v>
      </c>
      <c r="J301" s="696" t="s">
        <v>2123</v>
      </c>
      <c r="K301" s="696" t="s">
        <v>2124</v>
      </c>
      <c r="L301" s="699">
        <v>30.99</v>
      </c>
      <c r="M301" s="699">
        <v>30.99</v>
      </c>
      <c r="N301" s="696">
        <v>1</v>
      </c>
      <c r="O301" s="700">
        <v>1</v>
      </c>
      <c r="P301" s="699">
        <v>30.99</v>
      </c>
      <c r="Q301" s="701">
        <v>1</v>
      </c>
      <c r="R301" s="696">
        <v>1</v>
      </c>
      <c r="S301" s="701">
        <v>1</v>
      </c>
      <c r="T301" s="700">
        <v>1</v>
      </c>
      <c r="U301" s="702">
        <v>1</v>
      </c>
    </row>
    <row r="302" spans="1:21" ht="14.4" customHeight="1" x14ac:dyDescent="0.3">
      <c r="A302" s="695">
        <v>31</v>
      </c>
      <c r="B302" s="696" t="s">
        <v>557</v>
      </c>
      <c r="C302" s="696">
        <v>89301312</v>
      </c>
      <c r="D302" s="697" t="s">
        <v>2545</v>
      </c>
      <c r="E302" s="698" t="s">
        <v>1781</v>
      </c>
      <c r="F302" s="696" t="s">
        <v>1771</v>
      </c>
      <c r="G302" s="696" t="s">
        <v>1873</v>
      </c>
      <c r="H302" s="696" t="s">
        <v>558</v>
      </c>
      <c r="I302" s="696" t="s">
        <v>2125</v>
      </c>
      <c r="J302" s="696" t="s">
        <v>2123</v>
      </c>
      <c r="K302" s="696" t="s">
        <v>2126</v>
      </c>
      <c r="L302" s="699">
        <v>24.77</v>
      </c>
      <c r="M302" s="699">
        <v>74.31</v>
      </c>
      <c r="N302" s="696">
        <v>3</v>
      </c>
      <c r="O302" s="700">
        <v>3</v>
      </c>
      <c r="P302" s="699">
        <v>74.31</v>
      </c>
      <c r="Q302" s="701">
        <v>1</v>
      </c>
      <c r="R302" s="696">
        <v>3</v>
      </c>
      <c r="S302" s="701">
        <v>1</v>
      </c>
      <c r="T302" s="700">
        <v>3</v>
      </c>
      <c r="U302" s="702">
        <v>1</v>
      </c>
    </row>
    <row r="303" spans="1:21" ht="14.4" customHeight="1" x14ac:dyDescent="0.3">
      <c r="A303" s="695">
        <v>31</v>
      </c>
      <c r="B303" s="696" t="s">
        <v>557</v>
      </c>
      <c r="C303" s="696">
        <v>89301312</v>
      </c>
      <c r="D303" s="697" t="s">
        <v>2545</v>
      </c>
      <c r="E303" s="698" t="s">
        <v>1781</v>
      </c>
      <c r="F303" s="696" t="s">
        <v>1771</v>
      </c>
      <c r="G303" s="696" t="s">
        <v>1877</v>
      </c>
      <c r="H303" s="696" t="s">
        <v>558</v>
      </c>
      <c r="I303" s="696" t="s">
        <v>1878</v>
      </c>
      <c r="J303" s="696" t="s">
        <v>1879</v>
      </c>
      <c r="K303" s="696" t="s">
        <v>1880</v>
      </c>
      <c r="L303" s="699">
        <v>260</v>
      </c>
      <c r="M303" s="699">
        <v>2080</v>
      </c>
      <c r="N303" s="696">
        <v>8</v>
      </c>
      <c r="O303" s="700">
        <v>4</v>
      </c>
      <c r="P303" s="699">
        <v>1560</v>
      </c>
      <c r="Q303" s="701">
        <v>0.75</v>
      </c>
      <c r="R303" s="696">
        <v>6</v>
      </c>
      <c r="S303" s="701">
        <v>0.75</v>
      </c>
      <c r="T303" s="700">
        <v>3</v>
      </c>
      <c r="U303" s="702">
        <v>0.75</v>
      </c>
    </row>
    <row r="304" spans="1:21" ht="14.4" customHeight="1" x14ac:dyDescent="0.3">
      <c r="A304" s="695">
        <v>31</v>
      </c>
      <c r="B304" s="696" t="s">
        <v>557</v>
      </c>
      <c r="C304" s="696">
        <v>89301312</v>
      </c>
      <c r="D304" s="697" t="s">
        <v>2545</v>
      </c>
      <c r="E304" s="698" t="s">
        <v>1781</v>
      </c>
      <c r="F304" s="696" t="s">
        <v>1771</v>
      </c>
      <c r="G304" s="696" t="s">
        <v>1877</v>
      </c>
      <c r="H304" s="696" t="s">
        <v>558</v>
      </c>
      <c r="I304" s="696" t="s">
        <v>2127</v>
      </c>
      <c r="J304" s="696" t="s">
        <v>2128</v>
      </c>
      <c r="K304" s="696" t="s">
        <v>2129</v>
      </c>
      <c r="L304" s="699">
        <v>190</v>
      </c>
      <c r="M304" s="699">
        <v>380</v>
      </c>
      <c r="N304" s="696">
        <v>2</v>
      </c>
      <c r="O304" s="700">
        <v>1</v>
      </c>
      <c r="P304" s="699"/>
      <c r="Q304" s="701">
        <v>0</v>
      </c>
      <c r="R304" s="696"/>
      <c r="S304" s="701">
        <v>0</v>
      </c>
      <c r="T304" s="700"/>
      <c r="U304" s="702">
        <v>0</v>
      </c>
    </row>
    <row r="305" spans="1:21" ht="14.4" customHeight="1" x14ac:dyDescent="0.3">
      <c r="A305" s="695">
        <v>31</v>
      </c>
      <c r="B305" s="696" t="s">
        <v>557</v>
      </c>
      <c r="C305" s="696">
        <v>89301312</v>
      </c>
      <c r="D305" s="697" t="s">
        <v>2545</v>
      </c>
      <c r="E305" s="698" t="s">
        <v>1781</v>
      </c>
      <c r="F305" s="696" t="s">
        <v>1771</v>
      </c>
      <c r="G305" s="696" t="s">
        <v>1877</v>
      </c>
      <c r="H305" s="696" t="s">
        <v>558</v>
      </c>
      <c r="I305" s="696" t="s">
        <v>2130</v>
      </c>
      <c r="J305" s="696" t="s">
        <v>2131</v>
      </c>
      <c r="K305" s="696" t="s">
        <v>2132</v>
      </c>
      <c r="L305" s="699">
        <v>300</v>
      </c>
      <c r="M305" s="699">
        <v>600</v>
      </c>
      <c r="N305" s="696">
        <v>2</v>
      </c>
      <c r="O305" s="700">
        <v>1</v>
      </c>
      <c r="P305" s="699"/>
      <c r="Q305" s="701">
        <v>0</v>
      </c>
      <c r="R305" s="696"/>
      <c r="S305" s="701">
        <v>0</v>
      </c>
      <c r="T305" s="700"/>
      <c r="U305" s="702">
        <v>0</v>
      </c>
    </row>
    <row r="306" spans="1:21" ht="14.4" customHeight="1" x14ac:dyDescent="0.3">
      <c r="A306" s="695">
        <v>31</v>
      </c>
      <c r="B306" s="696" t="s">
        <v>557</v>
      </c>
      <c r="C306" s="696">
        <v>89301312</v>
      </c>
      <c r="D306" s="697" t="s">
        <v>2545</v>
      </c>
      <c r="E306" s="698" t="s">
        <v>1781</v>
      </c>
      <c r="F306" s="696" t="s">
        <v>1771</v>
      </c>
      <c r="G306" s="696" t="s">
        <v>1877</v>
      </c>
      <c r="H306" s="696" t="s">
        <v>558</v>
      </c>
      <c r="I306" s="696" t="s">
        <v>2133</v>
      </c>
      <c r="J306" s="696" t="s">
        <v>2134</v>
      </c>
      <c r="K306" s="696" t="s">
        <v>2135</v>
      </c>
      <c r="L306" s="699">
        <v>190</v>
      </c>
      <c r="M306" s="699">
        <v>380</v>
      </c>
      <c r="N306" s="696">
        <v>2</v>
      </c>
      <c r="O306" s="700">
        <v>1</v>
      </c>
      <c r="P306" s="699">
        <v>380</v>
      </c>
      <c r="Q306" s="701">
        <v>1</v>
      </c>
      <c r="R306" s="696">
        <v>2</v>
      </c>
      <c r="S306" s="701">
        <v>1</v>
      </c>
      <c r="T306" s="700">
        <v>1</v>
      </c>
      <c r="U306" s="702">
        <v>1</v>
      </c>
    </row>
    <row r="307" spans="1:21" ht="14.4" customHeight="1" x14ac:dyDescent="0.3">
      <c r="A307" s="695">
        <v>31</v>
      </c>
      <c r="B307" s="696" t="s">
        <v>557</v>
      </c>
      <c r="C307" s="696">
        <v>89301312</v>
      </c>
      <c r="D307" s="697" t="s">
        <v>2545</v>
      </c>
      <c r="E307" s="698" t="s">
        <v>1781</v>
      </c>
      <c r="F307" s="696" t="s">
        <v>1771</v>
      </c>
      <c r="G307" s="696" t="s">
        <v>1884</v>
      </c>
      <c r="H307" s="696" t="s">
        <v>558</v>
      </c>
      <c r="I307" s="696" t="s">
        <v>2136</v>
      </c>
      <c r="J307" s="696" t="s">
        <v>2137</v>
      </c>
      <c r="K307" s="696" t="s">
        <v>2138</v>
      </c>
      <c r="L307" s="699">
        <v>1575</v>
      </c>
      <c r="M307" s="699">
        <v>1575</v>
      </c>
      <c r="N307" s="696">
        <v>1</v>
      </c>
      <c r="O307" s="700">
        <v>1</v>
      </c>
      <c r="P307" s="699">
        <v>1575</v>
      </c>
      <c r="Q307" s="701">
        <v>1</v>
      </c>
      <c r="R307" s="696">
        <v>1</v>
      </c>
      <c r="S307" s="701">
        <v>1</v>
      </c>
      <c r="T307" s="700">
        <v>1</v>
      </c>
      <c r="U307" s="702">
        <v>1</v>
      </c>
    </row>
    <row r="308" spans="1:21" ht="14.4" customHeight="1" x14ac:dyDescent="0.3">
      <c r="A308" s="695">
        <v>31</v>
      </c>
      <c r="B308" s="696" t="s">
        <v>557</v>
      </c>
      <c r="C308" s="696">
        <v>89301312</v>
      </c>
      <c r="D308" s="697" t="s">
        <v>2545</v>
      </c>
      <c r="E308" s="698" t="s">
        <v>1781</v>
      </c>
      <c r="F308" s="696" t="s">
        <v>1771</v>
      </c>
      <c r="G308" s="696" t="s">
        <v>1884</v>
      </c>
      <c r="H308" s="696" t="s">
        <v>558</v>
      </c>
      <c r="I308" s="696" t="s">
        <v>1894</v>
      </c>
      <c r="J308" s="696" t="s">
        <v>1895</v>
      </c>
      <c r="K308" s="696" t="s">
        <v>1896</v>
      </c>
      <c r="L308" s="699">
        <v>750</v>
      </c>
      <c r="M308" s="699">
        <v>750</v>
      </c>
      <c r="N308" s="696">
        <v>1</v>
      </c>
      <c r="O308" s="700">
        <v>1</v>
      </c>
      <c r="P308" s="699">
        <v>750</v>
      </c>
      <c r="Q308" s="701">
        <v>1</v>
      </c>
      <c r="R308" s="696">
        <v>1</v>
      </c>
      <c r="S308" s="701">
        <v>1</v>
      </c>
      <c r="T308" s="700">
        <v>1</v>
      </c>
      <c r="U308" s="702">
        <v>1</v>
      </c>
    </row>
    <row r="309" spans="1:21" ht="14.4" customHeight="1" x14ac:dyDescent="0.3">
      <c r="A309" s="695">
        <v>31</v>
      </c>
      <c r="B309" s="696" t="s">
        <v>557</v>
      </c>
      <c r="C309" s="696">
        <v>89301312</v>
      </c>
      <c r="D309" s="697" t="s">
        <v>2545</v>
      </c>
      <c r="E309" s="698" t="s">
        <v>1781</v>
      </c>
      <c r="F309" s="696" t="s">
        <v>1771</v>
      </c>
      <c r="G309" s="696" t="s">
        <v>1884</v>
      </c>
      <c r="H309" s="696" t="s">
        <v>558</v>
      </c>
      <c r="I309" s="696" t="s">
        <v>2139</v>
      </c>
      <c r="J309" s="696" t="s">
        <v>2140</v>
      </c>
      <c r="K309" s="696"/>
      <c r="L309" s="699">
        <v>1000</v>
      </c>
      <c r="M309" s="699">
        <v>1000</v>
      </c>
      <c r="N309" s="696">
        <v>1</v>
      </c>
      <c r="O309" s="700">
        <v>1</v>
      </c>
      <c r="P309" s="699"/>
      <c r="Q309" s="701">
        <v>0</v>
      </c>
      <c r="R309" s="696"/>
      <c r="S309" s="701">
        <v>0</v>
      </c>
      <c r="T309" s="700"/>
      <c r="U309" s="702">
        <v>0</v>
      </c>
    </row>
    <row r="310" spans="1:21" ht="14.4" customHeight="1" x14ac:dyDescent="0.3">
      <c r="A310" s="695">
        <v>31</v>
      </c>
      <c r="B310" s="696" t="s">
        <v>557</v>
      </c>
      <c r="C310" s="696">
        <v>89301312</v>
      </c>
      <c r="D310" s="697" t="s">
        <v>2545</v>
      </c>
      <c r="E310" s="698" t="s">
        <v>1781</v>
      </c>
      <c r="F310" s="696" t="s">
        <v>1771</v>
      </c>
      <c r="G310" s="696" t="s">
        <v>1884</v>
      </c>
      <c r="H310" s="696" t="s">
        <v>558</v>
      </c>
      <c r="I310" s="696" t="s">
        <v>1902</v>
      </c>
      <c r="J310" s="696" t="s">
        <v>1903</v>
      </c>
      <c r="K310" s="696"/>
      <c r="L310" s="699">
        <v>500</v>
      </c>
      <c r="M310" s="699">
        <v>1000</v>
      </c>
      <c r="N310" s="696">
        <v>2</v>
      </c>
      <c r="O310" s="700">
        <v>2</v>
      </c>
      <c r="P310" s="699">
        <v>1000</v>
      </c>
      <c r="Q310" s="701">
        <v>1</v>
      </c>
      <c r="R310" s="696">
        <v>2</v>
      </c>
      <c r="S310" s="701">
        <v>1</v>
      </c>
      <c r="T310" s="700">
        <v>2</v>
      </c>
      <c r="U310" s="702">
        <v>1</v>
      </c>
    </row>
    <row r="311" spans="1:21" ht="14.4" customHeight="1" x14ac:dyDescent="0.3">
      <c r="A311" s="695">
        <v>31</v>
      </c>
      <c r="B311" s="696" t="s">
        <v>557</v>
      </c>
      <c r="C311" s="696">
        <v>89301312</v>
      </c>
      <c r="D311" s="697" t="s">
        <v>2545</v>
      </c>
      <c r="E311" s="698" t="s">
        <v>1781</v>
      </c>
      <c r="F311" s="696" t="s">
        <v>1771</v>
      </c>
      <c r="G311" s="696" t="s">
        <v>1884</v>
      </c>
      <c r="H311" s="696" t="s">
        <v>558</v>
      </c>
      <c r="I311" s="696" t="s">
        <v>2041</v>
      </c>
      <c r="J311" s="696" t="s">
        <v>2042</v>
      </c>
      <c r="K311" s="696" t="s">
        <v>2043</v>
      </c>
      <c r="L311" s="699">
        <v>250</v>
      </c>
      <c r="M311" s="699">
        <v>250</v>
      </c>
      <c r="N311" s="696">
        <v>1</v>
      </c>
      <c r="O311" s="700">
        <v>1</v>
      </c>
      <c r="P311" s="699">
        <v>250</v>
      </c>
      <c r="Q311" s="701">
        <v>1</v>
      </c>
      <c r="R311" s="696">
        <v>1</v>
      </c>
      <c r="S311" s="701">
        <v>1</v>
      </c>
      <c r="T311" s="700">
        <v>1</v>
      </c>
      <c r="U311" s="702">
        <v>1</v>
      </c>
    </row>
    <row r="312" spans="1:21" ht="14.4" customHeight="1" x14ac:dyDescent="0.3">
      <c r="A312" s="695">
        <v>31</v>
      </c>
      <c r="B312" s="696" t="s">
        <v>557</v>
      </c>
      <c r="C312" s="696">
        <v>89301312</v>
      </c>
      <c r="D312" s="697" t="s">
        <v>2545</v>
      </c>
      <c r="E312" s="698" t="s">
        <v>1781</v>
      </c>
      <c r="F312" s="696" t="s">
        <v>1771</v>
      </c>
      <c r="G312" s="696" t="s">
        <v>1884</v>
      </c>
      <c r="H312" s="696" t="s">
        <v>558</v>
      </c>
      <c r="I312" s="696" t="s">
        <v>2141</v>
      </c>
      <c r="J312" s="696" t="s">
        <v>2142</v>
      </c>
      <c r="K312" s="696" t="s">
        <v>2143</v>
      </c>
      <c r="L312" s="699">
        <v>750</v>
      </c>
      <c r="M312" s="699">
        <v>1500</v>
      </c>
      <c r="N312" s="696">
        <v>2</v>
      </c>
      <c r="O312" s="700">
        <v>2</v>
      </c>
      <c r="P312" s="699">
        <v>1500</v>
      </c>
      <c r="Q312" s="701">
        <v>1</v>
      </c>
      <c r="R312" s="696">
        <v>2</v>
      </c>
      <c r="S312" s="701">
        <v>1</v>
      </c>
      <c r="T312" s="700">
        <v>2</v>
      </c>
      <c r="U312" s="702">
        <v>1</v>
      </c>
    </row>
    <row r="313" spans="1:21" ht="14.4" customHeight="1" x14ac:dyDescent="0.3">
      <c r="A313" s="695">
        <v>31</v>
      </c>
      <c r="B313" s="696" t="s">
        <v>557</v>
      </c>
      <c r="C313" s="696">
        <v>89301312</v>
      </c>
      <c r="D313" s="697" t="s">
        <v>2545</v>
      </c>
      <c r="E313" s="698" t="s">
        <v>1781</v>
      </c>
      <c r="F313" s="696" t="s">
        <v>1771</v>
      </c>
      <c r="G313" s="696" t="s">
        <v>1884</v>
      </c>
      <c r="H313" s="696" t="s">
        <v>558</v>
      </c>
      <c r="I313" s="696" t="s">
        <v>1984</v>
      </c>
      <c r="J313" s="696" t="s">
        <v>1985</v>
      </c>
      <c r="K313" s="696" t="s">
        <v>1986</v>
      </c>
      <c r="L313" s="699">
        <v>350</v>
      </c>
      <c r="M313" s="699">
        <v>2800</v>
      </c>
      <c r="N313" s="696">
        <v>8</v>
      </c>
      <c r="O313" s="700">
        <v>8</v>
      </c>
      <c r="P313" s="699">
        <v>1750</v>
      </c>
      <c r="Q313" s="701">
        <v>0.625</v>
      </c>
      <c r="R313" s="696">
        <v>5</v>
      </c>
      <c r="S313" s="701">
        <v>0.625</v>
      </c>
      <c r="T313" s="700">
        <v>5</v>
      </c>
      <c r="U313" s="702">
        <v>0.625</v>
      </c>
    </row>
    <row r="314" spans="1:21" ht="14.4" customHeight="1" x14ac:dyDescent="0.3">
      <c r="A314" s="695">
        <v>31</v>
      </c>
      <c r="B314" s="696" t="s">
        <v>557</v>
      </c>
      <c r="C314" s="696">
        <v>89301312</v>
      </c>
      <c r="D314" s="697" t="s">
        <v>2545</v>
      </c>
      <c r="E314" s="698" t="s">
        <v>1781</v>
      </c>
      <c r="F314" s="696" t="s">
        <v>1771</v>
      </c>
      <c r="G314" s="696" t="s">
        <v>1884</v>
      </c>
      <c r="H314" s="696" t="s">
        <v>558</v>
      </c>
      <c r="I314" s="696" t="s">
        <v>2144</v>
      </c>
      <c r="J314" s="696" t="s">
        <v>2145</v>
      </c>
      <c r="K314" s="696" t="s">
        <v>2146</v>
      </c>
      <c r="L314" s="699">
        <v>180</v>
      </c>
      <c r="M314" s="699">
        <v>180</v>
      </c>
      <c r="N314" s="696">
        <v>1</v>
      </c>
      <c r="O314" s="700">
        <v>1</v>
      </c>
      <c r="P314" s="699">
        <v>180</v>
      </c>
      <c r="Q314" s="701">
        <v>1</v>
      </c>
      <c r="R314" s="696">
        <v>1</v>
      </c>
      <c r="S314" s="701">
        <v>1</v>
      </c>
      <c r="T314" s="700">
        <v>1</v>
      </c>
      <c r="U314" s="702">
        <v>1</v>
      </c>
    </row>
    <row r="315" spans="1:21" ht="14.4" customHeight="1" x14ac:dyDescent="0.3">
      <c r="A315" s="695">
        <v>31</v>
      </c>
      <c r="B315" s="696" t="s">
        <v>557</v>
      </c>
      <c r="C315" s="696">
        <v>89301312</v>
      </c>
      <c r="D315" s="697" t="s">
        <v>2545</v>
      </c>
      <c r="E315" s="698" t="s">
        <v>1782</v>
      </c>
      <c r="F315" s="696" t="s">
        <v>1769</v>
      </c>
      <c r="G315" s="696" t="s">
        <v>1795</v>
      </c>
      <c r="H315" s="696" t="s">
        <v>990</v>
      </c>
      <c r="I315" s="696" t="s">
        <v>1065</v>
      </c>
      <c r="J315" s="696" t="s">
        <v>1062</v>
      </c>
      <c r="K315" s="696" t="s">
        <v>1066</v>
      </c>
      <c r="L315" s="699">
        <v>625.29</v>
      </c>
      <c r="M315" s="699">
        <v>1250.58</v>
      </c>
      <c r="N315" s="696">
        <v>2</v>
      </c>
      <c r="O315" s="700">
        <v>1</v>
      </c>
      <c r="P315" s="699">
        <v>1250.58</v>
      </c>
      <c r="Q315" s="701">
        <v>1</v>
      </c>
      <c r="R315" s="696">
        <v>2</v>
      </c>
      <c r="S315" s="701">
        <v>1</v>
      </c>
      <c r="T315" s="700">
        <v>1</v>
      </c>
      <c r="U315" s="702">
        <v>1</v>
      </c>
    </row>
    <row r="316" spans="1:21" ht="14.4" customHeight="1" x14ac:dyDescent="0.3">
      <c r="A316" s="695">
        <v>31</v>
      </c>
      <c r="B316" s="696" t="s">
        <v>557</v>
      </c>
      <c r="C316" s="696">
        <v>89301312</v>
      </c>
      <c r="D316" s="697" t="s">
        <v>2545</v>
      </c>
      <c r="E316" s="698" t="s">
        <v>1782</v>
      </c>
      <c r="F316" s="696" t="s">
        <v>1771</v>
      </c>
      <c r="G316" s="696" t="s">
        <v>1873</v>
      </c>
      <c r="H316" s="696" t="s">
        <v>558</v>
      </c>
      <c r="I316" s="696" t="s">
        <v>2147</v>
      </c>
      <c r="J316" s="696" t="s">
        <v>2148</v>
      </c>
      <c r="K316" s="696" t="s">
        <v>2149</v>
      </c>
      <c r="L316" s="699">
        <v>800</v>
      </c>
      <c r="M316" s="699">
        <v>800</v>
      </c>
      <c r="N316" s="696">
        <v>1</v>
      </c>
      <c r="O316" s="700">
        <v>1</v>
      </c>
      <c r="P316" s="699"/>
      <c r="Q316" s="701">
        <v>0</v>
      </c>
      <c r="R316" s="696"/>
      <c r="S316" s="701">
        <v>0</v>
      </c>
      <c r="T316" s="700"/>
      <c r="U316" s="702">
        <v>0</v>
      </c>
    </row>
    <row r="317" spans="1:21" ht="14.4" customHeight="1" x14ac:dyDescent="0.3">
      <c r="A317" s="695">
        <v>31</v>
      </c>
      <c r="B317" s="696" t="s">
        <v>557</v>
      </c>
      <c r="C317" s="696">
        <v>89301312</v>
      </c>
      <c r="D317" s="697" t="s">
        <v>2545</v>
      </c>
      <c r="E317" s="698" t="s">
        <v>1782</v>
      </c>
      <c r="F317" s="696" t="s">
        <v>1771</v>
      </c>
      <c r="G317" s="696" t="s">
        <v>1873</v>
      </c>
      <c r="H317" s="696" t="s">
        <v>558</v>
      </c>
      <c r="I317" s="696" t="s">
        <v>1917</v>
      </c>
      <c r="J317" s="696" t="s">
        <v>1875</v>
      </c>
      <c r="K317" s="696" t="s">
        <v>1918</v>
      </c>
      <c r="L317" s="699">
        <v>47.57</v>
      </c>
      <c r="M317" s="699">
        <v>47.57</v>
      </c>
      <c r="N317" s="696">
        <v>1</v>
      </c>
      <c r="O317" s="700">
        <v>1</v>
      </c>
      <c r="P317" s="699">
        <v>47.57</v>
      </c>
      <c r="Q317" s="701">
        <v>1</v>
      </c>
      <c r="R317" s="696">
        <v>1</v>
      </c>
      <c r="S317" s="701">
        <v>1</v>
      </c>
      <c r="T317" s="700">
        <v>1</v>
      </c>
      <c r="U317" s="702">
        <v>1</v>
      </c>
    </row>
    <row r="318" spans="1:21" ht="14.4" customHeight="1" x14ac:dyDescent="0.3">
      <c r="A318" s="695">
        <v>31</v>
      </c>
      <c r="B318" s="696" t="s">
        <v>557</v>
      </c>
      <c r="C318" s="696">
        <v>89301312</v>
      </c>
      <c r="D318" s="697" t="s">
        <v>2545</v>
      </c>
      <c r="E318" s="698" t="s">
        <v>1782</v>
      </c>
      <c r="F318" s="696" t="s">
        <v>1771</v>
      </c>
      <c r="G318" s="696" t="s">
        <v>1873</v>
      </c>
      <c r="H318" s="696" t="s">
        <v>558</v>
      </c>
      <c r="I318" s="696" t="s">
        <v>2122</v>
      </c>
      <c r="J318" s="696" t="s">
        <v>2123</v>
      </c>
      <c r="K318" s="696" t="s">
        <v>2124</v>
      </c>
      <c r="L318" s="699">
        <v>30.99</v>
      </c>
      <c r="M318" s="699">
        <v>30.99</v>
      </c>
      <c r="N318" s="696">
        <v>1</v>
      </c>
      <c r="O318" s="700">
        <v>1</v>
      </c>
      <c r="P318" s="699">
        <v>30.99</v>
      </c>
      <c r="Q318" s="701">
        <v>1</v>
      </c>
      <c r="R318" s="696">
        <v>1</v>
      </c>
      <c r="S318" s="701">
        <v>1</v>
      </c>
      <c r="T318" s="700">
        <v>1</v>
      </c>
      <c r="U318" s="702">
        <v>1</v>
      </c>
    </row>
    <row r="319" spans="1:21" ht="14.4" customHeight="1" x14ac:dyDescent="0.3">
      <c r="A319" s="695">
        <v>31</v>
      </c>
      <c r="B319" s="696" t="s">
        <v>557</v>
      </c>
      <c r="C319" s="696">
        <v>89301312</v>
      </c>
      <c r="D319" s="697" t="s">
        <v>2545</v>
      </c>
      <c r="E319" s="698" t="s">
        <v>1782</v>
      </c>
      <c r="F319" s="696" t="s">
        <v>1771</v>
      </c>
      <c r="G319" s="696" t="s">
        <v>1873</v>
      </c>
      <c r="H319" s="696" t="s">
        <v>558</v>
      </c>
      <c r="I319" s="696" t="s">
        <v>2125</v>
      </c>
      <c r="J319" s="696" t="s">
        <v>2123</v>
      </c>
      <c r="K319" s="696" t="s">
        <v>2126</v>
      </c>
      <c r="L319" s="699">
        <v>24.77</v>
      </c>
      <c r="M319" s="699">
        <v>24.77</v>
      </c>
      <c r="N319" s="696">
        <v>1</v>
      </c>
      <c r="O319" s="700">
        <v>1</v>
      </c>
      <c r="P319" s="699">
        <v>24.77</v>
      </c>
      <c r="Q319" s="701">
        <v>1</v>
      </c>
      <c r="R319" s="696">
        <v>1</v>
      </c>
      <c r="S319" s="701">
        <v>1</v>
      </c>
      <c r="T319" s="700">
        <v>1</v>
      </c>
      <c r="U319" s="702">
        <v>1</v>
      </c>
    </row>
    <row r="320" spans="1:21" ht="14.4" customHeight="1" x14ac:dyDescent="0.3">
      <c r="A320" s="695">
        <v>31</v>
      </c>
      <c r="B320" s="696" t="s">
        <v>557</v>
      </c>
      <c r="C320" s="696">
        <v>89301312</v>
      </c>
      <c r="D320" s="697" t="s">
        <v>2545</v>
      </c>
      <c r="E320" s="698" t="s">
        <v>1782</v>
      </c>
      <c r="F320" s="696" t="s">
        <v>1771</v>
      </c>
      <c r="G320" s="696" t="s">
        <v>1873</v>
      </c>
      <c r="H320" s="696" t="s">
        <v>558</v>
      </c>
      <c r="I320" s="696" t="s">
        <v>2150</v>
      </c>
      <c r="J320" s="696" t="s">
        <v>2151</v>
      </c>
      <c r="K320" s="696" t="s">
        <v>2152</v>
      </c>
      <c r="L320" s="699">
        <v>26.22</v>
      </c>
      <c r="M320" s="699">
        <v>26.22</v>
      </c>
      <c r="N320" s="696">
        <v>1</v>
      </c>
      <c r="O320" s="700">
        <v>1</v>
      </c>
      <c r="P320" s="699"/>
      <c r="Q320" s="701">
        <v>0</v>
      </c>
      <c r="R320" s="696"/>
      <c r="S320" s="701">
        <v>0</v>
      </c>
      <c r="T320" s="700"/>
      <c r="U320" s="702">
        <v>0</v>
      </c>
    </row>
    <row r="321" spans="1:21" ht="14.4" customHeight="1" x14ac:dyDescent="0.3">
      <c r="A321" s="695">
        <v>31</v>
      </c>
      <c r="B321" s="696" t="s">
        <v>557</v>
      </c>
      <c r="C321" s="696">
        <v>89301312</v>
      </c>
      <c r="D321" s="697" t="s">
        <v>2545</v>
      </c>
      <c r="E321" s="698" t="s">
        <v>1782</v>
      </c>
      <c r="F321" s="696" t="s">
        <v>1771</v>
      </c>
      <c r="G321" s="696" t="s">
        <v>1884</v>
      </c>
      <c r="H321" s="696" t="s">
        <v>558</v>
      </c>
      <c r="I321" s="696" t="s">
        <v>1888</v>
      </c>
      <c r="J321" s="696" t="s">
        <v>1889</v>
      </c>
      <c r="K321" s="696" t="s">
        <v>1890</v>
      </c>
      <c r="L321" s="699">
        <v>199.5</v>
      </c>
      <c r="M321" s="699">
        <v>399</v>
      </c>
      <c r="N321" s="696">
        <v>2</v>
      </c>
      <c r="O321" s="700">
        <v>2</v>
      </c>
      <c r="P321" s="699">
        <v>199.5</v>
      </c>
      <c r="Q321" s="701">
        <v>0.5</v>
      </c>
      <c r="R321" s="696">
        <v>1</v>
      </c>
      <c r="S321" s="701">
        <v>0.5</v>
      </c>
      <c r="T321" s="700">
        <v>1</v>
      </c>
      <c r="U321" s="702">
        <v>0.5</v>
      </c>
    </row>
    <row r="322" spans="1:21" ht="14.4" customHeight="1" x14ac:dyDescent="0.3">
      <c r="A322" s="695">
        <v>31</v>
      </c>
      <c r="B322" s="696" t="s">
        <v>557</v>
      </c>
      <c r="C322" s="696">
        <v>89301312</v>
      </c>
      <c r="D322" s="697" t="s">
        <v>2545</v>
      </c>
      <c r="E322" s="698" t="s">
        <v>1782</v>
      </c>
      <c r="F322" s="696" t="s">
        <v>1771</v>
      </c>
      <c r="G322" s="696" t="s">
        <v>1884</v>
      </c>
      <c r="H322" s="696" t="s">
        <v>558</v>
      </c>
      <c r="I322" s="696" t="s">
        <v>1891</v>
      </c>
      <c r="J322" s="696" t="s">
        <v>1892</v>
      </c>
      <c r="K322" s="696" t="s">
        <v>1893</v>
      </c>
      <c r="L322" s="699">
        <v>492.18</v>
      </c>
      <c r="M322" s="699">
        <v>492.18</v>
      </c>
      <c r="N322" s="696">
        <v>1</v>
      </c>
      <c r="O322" s="700">
        <v>1</v>
      </c>
      <c r="P322" s="699">
        <v>492.18</v>
      </c>
      <c r="Q322" s="701">
        <v>1</v>
      </c>
      <c r="R322" s="696">
        <v>1</v>
      </c>
      <c r="S322" s="701">
        <v>1</v>
      </c>
      <c r="T322" s="700">
        <v>1</v>
      </c>
      <c r="U322" s="702">
        <v>1</v>
      </c>
    </row>
    <row r="323" spans="1:21" ht="14.4" customHeight="1" x14ac:dyDescent="0.3">
      <c r="A323" s="695">
        <v>31</v>
      </c>
      <c r="B323" s="696" t="s">
        <v>557</v>
      </c>
      <c r="C323" s="696">
        <v>89301312</v>
      </c>
      <c r="D323" s="697" t="s">
        <v>2545</v>
      </c>
      <c r="E323" s="698" t="s">
        <v>1782</v>
      </c>
      <c r="F323" s="696" t="s">
        <v>1771</v>
      </c>
      <c r="G323" s="696" t="s">
        <v>1884</v>
      </c>
      <c r="H323" s="696" t="s">
        <v>558</v>
      </c>
      <c r="I323" s="696" t="s">
        <v>2003</v>
      </c>
      <c r="J323" s="696" t="s">
        <v>2004</v>
      </c>
      <c r="K323" s="696" t="s">
        <v>2005</v>
      </c>
      <c r="L323" s="699">
        <v>320.25</v>
      </c>
      <c r="M323" s="699">
        <v>320.25</v>
      </c>
      <c r="N323" s="696">
        <v>1</v>
      </c>
      <c r="O323" s="700">
        <v>1</v>
      </c>
      <c r="P323" s="699">
        <v>320.25</v>
      </c>
      <c r="Q323" s="701">
        <v>1</v>
      </c>
      <c r="R323" s="696">
        <v>1</v>
      </c>
      <c r="S323" s="701">
        <v>1</v>
      </c>
      <c r="T323" s="700">
        <v>1</v>
      </c>
      <c r="U323" s="702">
        <v>1</v>
      </c>
    </row>
    <row r="324" spans="1:21" ht="14.4" customHeight="1" x14ac:dyDescent="0.3">
      <c r="A324" s="695">
        <v>31</v>
      </c>
      <c r="B324" s="696" t="s">
        <v>557</v>
      </c>
      <c r="C324" s="696">
        <v>89301312</v>
      </c>
      <c r="D324" s="697" t="s">
        <v>2545</v>
      </c>
      <c r="E324" s="698" t="s">
        <v>1782</v>
      </c>
      <c r="F324" s="696" t="s">
        <v>1771</v>
      </c>
      <c r="G324" s="696" t="s">
        <v>1884</v>
      </c>
      <c r="H324" s="696" t="s">
        <v>558</v>
      </c>
      <c r="I324" s="696" t="s">
        <v>2153</v>
      </c>
      <c r="J324" s="696" t="s">
        <v>2154</v>
      </c>
      <c r="K324" s="696" t="s">
        <v>2155</v>
      </c>
      <c r="L324" s="699">
        <v>245.43</v>
      </c>
      <c r="M324" s="699">
        <v>490.86</v>
      </c>
      <c r="N324" s="696">
        <v>2</v>
      </c>
      <c r="O324" s="700">
        <v>2</v>
      </c>
      <c r="P324" s="699">
        <v>490.86</v>
      </c>
      <c r="Q324" s="701">
        <v>1</v>
      </c>
      <c r="R324" s="696">
        <v>2</v>
      </c>
      <c r="S324" s="701">
        <v>1</v>
      </c>
      <c r="T324" s="700">
        <v>2</v>
      </c>
      <c r="U324" s="702">
        <v>1</v>
      </c>
    </row>
    <row r="325" spans="1:21" ht="14.4" customHeight="1" x14ac:dyDescent="0.3">
      <c r="A325" s="695">
        <v>31</v>
      </c>
      <c r="B325" s="696" t="s">
        <v>557</v>
      </c>
      <c r="C325" s="696">
        <v>89301312</v>
      </c>
      <c r="D325" s="697" t="s">
        <v>2545</v>
      </c>
      <c r="E325" s="698" t="s">
        <v>1782</v>
      </c>
      <c r="F325" s="696" t="s">
        <v>1771</v>
      </c>
      <c r="G325" s="696" t="s">
        <v>1884</v>
      </c>
      <c r="H325" s="696" t="s">
        <v>558</v>
      </c>
      <c r="I325" s="696" t="s">
        <v>2156</v>
      </c>
      <c r="J325" s="696" t="s">
        <v>2157</v>
      </c>
      <c r="K325" s="696" t="s">
        <v>2158</v>
      </c>
      <c r="L325" s="699">
        <v>250</v>
      </c>
      <c r="M325" s="699">
        <v>250</v>
      </c>
      <c r="N325" s="696">
        <v>1</v>
      </c>
      <c r="O325" s="700">
        <v>1</v>
      </c>
      <c r="P325" s="699"/>
      <c r="Q325" s="701">
        <v>0</v>
      </c>
      <c r="R325" s="696"/>
      <c r="S325" s="701">
        <v>0</v>
      </c>
      <c r="T325" s="700"/>
      <c r="U325" s="702">
        <v>0</v>
      </c>
    </row>
    <row r="326" spans="1:21" ht="14.4" customHeight="1" x14ac:dyDescent="0.3">
      <c r="A326" s="695">
        <v>31</v>
      </c>
      <c r="B326" s="696" t="s">
        <v>557</v>
      </c>
      <c r="C326" s="696">
        <v>89301312</v>
      </c>
      <c r="D326" s="697" t="s">
        <v>2545</v>
      </c>
      <c r="E326" s="698" t="s">
        <v>1782</v>
      </c>
      <c r="F326" s="696" t="s">
        <v>1771</v>
      </c>
      <c r="G326" s="696" t="s">
        <v>1884</v>
      </c>
      <c r="H326" s="696" t="s">
        <v>558</v>
      </c>
      <c r="I326" s="696" t="s">
        <v>2159</v>
      </c>
      <c r="J326" s="696" t="s">
        <v>2160</v>
      </c>
      <c r="K326" s="696"/>
      <c r="L326" s="699">
        <v>100</v>
      </c>
      <c r="M326" s="699">
        <v>500</v>
      </c>
      <c r="N326" s="696">
        <v>5</v>
      </c>
      <c r="O326" s="700">
        <v>5</v>
      </c>
      <c r="P326" s="699">
        <v>400</v>
      </c>
      <c r="Q326" s="701">
        <v>0.8</v>
      </c>
      <c r="R326" s="696">
        <v>4</v>
      </c>
      <c r="S326" s="701">
        <v>0.8</v>
      </c>
      <c r="T326" s="700">
        <v>4</v>
      </c>
      <c r="U326" s="702">
        <v>0.8</v>
      </c>
    </row>
    <row r="327" spans="1:21" ht="14.4" customHeight="1" x14ac:dyDescent="0.3">
      <c r="A327" s="695">
        <v>31</v>
      </c>
      <c r="B327" s="696" t="s">
        <v>557</v>
      </c>
      <c r="C327" s="696">
        <v>89301312</v>
      </c>
      <c r="D327" s="697" t="s">
        <v>2545</v>
      </c>
      <c r="E327" s="698" t="s">
        <v>1782</v>
      </c>
      <c r="F327" s="696" t="s">
        <v>1771</v>
      </c>
      <c r="G327" s="696" t="s">
        <v>1884</v>
      </c>
      <c r="H327" s="696" t="s">
        <v>558</v>
      </c>
      <c r="I327" s="696" t="s">
        <v>2161</v>
      </c>
      <c r="J327" s="696" t="s">
        <v>2162</v>
      </c>
      <c r="K327" s="696"/>
      <c r="L327" s="699">
        <v>80.349999999999994</v>
      </c>
      <c r="M327" s="699">
        <v>80.349999999999994</v>
      </c>
      <c r="N327" s="696">
        <v>1</v>
      </c>
      <c r="O327" s="700">
        <v>1</v>
      </c>
      <c r="P327" s="699">
        <v>80.349999999999994</v>
      </c>
      <c r="Q327" s="701">
        <v>1</v>
      </c>
      <c r="R327" s="696">
        <v>1</v>
      </c>
      <c r="S327" s="701">
        <v>1</v>
      </c>
      <c r="T327" s="700">
        <v>1</v>
      </c>
      <c r="U327" s="702">
        <v>1</v>
      </c>
    </row>
    <row r="328" spans="1:21" ht="14.4" customHeight="1" x14ac:dyDescent="0.3">
      <c r="A328" s="695">
        <v>31</v>
      </c>
      <c r="B328" s="696" t="s">
        <v>557</v>
      </c>
      <c r="C328" s="696">
        <v>89301312</v>
      </c>
      <c r="D328" s="697" t="s">
        <v>2545</v>
      </c>
      <c r="E328" s="698" t="s">
        <v>1782</v>
      </c>
      <c r="F328" s="696" t="s">
        <v>1771</v>
      </c>
      <c r="G328" s="696" t="s">
        <v>1884</v>
      </c>
      <c r="H328" s="696" t="s">
        <v>558</v>
      </c>
      <c r="I328" s="696" t="s">
        <v>1928</v>
      </c>
      <c r="J328" s="696" t="s">
        <v>1929</v>
      </c>
      <c r="K328" s="696" t="s">
        <v>1930</v>
      </c>
      <c r="L328" s="699">
        <v>349.12</v>
      </c>
      <c r="M328" s="699">
        <v>349.12</v>
      </c>
      <c r="N328" s="696">
        <v>1</v>
      </c>
      <c r="O328" s="700">
        <v>1</v>
      </c>
      <c r="P328" s="699">
        <v>349.12</v>
      </c>
      <c r="Q328" s="701">
        <v>1</v>
      </c>
      <c r="R328" s="696">
        <v>1</v>
      </c>
      <c r="S328" s="701">
        <v>1</v>
      </c>
      <c r="T328" s="700">
        <v>1</v>
      </c>
      <c r="U328" s="702">
        <v>1</v>
      </c>
    </row>
    <row r="329" spans="1:21" ht="14.4" customHeight="1" x14ac:dyDescent="0.3">
      <c r="A329" s="695">
        <v>31</v>
      </c>
      <c r="B329" s="696" t="s">
        <v>557</v>
      </c>
      <c r="C329" s="696">
        <v>89301312</v>
      </c>
      <c r="D329" s="697" t="s">
        <v>2545</v>
      </c>
      <c r="E329" s="698" t="s">
        <v>1782</v>
      </c>
      <c r="F329" s="696" t="s">
        <v>1771</v>
      </c>
      <c r="G329" s="696" t="s">
        <v>1884</v>
      </c>
      <c r="H329" s="696" t="s">
        <v>558</v>
      </c>
      <c r="I329" s="696" t="s">
        <v>1984</v>
      </c>
      <c r="J329" s="696" t="s">
        <v>1985</v>
      </c>
      <c r="K329" s="696" t="s">
        <v>1986</v>
      </c>
      <c r="L329" s="699">
        <v>350</v>
      </c>
      <c r="M329" s="699">
        <v>700</v>
      </c>
      <c r="N329" s="696">
        <v>2</v>
      </c>
      <c r="O329" s="700">
        <v>2</v>
      </c>
      <c r="P329" s="699">
        <v>700</v>
      </c>
      <c r="Q329" s="701">
        <v>1</v>
      </c>
      <c r="R329" s="696">
        <v>2</v>
      </c>
      <c r="S329" s="701">
        <v>1</v>
      </c>
      <c r="T329" s="700">
        <v>2</v>
      </c>
      <c r="U329" s="702">
        <v>1</v>
      </c>
    </row>
    <row r="330" spans="1:21" ht="14.4" customHeight="1" x14ac:dyDescent="0.3">
      <c r="A330" s="695">
        <v>31</v>
      </c>
      <c r="B330" s="696" t="s">
        <v>557</v>
      </c>
      <c r="C330" s="696">
        <v>89301312</v>
      </c>
      <c r="D330" s="697" t="s">
        <v>2545</v>
      </c>
      <c r="E330" s="698" t="s">
        <v>1782</v>
      </c>
      <c r="F330" s="696" t="s">
        <v>1771</v>
      </c>
      <c r="G330" s="696" t="s">
        <v>1884</v>
      </c>
      <c r="H330" s="696" t="s">
        <v>558</v>
      </c>
      <c r="I330" s="696" t="s">
        <v>2163</v>
      </c>
      <c r="J330" s="696" t="s">
        <v>2164</v>
      </c>
      <c r="K330" s="696"/>
      <c r="L330" s="699">
        <v>227.15</v>
      </c>
      <c r="M330" s="699">
        <v>227.15</v>
      </c>
      <c r="N330" s="696">
        <v>1</v>
      </c>
      <c r="O330" s="700">
        <v>1</v>
      </c>
      <c r="P330" s="699"/>
      <c r="Q330" s="701">
        <v>0</v>
      </c>
      <c r="R330" s="696"/>
      <c r="S330" s="701">
        <v>0</v>
      </c>
      <c r="T330" s="700"/>
      <c r="U330" s="702">
        <v>0</v>
      </c>
    </row>
    <row r="331" spans="1:21" ht="14.4" customHeight="1" x14ac:dyDescent="0.3">
      <c r="A331" s="695">
        <v>31</v>
      </c>
      <c r="B331" s="696" t="s">
        <v>557</v>
      </c>
      <c r="C331" s="696">
        <v>89301312</v>
      </c>
      <c r="D331" s="697" t="s">
        <v>2545</v>
      </c>
      <c r="E331" s="698" t="s">
        <v>1782</v>
      </c>
      <c r="F331" s="696" t="s">
        <v>1771</v>
      </c>
      <c r="G331" s="696" t="s">
        <v>2051</v>
      </c>
      <c r="H331" s="696" t="s">
        <v>558</v>
      </c>
      <c r="I331" s="696" t="s">
        <v>2052</v>
      </c>
      <c r="J331" s="696" t="s">
        <v>2053</v>
      </c>
      <c r="K331" s="696" t="s">
        <v>2054</v>
      </c>
      <c r="L331" s="699">
        <v>0</v>
      </c>
      <c r="M331" s="699">
        <v>0</v>
      </c>
      <c r="N331" s="696">
        <v>1</v>
      </c>
      <c r="O331" s="700">
        <v>1</v>
      </c>
      <c r="P331" s="699"/>
      <c r="Q331" s="701"/>
      <c r="R331" s="696"/>
      <c r="S331" s="701">
        <v>0</v>
      </c>
      <c r="T331" s="700"/>
      <c r="U331" s="702">
        <v>0</v>
      </c>
    </row>
    <row r="332" spans="1:21" ht="14.4" customHeight="1" x14ac:dyDescent="0.3">
      <c r="A332" s="695">
        <v>31</v>
      </c>
      <c r="B332" s="696" t="s">
        <v>557</v>
      </c>
      <c r="C332" s="696">
        <v>89301312</v>
      </c>
      <c r="D332" s="697" t="s">
        <v>2545</v>
      </c>
      <c r="E332" s="698" t="s">
        <v>1783</v>
      </c>
      <c r="F332" s="696" t="s">
        <v>1769</v>
      </c>
      <c r="G332" s="696" t="s">
        <v>1801</v>
      </c>
      <c r="H332" s="696" t="s">
        <v>990</v>
      </c>
      <c r="I332" s="696" t="s">
        <v>1139</v>
      </c>
      <c r="J332" s="696" t="s">
        <v>1695</v>
      </c>
      <c r="K332" s="696" t="s">
        <v>1696</v>
      </c>
      <c r="L332" s="699">
        <v>333.31</v>
      </c>
      <c r="M332" s="699">
        <v>333.31</v>
      </c>
      <c r="N332" s="696">
        <v>1</v>
      </c>
      <c r="O332" s="700">
        <v>1</v>
      </c>
      <c r="P332" s="699"/>
      <c r="Q332" s="701">
        <v>0</v>
      </c>
      <c r="R332" s="696"/>
      <c r="S332" s="701">
        <v>0</v>
      </c>
      <c r="T332" s="700"/>
      <c r="U332" s="702">
        <v>0</v>
      </c>
    </row>
    <row r="333" spans="1:21" ht="14.4" customHeight="1" x14ac:dyDescent="0.3">
      <c r="A333" s="695">
        <v>31</v>
      </c>
      <c r="B333" s="696" t="s">
        <v>557</v>
      </c>
      <c r="C333" s="696">
        <v>89301312</v>
      </c>
      <c r="D333" s="697" t="s">
        <v>2545</v>
      </c>
      <c r="E333" s="698" t="s">
        <v>1783</v>
      </c>
      <c r="F333" s="696" t="s">
        <v>1769</v>
      </c>
      <c r="G333" s="696" t="s">
        <v>1801</v>
      </c>
      <c r="H333" s="696" t="s">
        <v>990</v>
      </c>
      <c r="I333" s="696" t="s">
        <v>1165</v>
      </c>
      <c r="J333" s="696" t="s">
        <v>1699</v>
      </c>
      <c r="K333" s="696" t="s">
        <v>1700</v>
      </c>
      <c r="L333" s="699">
        <v>333.31</v>
      </c>
      <c r="M333" s="699">
        <v>333.31</v>
      </c>
      <c r="N333" s="696">
        <v>1</v>
      </c>
      <c r="O333" s="700">
        <v>1</v>
      </c>
      <c r="P333" s="699">
        <v>333.31</v>
      </c>
      <c r="Q333" s="701">
        <v>1</v>
      </c>
      <c r="R333" s="696">
        <v>1</v>
      </c>
      <c r="S333" s="701">
        <v>1</v>
      </c>
      <c r="T333" s="700">
        <v>1</v>
      </c>
      <c r="U333" s="702">
        <v>1</v>
      </c>
    </row>
    <row r="334" spans="1:21" ht="14.4" customHeight="1" x14ac:dyDescent="0.3">
      <c r="A334" s="695">
        <v>31</v>
      </c>
      <c r="B334" s="696" t="s">
        <v>557</v>
      </c>
      <c r="C334" s="696">
        <v>89301312</v>
      </c>
      <c r="D334" s="697" t="s">
        <v>2545</v>
      </c>
      <c r="E334" s="698" t="s">
        <v>1783</v>
      </c>
      <c r="F334" s="696" t="s">
        <v>1769</v>
      </c>
      <c r="G334" s="696" t="s">
        <v>2060</v>
      </c>
      <c r="H334" s="696" t="s">
        <v>558</v>
      </c>
      <c r="I334" s="696" t="s">
        <v>2165</v>
      </c>
      <c r="J334" s="696" t="s">
        <v>2166</v>
      </c>
      <c r="K334" s="696" t="s">
        <v>1059</v>
      </c>
      <c r="L334" s="699">
        <v>60.02</v>
      </c>
      <c r="M334" s="699">
        <v>120.04</v>
      </c>
      <c r="N334" s="696">
        <v>2</v>
      </c>
      <c r="O334" s="700">
        <v>1</v>
      </c>
      <c r="P334" s="699"/>
      <c r="Q334" s="701">
        <v>0</v>
      </c>
      <c r="R334" s="696"/>
      <c r="S334" s="701">
        <v>0</v>
      </c>
      <c r="T334" s="700"/>
      <c r="U334" s="702">
        <v>0</v>
      </c>
    </row>
    <row r="335" spans="1:21" ht="14.4" customHeight="1" x14ac:dyDescent="0.3">
      <c r="A335" s="695">
        <v>31</v>
      </c>
      <c r="B335" s="696" t="s">
        <v>557</v>
      </c>
      <c r="C335" s="696">
        <v>89301312</v>
      </c>
      <c r="D335" s="697" t="s">
        <v>2545</v>
      </c>
      <c r="E335" s="698" t="s">
        <v>1783</v>
      </c>
      <c r="F335" s="696" t="s">
        <v>1769</v>
      </c>
      <c r="G335" s="696" t="s">
        <v>2060</v>
      </c>
      <c r="H335" s="696" t="s">
        <v>558</v>
      </c>
      <c r="I335" s="696" t="s">
        <v>2167</v>
      </c>
      <c r="J335" s="696" t="s">
        <v>2168</v>
      </c>
      <c r="K335" s="696" t="s">
        <v>1320</v>
      </c>
      <c r="L335" s="699">
        <v>44.89</v>
      </c>
      <c r="M335" s="699">
        <v>44.89</v>
      </c>
      <c r="N335" s="696">
        <v>1</v>
      </c>
      <c r="O335" s="700">
        <v>0.5</v>
      </c>
      <c r="P335" s="699"/>
      <c r="Q335" s="701">
        <v>0</v>
      </c>
      <c r="R335" s="696"/>
      <c r="S335" s="701">
        <v>0</v>
      </c>
      <c r="T335" s="700"/>
      <c r="U335" s="702">
        <v>0</v>
      </c>
    </row>
    <row r="336" spans="1:21" ht="14.4" customHeight="1" x14ac:dyDescent="0.3">
      <c r="A336" s="695">
        <v>31</v>
      </c>
      <c r="B336" s="696" t="s">
        <v>557</v>
      </c>
      <c r="C336" s="696">
        <v>89301312</v>
      </c>
      <c r="D336" s="697" t="s">
        <v>2545</v>
      </c>
      <c r="E336" s="698" t="s">
        <v>1783</v>
      </c>
      <c r="F336" s="696" t="s">
        <v>1769</v>
      </c>
      <c r="G336" s="696" t="s">
        <v>2169</v>
      </c>
      <c r="H336" s="696" t="s">
        <v>558</v>
      </c>
      <c r="I336" s="696" t="s">
        <v>2170</v>
      </c>
      <c r="J336" s="696" t="s">
        <v>2171</v>
      </c>
      <c r="K336" s="696" t="s">
        <v>834</v>
      </c>
      <c r="L336" s="699">
        <v>105.83</v>
      </c>
      <c r="M336" s="699">
        <v>211.66</v>
      </c>
      <c r="N336" s="696">
        <v>2</v>
      </c>
      <c r="O336" s="700">
        <v>1</v>
      </c>
      <c r="P336" s="699"/>
      <c r="Q336" s="701">
        <v>0</v>
      </c>
      <c r="R336" s="696"/>
      <c r="S336" s="701">
        <v>0</v>
      </c>
      <c r="T336" s="700"/>
      <c r="U336" s="702">
        <v>0</v>
      </c>
    </row>
    <row r="337" spans="1:21" ht="14.4" customHeight="1" x14ac:dyDescent="0.3">
      <c r="A337" s="695">
        <v>31</v>
      </c>
      <c r="B337" s="696" t="s">
        <v>557</v>
      </c>
      <c r="C337" s="696">
        <v>89301312</v>
      </c>
      <c r="D337" s="697" t="s">
        <v>2545</v>
      </c>
      <c r="E337" s="698" t="s">
        <v>1783</v>
      </c>
      <c r="F337" s="696" t="s">
        <v>1769</v>
      </c>
      <c r="G337" s="696" t="s">
        <v>1802</v>
      </c>
      <c r="H337" s="696" t="s">
        <v>558</v>
      </c>
      <c r="I337" s="696" t="s">
        <v>695</v>
      </c>
      <c r="J337" s="696" t="s">
        <v>1948</v>
      </c>
      <c r="K337" s="696" t="s">
        <v>1949</v>
      </c>
      <c r="L337" s="699">
        <v>0</v>
      </c>
      <c r="M337" s="699">
        <v>0</v>
      </c>
      <c r="N337" s="696">
        <v>4</v>
      </c>
      <c r="O337" s="700">
        <v>2</v>
      </c>
      <c r="P337" s="699"/>
      <c r="Q337" s="701"/>
      <c r="R337" s="696"/>
      <c r="S337" s="701">
        <v>0</v>
      </c>
      <c r="T337" s="700"/>
      <c r="U337" s="702">
        <v>0</v>
      </c>
    </row>
    <row r="338" spans="1:21" ht="14.4" customHeight="1" x14ac:dyDescent="0.3">
      <c r="A338" s="695">
        <v>31</v>
      </c>
      <c r="B338" s="696" t="s">
        <v>557</v>
      </c>
      <c r="C338" s="696">
        <v>89301312</v>
      </c>
      <c r="D338" s="697" t="s">
        <v>2545</v>
      </c>
      <c r="E338" s="698" t="s">
        <v>1783</v>
      </c>
      <c r="F338" s="696" t="s">
        <v>1769</v>
      </c>
      <c r="G338" s="696" t="s">
        <v>2065</v>
      </c>
      <c r="H338" s="696" t="s">
        <v>558</v>
      </c>
      <c r="I338" s="696" t="s">
        <v>2172</v>
      </c>
      <c r="J338" s="696" t="s">
        <v>2067</v>
      </c>
      <c r="K338" s="696" t="s">
        <v>2068</v>
      </c>
      <c r="L338" s="699">
        <v>0</v>
      </c>
      <c r="M338" s="699">
        <v>0</v>
      </c>
      <c r="N338" s="696">
        <v>2</v>
      </c>
      <c r="O338" s="700">
        <v>1</v>
      </c>
      <c r="P338" s="699"/>
      <c r="Q338" s="701"/>
      <c r="R338" s="696"/>
      <c r="S338" s="701">
        <v>0</v>
      </c>
      <c r="T338" s="700"/>
      <c r="U338" s="702">
        <v>0</v>
      </c>
    </row>
    <row r="339" spans="1:21" ht="14.4" customHeight="1" x14ac:dyDescent="0.3">
      <c r="A339" s="695">
        <v>31</v>
      </c>
      <c r="B339" s="696" t="s">
        <v>557</v>
      </c>
      <c r="C339" s="696">
        <v>89301312</v>
      </c>
      <c r="D339" s="697" t="s">
        <v>2545</v>
      </c>
      <c r="E339" s="698" t="s">
        <v>1783</v>
      </c>
      <c r="F339" s="696" t="s">
        <v>1769</v>
      </c>
      <c r="G339" s="696" t="s">
        <v>2173</v>
      </c>
      <c r="H339" s="696" t="s">
        <v>558</v>
      </c>
      <c r="I339" s="696" t="s">
        <v>2174</v>
      </c>
      <c r="J339" s="696" t="s">
        <v>2175</v>
      </c>
      <c r="K339" s="696" t="s">
        <v>2176</v>
      </c>
      <c r="L339" s="699">
        <v>0</v>
      </c>
      <c r="M339" s="699">
        <v>0</v>
      </c>
      <c r="N339" s="696">
        <v>1</v>
      </c>
      <c r="O339" s="700">
        <v>1</v>
      </c>
      <c r="P339" s="699"/>
      <c r="Q339" s="701"/>
      <c r="R339" s="696"/>
      <c r="S339" s="701">
        <v>0</v>
      </c>
      <c r="T339" s="700"/>
      <c r="U339" s="702">
        <v>0</v>
      </c>
    </row>
    <row r="340" spans="1:21" ht="14.4" customHeight="1" x14ac:dyDescent="0.3">
      <c r="A340" s="695">
        <v>31</v>
      </c>
      <c r="B340" s="696" t="s">
        <v>557</v>
      </c>
      <c r="C340" s="696">
        <v>89301312</v>
      </c>
      <c r="D340" s="697" t="s">
        <v>2545</v>
      </c>
      <c r="E340" s="698" t="s">
        <v>1783</v>
      </c>
      <c r="F340" s="696" t="s">
        <v>1769</v>
      </c>
      <c r="G340" s="696" t="s">
        <v>1950</v>
      </c>
      <c r="H340" s="696" t="s">
        <v>558</v>
      </c>
      <c r="I340" s="696" t="s">
        <v>687</v>
      </c>
      <c r="J340" s="696" t="s">
        <v>688</v>
      </c>
      <c r="K340" s="696" t="s">
        <v>1951</v>
      </c>
      <c r="L340" s="699">
        <v>163.9</v>
      </c>
      <c r="M340" s="699">
        <v>491.70000000000005</v>
      </c>
      <c r="N340" s="696">
        <v>3</v>
      </c>
      <c r="O340" s="700">
        <v>0.5</v>
      </c>
      <c r="P340" s="699">
        <v>491.70000000000005</v>
      </c>
      <c r="Q340" s="701">
        <v>1</v>
      </c>
      <c r="R340" s="696">
        <v>3</v>
      </c>
      <c r="S340" s="701">
        <v>1</v>
      </c>
      <c r="T340" s="700">
        <v>0.5</v>
      </c>
      <c r="U340" s="702">
        <v>1</v>
      </c>
    </row>
    <row r="341" spans="1:21" ht="14.4" customHeight="1" x14ac:dyDescent="0.3">
      <c r="A341" s="695">
        <v>31</v>
      </c>
      <c r="B341" s="696" t="s">
        <v>557</v>
      </c>
      <c r="C341" s="696">
        <v>89301312</v>
      </c>
      <c r="D341" s="697" t="s">
        <v>2545</v>
      </c>
      <c r="E341" s="698" t="s">
        <v>1783</v>
      </c>
      <c r="F341" s="696" t="s">
        <v>1769</v>
      </c>
      <c r="G341" s="696" t="s">
        <v>2177</v>
      </c>
      <c r="H341" s="696" t="s">
        <v>558</v>
      </c>
      <c r="I341" s="696" t="s">
        <v>2178</v>
      </c>
      <c r="J341" s="696" t="s">
        <v>2179</v>
      </c>
      <c r="K341" s="696" t="s">
        <v>1059</v>
      </c>
      <c r="L341" s="699">
        <v>54.2</v>
      </c>
      <c r="M341" s="699">
        <v>54.2</v>
      </c>
      <c r="N341" s="696">
        <v>1</v>
      </c>
      <c r="O341" s="700">
        <v>0.5</v>
      </c>
      <c r="P341" s="699"/>
      <c r="Q341" s="701">
        <v>0</v>
      </c>
      <c r="R341" s="696"/>
      <c r="S341" s="701">
        <v>0</v>
      </c>
      <c r="T341" s="700"/>
      <c r="U341" s="702">
        <v>0</v>
      </c>
    </row>
    <row r="342" spans="1:21" ht="14.4" customHeight="1" x14ac:dyDescent="0.3">
      <c r="A342" s="695">
        <v>31</v>
      </c>
      <c r="B342" s="696" t="s">
        <v>557</v>
      </c>
      <c r="C342" s="696">
        <v>89301312</v>
      </c>
      <c r="D342" s="697" t="s">
        <v>2545</v>
      </c>
      <c r="E342" s="698" t="s">
        <v>1783</v>
      </c>
      <c r="F342" s="696" t="s">
        <v>1769</v>
      </c>
      <c r="G342" s="696" t="s">
        <v>2180</v>
      </c>
      <c r="H342" s="696" t="s">
        <v>990</v>
      </c>
      <c r="I342" s="696" t="s">
        <v>1015</v>
      </c>
      <c r="J342" s="696" t="s">
        <v>1682</v>
      </c>
      <c r="K342" s="696" t="s">
        <v>776</v>
      </c>
      <c r="L342" s="699">
        <v>74.87</v>
      </c>
      <c r="M342" s="699">
        <v>74.87</v>
      </c>
      <c r="N342" s="696">
        <v>1</v>
      </c>
      <c r="O342" s="700">
        <v>0.5</v>
      </c>
      <c r="P342" s="699"/>
      <c r="Q342" s="701">
        <v>0</v>
      </c>
      <c r="R342" s="696"/>
      <c r="S342" s="701">
        <v>0</v>
      </c>
      <c r="T342" s="700"/>
      <c r="U342" s="702">
        <v>0</v>
      </c>
    </row>
    <row r="343" spans="1:21" ht="14.4" customHeight="1" x14ac:dyDescent="0.3">
      <c r="A343" s="695">
        <v>31</v>
      </c>
      <c r="B343" s="696" t="s">
        <v>557</v>
      </c>
      <c r="C343" s="696">
        <v>89301312</v>
      </c>
      <c r="D343" s="697" t="s">
        <v>2545</v>
      </c>
      <c r="E343" s="698" t="s">
        <v>1783</v>
      </c>
      <c r="F343" s="696" t="s">
        <v>1769</v>
      </c>
      <c r="G343" s="696" t="s">
        <v>2085</v>
      </c>
      <c r="H343" s="696" t="s">
        <v>558</v>
      </c>
      <c r="I343" s="696" t="s">
        <v>683</v>
      </c>
      <c r="J343" s="696" t="s">
        <v>684</v>
      </c>
      <c r="K343" s="696" t="s">
        <v>2086</v>
      </c>
      <c r="L343" s="699">
        <v>0</v>
      </c>
      <c r="M343" s="699">
        <v>0</v>
      </c>
      <c r="N343" s="696">
        <v>2</v>
      </c>
      <c r="O343" s="700">
        <v>1</v>
      </c>
      <c r="P343" s="699">
        <v>0</v>
      </c>
      <c r="Q343" s="701"/>
      <c r="R343" s="696">
        <v>2</v>
      </c>
      <c r="S343" s="701">
        <v>1</v>
      </c>
      <c r="T343" s="700">
        <v>1</v>
      </c>
      <c r="U343" s="702">
        <v>1</v>
      </c>
    </row>
    <row r="344" spans="1:21" ht="14.4" customHeight="1" x14ac:dyDescent="0.3">
      <c r="A344" s="695">
        <v>31</v>
      </c>
      <c r="B344" s="696" t="s">
        <v>557</v>
      </c>
      <c r="C344" s="696">
        <v>89301312</v>
      </c>
      <c r="D344" s="697" t="s">
        <v>2545</v>
      </c>
      <c r="E344" s="698" t="s">
        <v>1783</v>
      </c>
      <c r="F344" s="696" t="s">
        <v>1769</v>
      </c>
      <c r="G344" s="696" t="s">
        <v>2181</v>
      </c>
      <c r="H344" s="696" t="s">
        <v>558</v>
      </c>
      <c r="I344" s="696" t="s">
        <v>2182</v>
      </c>
      <c r="J344" s="696" t="s">
        <v>2183</v>
      </c>
      <c r="K344" s="696" t="s">
        <v>2184</v>
      </c>
      <c r="L344" s="699">
        <v>77.08</v>
      </c>
      <c r="M344" s="699">
        <v>154.16</v>
      </c>
      <c r="N344" s="696">
        <v>2</v>
      </c>
      <c r="O344" s="700">
        <v>1</v>
      </c>
      <c r="P344" s="699">
        <v>154.16</v>
      </c>
      <c r="Q344" s="701">
        <v>1</v>
      </c>
      <c r="R344" s="696">
        <v>2</v>
      </c>
      <c r="S344" s="701">
        <v>1</v>
      </c>
      <c r="T344" s="700">
        <v>1</v>
      </c>
      <c r="U344" s="702">
        <v>1</v>
      </c>
    </row>
    <row r="345" spans="1:21" ht="14.4" customHeight="1" x14ac:dyDescent="0.3">
      <c r="A345" s="695">
        <v>31</v>
      </c>
      <c r="B345" s="696" t="s">
        <v>557</v>
      </c>
      <c r="C345" s="696">
        <v>89301312</v>
      </c>
      <c r="D345" s="697" t="s">
        <v>2545</v>
      </c>
      <c r="E345" s="698" t="s">
        <v>1783</v>
      </c>
      <c r="F345" s="696" t="s">
        <v>1769</v>
      </c>
      <c r="G345" s="696" t="s">
        <v>2185</v>
      </c>
      <c r="H345" s="696" t="s">
        <v>990</v>
      </c>
      <c r="I345" s="696" t="s">
        <v>2186</v>
      </c>
      <c r="J345" s="696" t="s">
        <v>2187</v>
      </c>
      <c r="K345" s="696" t="s">
        <v>1807</v>
      </c>
      <c r="L345" s="699">
        <v>116.8</v>
      </c>
      <c r="M345" s="699">
        <v>116.8</v>
      </c>
      <c r="N345" s="696">
        <v>1</v>
      </c>
      <c r="O345" s="700">
        <v>1</v>
      </c>
      <c r="P345" s="699">
        <v>116.8</v>
      </c>
      <c r="Q345" s="701">
        <v>1</v>
      </c>
      <c r="R345" s="696">
        <v>1</v>
      </c>
      <c r="S345" s="701">
        <v>1</v>
      </c>
      <c r="T345" s="700">
        <v>1</v>
      </c>
      <c r="U345" s="702">
        <v>1</v>
      </c>
    </row>
    <row r="346" spans="1:21" ht="14.4" customHeight="1" x14ac:dyDescent="0.3">
      <c r="A346" s="695">
        <v>31</v>
      </c>
      <c r="B346" s="696" t="s">
        <v>557</v>
      </c>
      <c r="C346" s="696">
        <v>89301312</v>
      </c>
      <c r="D346" s="697" t="s">
        <v>2545</v>
      </c>
      <c r="E346" s="698" t="s">
        <v>1783</v>
      </c>
      <c r="F346" s="696" t="s">
        <v>1769</v>
      </c>
      <c r="G346" s="696" t="s">
        <v>1829</v>
      </c>
      <c r="H346" s="696" t="s">
        <v>990</v>
      </c>
      <c r="I346" s="696" t="s">
        <v>1169</v>
      </c>
      <c r="J346" s="696" t="s">
        <v>1170</v>
      </c>
      <c r="K346" s="696" t="s">
        <v>1171</v>
      </c>
      <c r="L346" s="699">
        <v>154.01</v>
      </c>
      <c r="M346" s="699">
        <v>1540.1</v>
      </c>
      <c r="N346" s="696">
        <v>10</v>
      </c>
      <c r="O346" s="700">
        <v>2</v>
      </c>
      <c r="P346" s="699">
        <v>1540.1</v>
      </c>
      <c r="Q346" s="701">
        <v>1</v>
      </c>
      <c r="R346" s="696">
        <v>10</v>
      </c>
      <c r="S346" s="701">
        <v>1</v>
      </c>
      <c r="T346" s="700">
        <v>2</v>
      </c>
      <c r="U346" s="702">
        <v>1</v>
      </c>
    </row>
    <row r="347" spans="1:21" ht="14.4" customHeight="1" x14ac:dyDescent="0.3">
      <c r="A347" s="695">
        <v>31</v>
      </c>
      <c r="B347" s="696" t="s">
        <v>557</v>
      </c>
      <c r="C347" s="696">
        <v>89301312</v>
      </c>
      <c r="D347" s="697" t="s">
        <v>2545</v>
      </c>
      <c r="E347" s="698" t="s">
        <v>1783</v>
      </c>
      <c r="F347" s="696" t="s">
        <v>1769</v>
      </c>
      <c r="G347" s="696" t="s">
        <v>2188</v>
      </c>
      <c r="H347" s="696" t="s">
        <v>558</v>
      </c>
      <c r="I347" s="696" t="s">
        <v>2189</v>
      </c>
      <c r="J347" s="696" t="s">
        <v>2190</v>
      </c>
      <c r="K347" s="696" t="s">
        <v>2191</v>
      </c>
      <c r="L347" s="699">
        <v>36.869999999999997</v>
      </c>
      <c r="M347" s="699">
        <v>110.60999999999999</v>
      </c>
      <c r="N347" s="696">
        <v>3</v>
      </c>
      <c r="O347" s="700">
        <v>1</v>
      </c>
      <c r="P347" s="699"/>
      <c r="Q347" s="701">
        <v>0</v>
      </c>
      <c r="R347" s="696"/>
      <c r="S347" s="701">
        <v>0</v>
      </c>
      <c r="T347" s="700"/>
      <c r="U347" s="702">
        <v>0</v>
      </c>
    </row>
    <row r="348" spans="1:21" ht="14.4" customHeight="1" x14ac:dyDescent="0.3">
      <c r="A348" s="695">
        <v>31</v>
      </c>
      <c r="B348" s="696" t="s">
        <v>557</v>
      </c>
      <c r="C348" s="696">
        <v>89301312</v>
      </c>
      <c r="D348" s="697" t="s">
        <v>2545</v>
      </c>
      <c r="E348" s="698" t="s">
        <v>1783</v>
      </c>
      <c r="F348" s="696" t="s">
        <v>1769</v>
      </c>
      <c r="G348" s="696" t="s">
        <v>2192</v>
      </c>
      <c r="H348" s="696" t="s">
        <v>558</v>
      </c>
      <c r="I348" s="696" t="s">
        <v>2193</v>
      </c>
      <c r="J348" s="696" t="s">
        <v>2194</v>
      </c>
      <c r="K348" s="696" t="s">
        <v>1732</v>
      </c>
      <c r="L348" s="699">
        <v>64.13</v>
      </c>
      <c r="M348" s="699">
        <v>64.13</v>
      </c>
      <c r="N348" s="696">
        <v>1</v>
      </c>
      <c r="O348" s="700">
        <v>0.5</v>
      </c>
      <c r="P348" s="699"/>
      <c r="Q348" s="701">
        <v>0</v>
      </c>
      <c r="R348" s="696"/>
      <c r="S348" s="701">
        <v>0</v>
      </c>
      <c r="T348" s="700"/>
      <c r="U348" s="702">
        <v>0</v>
      </c>
    </row>
    <row r="349" spans="1:21" ht="14.4" customHeight="1" x14ac:dyDescent="0.3">
      <c r="A349" s="695">
        <v>31</v>
      </c>
      <c r="B349" s="696" t="s">
        <v>557</v>
      </c>
      <c r="C349" s="696">
        <v>89301312</v>
      </c>
      <c r="D349" s="697" t="s">
        <v>2545</v>
      </c>
      <c r="E349" s="698" t="s">
        <v>1783</v>
      </c>
      <c r="F349" s="696" t="s">
        <v>1769</v>
      </c>
      <c r="G349" s="696" t="s">
        <v>2097</v>
      </c>
      <c r="H349" s="696" t="s">
        <v>990</v>
      </c>
      <c r="I349" s="696" t="s">
        <v>2195</v>
      </c>
      <c r="J349" s="696" t="s">
        <v>2099</v>
      </c>
      <c r="K349" s="696" t="s">
        <v>2196</v>
      </c>
      <c r="L349" s="699">
        <v>386.51</v>
      </c>
      <c r="M349" s="699">
        <v>386.51</v>
      </c>
      <c r="N349" s="696">
        <v>1</v>
      </c>
      <c r="O349" s="700">
        <v>1</v>
      </c>
      <c r="P349" s="699">
        <v>386.51</v>
      </c>
      <c r="Q349" s="701">
        <v>1</v>
      </c>
      <c r="R349" s="696">
        <v>1</v>
      </c>
      <c r="S349" s="701">
        <v>1</v>
      </c>
      <c r="T349" s="700">
        <v>1</v>
      </c>
      <c r="U349" s="702">
        <v>1</v>
      </c>
    </row>
    <row r="350" spans="1:21" ht="14.4" customHeight="1" x14ac:dyDescent="0.3">
      <c r="A350" s="695">
        <v>31</v>
      </c>
      <c r="B350" s="696" t="s">
        <v>557</v>
      </c>
      <c r="C350" s="696">
        <v>89301312</v>
      </c>
      <c r="D350" s="697" t="s">
        <v>2545</v>
      </c>
      <c r="E350" s="698" t="s">
        <v>1783</v>
      </c>
      <c r="F350" s="696" t="s">
        <v>1769</v>
      </c>
      <c r="G350" s="696" t="s">
        <v>1795</v>
      </c>
      <c r="H350" s="696" t="s">
        <v>990</v>
      </c>
      <c r="I350" s="696" t="s">
        <v>1065</v>
      </c>
      <c r="J350" s="696" t="s">
        <v>1062</v>
      </c>
      <c r="K350" s="696" t="s">
        <v>1066</v>
      </c>
      <c r="L350" s="699">
        <v>625.29</v>
      </c>
      <c r="M350" s="699">
        <v>16882.829999999998</v>
      </c>
      <c r="N350" s="696">
        <v>27</v>
      </c>
      <c r="O350" s="700">
        <v>11</v>
      </c>
      <c r="P350" s="699">
        <v>11255.22</v>
      </c>
      <c r="Q350" s="701">
        <v>0.66666666666666674</v>
      </c>
      <c r="R350" s="696">
        <v>18</v>
      </c>
      <c r="S350" s="701">
        <v>0.66666666666666663</v>
      </c>
      <c r="T350" s="700">
        <v>8</v>
      </c>
      <c r="U350" s="702">
        <v>0.72727272727272729</v>
      </c>
    </row>
    <row r="351" spans="1:21" ht="14.4" customHeight="1" x14ac:dyDescent="0.3">
      <c r="A351" s="695">
        <v>31</v>
      </c>
      <c r="B351" s="696" t="s">
        <v>557</v>
      </c>
      <c r="C351" s="696">
        <v>89301312</v>
      </c>
      <c r="D351" s="697" t="s">
        <v>2545</v>
      </c>
      <c r="E351" s="698" t="s">
        <v>1783</v>
      </c>
      <c r="F351" s="696" t="s">
        <v>1769</v>
      </c>
      <c r="G351" s="696" t="s">
        <v>1835</v>
      </c>
      <c r="H351" s="696" t="s">
        <v>990</v>
      </c>
      <c r="I351" s="696" t="s">
        <v>992</v>
      </c>
      <c r="J351" s="696" t="s">
        <v>993</v>
      </c>
      <c r="K351" s="696" t="s">
        <v>1716</v>
      </c>
      <c r="L351" s="699">
        <v>96.63</v>
      </c>
      <c r="M351" s="699">
        <v>1062.9299999999998</v>
      </c>
      <c r="N351" s="696">
        <v>11</v>
      </c>
      <c r="O351" s="700">
        <v>6.5</v>
      </c>
      <c r="P351" s="699">
        <v>289.89</v>
      </c>
      <c r="Q351" s="701">
        <v>0.27272727272727276</v>
      </c>
      <c r="R351" s="696">
        <v>3</v>
      </c>
      <c r="S351" s="701">
        <v>0.27272727272727271</v>
      </c>
      <c r="T351" s="700">
        <v>2</v>
      </c>
      <c r="U351" s="702">
        <v>0.30769230769230771</v>
      </c>
    </row>
    <row r="352" spans="1:21" ht="14.4" customHeight="1" x14ac:dyDescent="0.3">
      <c r="A352" s="695">
        <v>31</v>
      </c>
      <c r="B352" s="696" t="s">
        <v>557</v>
      </c>
      <c r="C352" s="696">
        <v>89301312</v>
      </c>
      <c r="D352" s="697" t="s">
        <v>2545</v>
      </c>
      <c r="E352" s="698" t="s">
        <v>1783</v>
      </c>
      <c r="F352" s="696" t="s">
        <v>1769</v>
      </c>
      <c r="G352" s="696" t="s">
        <v>1835</v>
      </c>
      <c r="H352" s="696" t="s">
        <v>558</v>
      </c>
      <c r="I352" s="696" t="s">
        <v>2103</v>
      </c>
      <c r="J352" s="696" t="s">
        <v>993</v>
      </c>
      <c r="K352" s="696" t="s">
        <v>2104</v>
      </c>
      <c r="L352" s="699">
        <v>96.63</v>
      </c>
      <c r="M352" s="699">
        <v>579.78</v>
      </c>
      <c r="N352" s="696">
        <v>6</v>
      </c>
      <c r="O352" s="700">
        <v>2.5</v>
      </c>
      <c r="P352" s="699">
        <v>579.78</v>
      </c>
      <c r="Q352" s="701">
        <v>1</v>
      </c>
      <c r="R352" s="696">
        <v>6</v>
      </c>
      <c r="S352" s="701">
        <v>1</v>
      </c>
      <c r="T352" s="700">
        <v>2.5</v>
      </c>
      <c r="U352" s="702">
        <v>1</v>
      </c>
    </row>
    <row r="353" spans="1:21" ht="14.4" customHeight="1" x14ac:dyDescent="0.3">
      <c r="A353" s="695">
        <v>31</v>
      </c>
      <c r="B353" s="696" t="s">
        <v>557</v>
      </c>
      <c r="C353" s="696">
        <v>89301312</v>
      </c>
      <c r="D353" s="697" t="s">
        <v>2545</v>
      </c>
      <c r="E353" s="698" t="s">
        <v>1783</v>
      </c>
      <c r="F353" s="696" t="s">
        <v>1769</v>
      </c>
      <c r="G353" s="696" t="s">
        <v>1835</v>
      </c>
      <c r="H353" s="696" t="s">
        <v>558</v>
      </c>
      <c r="I353" s="696" t="s">
        <v>2197</v>
      </c>
      <c r="J353" s="696" t="s">
        <v>2198</v>
      </c>
      <c r="K353" s="696" t="s">
        <v>2199</v>
      </c>
      <c r="L353" s="699">
        <v>96.63</v>
      </c>
      <c r="M353" s="699">
        <v>483.15</v>
      </c>
      <c r="N353" s="696">
        <v>5</v>
      </c>
      <c r="O353" s="700">
        <v>1.5</v>
      </c>
      <c r="P353" s="699">
        <v>289.89</v>
      </c>
      <c r="Q353" s="701">
        <v>0.6</v>
      </c>
      <c r="R353" s="696">
        <v>3</v>
      </c>
      <c r="S353" s="701">
        <v>0.6</v>
      </c>
      <c r="T353" s="700">
        <v>1</v>
      </c>
      <c r="U353" s="702">
        <v>0.66666666666666663</v>
      </c>
    </row>
    <row r="354" spans="1:21" ht="14.4" customHeight="1" x14ac:dyDescent="0.3">
      <c r="A354" s="695">
        <v>31</v>
      </c>
      <c r="B354" s="696" t="s">
        <v>557</v>
      </c>
      <c r="C354" s="696">
        <v>89301312</v>
      </c>
      <c r="D354" s="697" t="s">
        <v>2545</v>
      </c>
      <c r="E354" s="698" t="s">
        <v>1783</v>
      </c>
      <c r="F354" s="696" t="s">
        <v>1769</v>
      </c>
      <c r="G354" s="696" t="s">
        <v>2200</v>
      </c>
      <c r="H354" s="696" t="s">
        <v>558</v>
      </c>
      <c r="I354" s="696" t="s">
        <v>987</v>
      </c>
      <c r="J354" s="696" t="s">
        <v>988</v>
      </c>
      <c r="K354" s="696" t="s">
        <v>989</v>
      </c>
      <c r="L354" s="699">
        <v>113.37</v>
      </c>
      <c r="M354" s="699">
        <v>113.37</v>
      </c>
      <c r="N354" s="696">
        <v>1</v>
      </c>
      <c r="O354" s="700">
        <v>0.5</v>
      </c>
      <c r="P354" s="699"/>
      <c r="Q354" s="701">
        <v>0</v>
      </c>
      <c r="R354" s="696"/>
      <c r="S354" s="701">
        <v>0</v>
      </c>
      <c r="T354" s="700"/>
      <c r="U354" s="702">
        <v>0</v>
      </c>
    </row>
    <row r="355" spans="1:21" ht="14.4" customHeight="1" x14ac:dyDescent="0.3">
      <c r="A355" s="695">
        <v>31</v>
      </c>
      <c r="B355" s="696" t="s">
        <v>557</v>
      </c>
      <c r="C355" s="696">
        <v>89301312</v>
      </c>
      <c r="D355" s="697" t="s">
        <v>2545</v>
      </c>
      <c r="E355" s="698" t="s">
        <v>1783</v>
      </c>
      <c r="F355" s="696" t="s">
        <v>1769</v>
      </c>
      <c r="G355" s="696" t="s">
        <v>2201</v>
      </c>
      <c r="H355" s="696" t="s">
        <v>558</v>
      </c>
      <c r="I355" s="696" t="s">
        <v>2202</v>
      </c>
      <c r="J355" s="696" t="s">
        <v>2203</v>
      </c>
      <c r="K355" s="696" t="s">
        <v>2204</v>
      </c>
      <c r="L355" s="699">
        <v>56.01</v>
      </c>
      <c r="M355" s="699">
        <v>56.01</v>
      </c>
      <c r="N355" s="696">
        <v>1</v>
      </c>
      <c r="O355" s="700">
        <v>0.5</v>
      </c>
      <c r="P355" s="699"/>
      <c r="Q355" s="701">
        <v>0</v>
      </c>
      <c r="R355" s="696"/>
      <c r="S355" s="701">
        <v>0</v>
      </c>
      <c r="T355" s="700"/>
      <c r="U355" s="702">
        <v>0</v>
      </c>
    </row>
    <row r="356" spans="1:21" ht="14.4" customHeight="1" x14ac:dyDescent="0.3">
      <c r="A356" s="695">
        <v>31</v>
      </c>
      <c r="B356" s="696" t="s">
        <v>557</v>
      </c>
      <c r="C356" s="696">
        <v>89301312</v>
      </c>
      <c r="D356" s="697" t="s">
        <v>2545</v>
      </c>
      <c r="E356" s="698" t="s">
        <v>1783</v>
      </c>
      <c r="F356" s="696" t="s">
        <v>1769</v>
      </c>
      <c r="G356" s="696" t="s">
        <v>2205</v>
      </c>
      <c r="H356" s="696" t="s">
        <v>558</v>
      </c>
      <c r="I356" s="696" t="s">
        <v>2206</v>
      </c>
      <c r="J356" s="696" t="s">
        <v>2207</v>
      </c>
      <c r="K356" s="696" t="s">
        <v>2208</v>
      </c>
      <c r="L356" s="699">
        <v>110.25</v>
      </c>
      <c r="M356" s="699">
        <v>110.25</v>
      </c>
      <c r="N356" s="696">
        <v>1</v>
      </c>
      <c r="O356" s="700">
        <v>0.5</v>
      </c>
      <c r="P356" s="699"/>
      <c r="Q356" s="701">
        <v>0</v>
      </c>
      <c r="R356" s="696"/>
      <c r="S356" s="701">
        <v>0</v>
      </c>
      <c r="T356" s="700"/>
      <c r="U356" s="702">
        <v>0</v>
      </c>
    </row>
    <row r="357" spans="1:21" ht="14.4" customHeight="1" x14ac:dyDescent="0.3">
      <c r="A357" s="695">
        <v>31</v>
      </c>
      <c r="B357" s="696" t="s">
        <v>557</v>
      </c>
      <c r="C357" s="696">
        <v>89301312</v>
      </c>
      <c r="D357" s="697" t="s">
        <v>2545</v>
      </c>
      <c r="E357" s="698" t="s">
        <v>1783</v>
      </c>
      <c r="F357" s="696" t="s">
        <v>1769</v>
      </c>
      <c r="G357" s="696" t="s">
        <v>2209</v>
      </c>
      <c r="H357" s="696" t="s">
        <v>558</v>
      </c>
      <c r="I357" s="696" t="s">
        <v>600</v>
      </c>
      <c r="J357" s="696" t="s">
        <v>2210</v>
      </c>
      <c r="K357" s="696" t="s">
        <v>2211</v>
      </c>
      <c r="L357" s="699">
        <v>56.59</v>
      </c>
      <c r="M357" s="699">
        <v>226.36</v>
      </c>
      <c r="N357" s="696">
        <v>4</v>
      </c>
      <c r="O357" s="700">
        <v>1</v>
      </c>
      <c r="P357" s="699"/>
      <c r="Q357" s="701">
        <v>0</v>
      </c>
      <c r="R357" s="696"/>
      <c r="S357" s="701">
        <v>0</v>
      </c>
      <c r="T357" s="700"/>
      <c r="U357" s="702">
        <v>0</v>
      </c>
    </row>
    <row r="358" spans="1:21" ht="14.4" customHeight="1" x14ac:dyDescent="0.3">
      <c r="A358" s="695">
        <v>31</v>
      </c>
      <c r="B358" s="696" t="s">
        <v>557</v>
      </c>
      <c r="C358" s="696">
        <v>89301312</v>
      </c>
      <c r="D358" s="697" t="s">
        <v>2545</v>
      </c>
      <c r="E358" s="698" t="s">
        <v>1783</v>
      </c>
      <c r="F358" s="696" t="s">
        <v>1769</v>
      </c>
      <c r="G358" s="696" t="s">
        <v>1852</v>
      </c>
      <c r="H358" s="696" t="s">
        <v>558</v>
      </c>
      <c r="I358" s="696" t="s">
        <v>663</v>
      </c>
      <c r="J358" s="696" t="s">
        <v>1853</v>
      </c>
      <c r="K358" s="696" t="s">
        <v>1854</v>
      </c>
      <c r="L358" s="699">
        <v>0</v>
      </c>
      <c r="M358" s="699">
        <v>0</v>
      </c>
      <c r="N358" s="696">
        <v>3</v>
      </c>
      <c r="O358" s="700">
        <v>1</v>
      </c>
      <c r="P358" s="699">
        <v>0</v>
      </c>
      <c r="Q358" s="701"/>
      <c r="R358" s="696">
        <v>3</v>
      </c>
      <c r="S358" s="701">
        <v>1</v>
      </c>
      <c r="T358" s="700">
        <v>1</v>
      </c>
      <c r="U358" s="702">
        <v>1</v>
      </c>
    </row>
    <row r="359" spans="1:21" ht="14.4" customHeight="1" x14ac:dyDescent="0.3">
      <c r="A359" s="695">
        <v>31</v>
      </c>
      <c r="B359" s="696" t="s">
        <v>557</v>
      </c>
      <c r="C359" s="696">
        <v>89301312</v>
      </c>
      <c r="D359" s="697" t="s">
        <v>2545</v>
      </c>
      <c r="E359" s="698" t="s">
        <v>1783</v>
      </c>
      <c r="F359" s="696" t="s">
        <v>1769</v>
      </c>
      <c r="G359" s="696" t="s">
        <v>1852</v>
      </c>
      <c r="H359" s="696" t="s">
        <v>558</v>
      </c>
      <c r="I359" s="696" t="s">
        <v>1262</v>
      </c>
      <c r="J359" s="696" t="s">
        <v>2212</v>
      </c>
      <c r="K359" s="696" t="s">
        <v>2213</v>
      </c>
      <c r="L359" s="699">
        <v>105.46</v>
      </c>
      <c r="M359" s="699">
        <v>105.46</v>
      </c>
      <c r="N359" s="696">
        <v>1</v>
      </c>
      <c r="O359" s="700">
        <v>0.5</v>
      </c>
      <c r="P359" s="699"/>
      <c r="Q359" s="701">
        <v>0</v>
      </c>
      <c r="R359" s="696"/>
      <c r="S359" s="701">
        <v>0</v>
      </c>
      <c r="T359" s="700"/>
      <c r="U359" s="702">
        <v>0</v>
      </c>
    </row>
    <row r="360" spans="1:21" ht="14.4" customHeight="1" x14ac:dyDescent="0.3">
      <c r="A360" s="695">
        <v>31</v>
      </c>
      <c r="B360" s="696" t="s">
        <v>557</v>
      </c>
      <c r="C360" s="696">
        <v>89301312</v>
      </c>
      <c r="D360" s="697" t="s">
        <v>2545</v>
      </c>
      <c r="E360" s="698" t="s">
        <v>1783</v>
      </c>
      <c r="F360" s="696" t="s">
        <v>1769</v>
      </c>
      <c r="G360" s="696" t="s">
        <v>2214</v>
      </c>
      <c r="H360" s="696" t="s">
        <v>558</v>
      </c>
      <c r="I360" s="696" t="s">
        <v>2215</v>
      </c>
      <c r="J360" s="696" t="s">
        <v>2216</v>
      </c>
      <c r="K360" s="696" t="s">
        <v>2217</v>
      </c>
      <c r="L360" s="699">
        <v>87.55</v>
      </c>
      <c r="M360" s="699">
        <v>175.1</v>
      </c>
      <c r="N360" s="696">
        <v>2</v>
      </c>
      <c r="O360" s="700">
        <v>1</v>
      </c>
      <c r="P360" s="699">
        <v>175.1</v>
      </c>
      <c r="Q360" s="701">
        <v>1</v>
      </c>
      <c r="R360" s="696">
        <v>2</v>
      </c>
      <c r="S360" s="701">
        <v>1</v>
      </c>
      <c r="T360" s="700">
        <v>1</v>
      </c>
      <c r="U360" s="702">
        <v>1</v>
      </c>
    </row>
    <row r="361" spans="1:21" ht="14.4" customHeight="1" x14ac:dyDescent="0.3">
      <c r="A361" s="695">
        <v>31</v>
      </c>
      <c r="B361" s="696" t="s">
        <v>557</v>
      </c>
      <c r="C361" s="696">
        <v>89301312</v>
      </c>
      <c r="D361" s="697" t="s">
        <v>2545</v>
      </c>
      <c r="E361" s="698" t="s">
        <v>1783</v>
      </c>
      <c r="F361" s="696" t="s">
        <v>1769</v>
      </c>
      <c r="G361" s="696" t="s">
        <v>2115</v>
      </c>
      <c r="H361" s="696" t="s">
        <v>558</v>
      </c>
      <c r="I361" s="696" t="s">
        <v>2116</v>
      </c>
      <c r="J361" s="696" t="s">
        <v>2117</v>
      </c>
      <c r="K361" s="696" t="s">
        <v>2118</v>
      </c>
      <c r="L361" s="699">
        <v>472.71</v>
      </c>
      <c r="M361" s="699">
        <v>1418.1299999999999</v>
      </c>
      <c r="N361" s="696">
        <v>3</v>
      </c>
      <c r="O361" s="700">
        <v>1.5</v>
      </c>
      <c r="P361" s="699">
        <v>945.42</v>
      </c>
      <c r="Q361" s="701">
        <v>0.66666666666666674</v>
      </c>
      <c r="R361" s="696">
        <v>2</v>
      </c>
      <c r="S361" s="701">
        <v>0.66666666666666663</v>
      </c>
      <c r="T361" s="700">
        <v>1</v>
      </c>
      <c r="U361" s="702">
        <v>0.66666666666666663</v>
      </c>
    </row>
    <row r="362" spans="1:21" ht="14.4" customHeight="1" x14ac:dyDescent="0.3">
      <c r="A362" s="695">
        <v>31</v>
      </c>
      <c r="B362" s="696" t="s">
        <v>557</v>
      </c>
      <c r="C362" s="696">
        <v>89301312</v>
      </c>
      <c r="D362" s="697" t="s">
        <v>2545</v>
      </c>
      <c r="E362" s="698" t="s">
        <v>1783</v>
      </c>
      <c r="F362" s="696" t="s">
        <v>1769</v>
      </c>
      <c r="G362" s="696" t="s">
        <v>1796</v>
      </c>
      <c r="H362" s="696" t="s">
        <v>558</v>
      </c>
      <c r="I362" s="696" t="s">
        <v>1108</v>
      </c>
      <c r="J362" s="696" t="s">
        <v>1109</v>
      </c>
      <c r="K362" s="696" t="s">
        <v>1797</v>
      </c>
      <c r="L362" s="699">
        <v>194.73</v>
      </c>
      <c r="M362" s="699">
        <v>389.46</v>
      </c>
      <c r="N362" s="696">
        <v>2</v>
      </c>
      <c r="O362" s="700">
        <v>1</v>
      </c>
      <c r="P362" s="699"/>
      <c r="Q362" s="701">
        <v>0</v>
      </c>
      <c r="R362" s="696"/>
      <c r="S362" s="701">
        <v>0</v>
      </c>
      <c r="T362" s="700"/>
      <c r="U362" s="702">
        <v>0</v>
      </c>
    </row>
    <row r="363" spans="1:21" ht="14.4" customHeight="1" x14ac:dyDescent="0.3">
      <c r="A363" s="695">
        <v>31</v>
      </c>
      <c r="B363" s="696" t="s">
        <v>557</v>
      </c>
      <c r="C363" s="696">
        <v>89301312</v>
      </c>
      <c r="D363" s="697" t="s">
        <v>2545</v>
      </c>
      <c r="E363" s="698" t="s">
        <v>1783</v>
      </c>
      <c r="F363" s="696" t="s">
        <v>1769</v>
      </c>
      <c r="G363" s="696" t="s">
        <v>2218</v>
      </c>
      <c r="H363" s="696" t="s">
        <v>558</v>
      </c>
      <c r="I363" s="696" t="s">
        <v>624</v>
      </c>
      <c r="J363" s="696" t="s">
        <v>625</v>
      </c>
      <c r="K363" s="696" t="s">
        <v>2219</v>
      </c>
      <c r="L363" s="699">
        <v>57.85</v>
      </c>
      <c r="M363" s="699">
        <v>115.7</v>
      </c>
      <c r="N363" s="696">
        <v>2</v>
      </c>
      <c r="O363" s="700">
        <v>0.5</v>
      </c>
      <c r="P363" s="699"/>
      <c r="Q363" s="701">
        <v>0</v>
      </c>
      <c r="R363" s="696"/>
      <c r="S363" s="701">
        <v>0</v>
      </c>
      <c r="T363" s="700"/>
      <c r="U363" s="702">
        <v>0</v>
      </c>
    </row>
    <row r="364" spans="1:21" ht="14.4" customHeight="1" x14ac:dyDescent="0.3">
      <c r="A364" s="695">
        <v>31</v>
      </c>
      <c r="B364" s="696" t="s">
        <v>557</v>
      </c>
      <c r="C364" s="696">
        <v>89301312</v>
      </c>
      <c r="D364" s="697" t="s">
        <v>2545</v>
      </c>
      <c r="E364" s="698" t="s">
        <v>1783</v>
      </c>
      <c r="F364" s="696" t="s">
        <v>1769</v>
      </c>
      <c r="G364" s="696" t="s">
        <v>1859</v>
      </c>
      <c r="H364" s="696" t="s">
        <v>990</v>
      </c>
      <c r="I364" s="696" t="s">
        <v>2019</v>
      </c>
      <c r="J364" s="696" t="s">
        <v>2020</v>
      </c>
      <c r="K364" s="696" t="s">
        <v>2021</v>
      </c>
      <c r="L364" s="699">
        <v>32.74</v>
      </c>
      <c r="M364" s="699">
        <v>130.96</v>
      </c>
      <c r="N364" s="696">
        <v>4</v>
      </c>
      <c r="O364" s="700">
        <v>1</v>
      </c>
      <c r="P364" s="699">
        <v>130.96</v>
      </c>
      <c r="Q364" s="701">
        <v>1</v>
      </c>
      <c r="R364" s="696">
        <v>4</v>
      </c>
      <c r="S364" s="701">
        <v>1</v>
      </c>
      <c r="T364" s="700">
        <v>1</v>
      </c>
      <c r="U364" s="702">
        <v>1</v>
      </c>
    </row>
    <row r="365" spans="1:21" ht="14.4" customHeight="1" x14ac:dyDescent="0.3">
      <c r="A365" s="695">
        <v>31</v>
      </c>
      <c r="B365" s="696" t="s">
        <v>557</v>
      </c>
      <c r="C365" s="696">
        <v>89301312</v>
      </c>
      <c r="D365" s="697" t="s">
        <v>2545</v>
      </c>
      <c r="E365" s="698" t="s">
        <v>1783</v>
      </c>
      <c r="F365" s="696" t="s">
        <v>1769</v>
      </c>
      <c r="G365" s="696" t="s">
        <v>1859</v>
      </c>
      <c r="H365" s="696" t="s">
        <v>990</v>
      </c>
      <c r="I365" s="696" t="s">
        <v>2220</v>
      </c>
      <c r="J365" s="696" t="s">
        <v>2221</v>
      </c>
      <c r="K365" s="696" t="s">
        <v>2222</v>
      </c>
      <c r="L365" s="699">
        <v>314.33999999999997</v>
      </c>
      <c r="M365" s="699">
        <v>943.02</v>
      </c>
      <c r="N365" s="696">
        <v>3</v>
      </c>
      <c r="O365" s="700">
        <v>2</v>
      </c>
      <c r="P365" s="699">
        <v>943.02</v>
      </c>
      <c r="Q365" s="701">
        <v>1</v>
      </c>
      <c r="R365" s="696">
        <v>3</v>
      </c>
      <c r="S365" s="701">
        <v>1</v>
      </c>
      <c r="T365" s="700">
        <v>2</v>
      </c>
      <c r="U365" s="702">
        <v>1</v>
      </c>
    </row>
    <row r="366" spans="1:21" ht="14.4" customHeight="1" x14ac:dyDescent="0.3">
      <c r="A366" s="695">
        <v>31</v>
      </c>
      <c r="B366" s="696" t="s">
        <v>557</v>
      </c>
      <c r="C366" s="696">
        <v>89301312</v>
      </c>
      <c r="D366" s="697" t="s">
        <v>2545</v>
      </c>
      <c r="E366" s="698" t="s">
        <v>1783</v>
      </c>
      <c r="F366" s="696" t="s">
        <v>1769</v>
      </c>
      <c r="G366" s="696" t="s">
        <v>2223</v>
      </c>
      <c r="H366" s="696" t="s">
        <v>558</v>
      </c>
      <c r="I366" s="696" t="s">
        <v>2224</v>
      </c>
      <c r="J366" s="696" t="s">
        <v>2225</v>
      </c>
      <c r="K366" s="696" t="s">
        <v>2226</v>
      </c>
      <c r="L366" s="699">
        <v>0</v>
      </c>
      <c r="M366" s="699">
        <v>0</v>
      </c>
      <c r="N366" s="696">
        <v>9</v>
      </c>
      <c r="O366" s="700">
        <v>6</v>
      </c>
      <c r="P366" s="699">
        <v>0</v>
      </c>
      <c r="Q366" s="701"/>
      <c r="R366" s="696">
        <v>2</v>
      </c>
      <c r="S366" s="701">
        <v>0.22222222222222221</v>
      </c>
      <c r="T366" s="700">
        <v>1</v>
      </c>
      <c r="U366" s="702">
        <v>0.16666666666666666</v>
      </c>
    </row>
    <row r="367" spans="1:21" ht="14.4" customHeight="1" x14ac:dyDescent="0.3">
      <c r="A367" s="695">
        <v>31</v>
      </c>
      <c r="B367" s="696" t="s">
        <v>557</v>
      </c>
      <c r="C367" s="696">
        <v>89301312</v>
      </c>
      <c r="D367" s="697" t="s">
        <v>2545</v>
      </c>
      <c r="E367" s="698" t="s">
        <v>1783</v>
      </c>
      <c r="F367" s="696" t="s">
        <v>1770</v>
      </c>
      <c r="G367" s="696" t="s">
        <v>1819</v>
      </c>
      <c r="H367" s="696" t="s">
        <v>558</v>
      </c>
      <c r="I367" s="696" t="s">
        <v>2227</v>
      </c>
      <c r="J367" s="696" t="s">
        <v>1821</v>
      </c>
      <c r="K367" s="696"/>
      <c r="L367" s="699">
        <v>0</v>
      </c>
      <c r="M367" s="699">
        <v>0</v>
      </c>
      <c r="N367" s="696">
        <v>1</v>
      </c>
      <c r="O367" s="700">
        <v>1</v>
      </c>
      <c r="P367" s="699">
        <v>0</v>
      </c>
      <c r="Q367" s="701"/>
      <c r="R367" s="696">
        <v>1</v>
      </c>
      <c r="S367" s="701">
        <v>1</v>
      </c>
      <c r="T367" s="700">
        <v>1</v>
      </c>
      <c r="U367" s="702">
        <v>1</v>
      </c>
    </row>
    <row r="368" spans="1:21" ht="14.4" customHeight="1" x14ac:dyDescent="0.3">
      <c r="A368" s="695">
        <v>31</v>
      </c>
      <c r="B368" s="696" t="s">
        <v>557</v>
      </c>
      <c r="C368" s="696">
        <v>89301312</v>
      </c>
      <c r="D368" s="697" t="s">
        <v>2545</v>
      </c>
      <c r="E368" s="698" t="s">
        <v>1783</v>
      </c>
      <c r="F368" s="696" t="s">
        <v>1771</v>
      </c>
      <c r="G368" s="696" t="s">
        <v>1873</v>
      </c>
      <c r="H368" s="696" t="s">
        <v>558</v>
      </c>
      <c r="I368" s="696" t="s">
        <v>2228</v>
      </c>
      <c r="J368" s="696" t="s">
        <v>2229</v>
      </c>
      <c r="K368" s="696" t="s">
        <v>2230</v>
      </c>
      <c r="L368" s="699">
        <v>144.05000000000001</v>
      </c>
      <c r="M368" s="699">
        <v>5762</v>
      </c>
      <c r="N368" s="696">
        <v>40</v>
      </c>
      <c r="O368" s="700">
        <v>1</v>
      </c>
      <c r="P368" s="699"/>
      <c r="Q368" s="701">
        <v>0</v>
      </c>
      <c r="R368" s="696"/>
      <c r="S368" s="701">
        <v>0</v>
      </c>
      <c r="T368" s="700"/>
      <c r="U368" s="702">
        <v>0</v>
      </c>
    </row>
    <row r="369" spans="1:21" ht="14.4" customHeight="1" x14ac:dyDescent="0.3">
      <c r="A369" s="695">
        <v>31</v>
      </c>
      <c r="B369" s="696" t="s">
        <v>557</v>
      </c>
      <c r="C369" s="696">
        <v>89301312</v>
      </c>
      <c r="D369" s="697" t="s">
        <v>2545</v>
      </c>
      <c r="E369" s="698" t="s">
        <v>1783</v>
      </c>
      <c r="F369" s="696" t="s">
        <v>1771</v>
      </c>
      <c r="G369" s="696" t="s">
        <v>1873</v>
      </c>
      <c r="H369" s="696" t="s">
        <v>558</v>
      </c>
      <c r="I369" s="696" t="s">
        <v>1874</v>
      </c>
      <c r="J369" s="696" t="s">
        <v>1875</v>
      </c>
      <c r="K369" s="696" t="s">
        <v>1876</v>
      </c>
      <c r="L369" s="699">
        <v>35.75</v>
      </c>
      <c r="M369" s="699">
        <v>71.5</v>
      </c>
      <c r="N369" s="696">
        <v>2</v>
      </c>
      <c r="O369" s="700">
        <v>2</v>
      </c>
      <c r="P369" s="699"/>
      <c r="Q369" s="701">
        <v>0</v>
      </c>
      <c r="R369" s="696"/>
      <c r="S369" s="701">
        <v>0</v>
      </c>
      <c r="T369" s="700"/>
      <c r="U369" s="702">
        <v>0</v>
      </c>
    </row>
    <row r="370" spans="1:21" ht="14.4" customHeight="1" x14ac:dyDescent="0.3">
      <c r="A370" s="695">
        <v>31</v>
      </c>
      <c r="B370" s="696" t="s">
        <v>557</v>
      </c>
      <c r="C370" s="696">
        <v>89301312</v>
      </c>
      <c r="D370" s="697" t="s">
        <v>2545</v>
      </c>
      <c r="E370" s="698" t="s">
        <v>1783</v>
      </c>
      <c r="F370" s="696" t="s">
        <v>1771</v>
      </c>
      <c r="G370" s="696" t="s">
        <v>1873</v>
      </c>
      <c r="H370" s="696" t="s">
        <v>558</v>
      </c>
      <c r="I370" s="696" t="s">
        <v>2125</v>
      </c>
      <c r="J370" s="696" t="s">
        <v>2123</v>
      </c>
      <c r="K370" s="696" t="s">
        <v>2126</v>
      </c>
      <c r="L370" s="699">
        <v>24.77</v>
      </c>
      <c r="M370" s="699">
        <v>74.31</v>
      </c>
      <c r="N370" s="696">
        <v>3</v>
      </c>
      <c r="O370" s="700">
        <v>3</v>
      </c>
      <c r="P370" s="699">
        <v>74.31</v>
      </c>
      <c r="Q370" s="701">
        <v>1</v>
      </c>
      <c r="R370" s="696">
        <v>3</v>
      </c>
      <c r="S370" s="701">
        <v>1</v>
      </c>
      <c r="T370" s="700">
        <v>3</v>
      </c>
      <c r="U370" s="702">
        <v>1</v>
      </c>
    </row>
    <row r="371" spans="1:21" ht="14.4" customHeight="1" x14ac:dyDescent="0.3">
      <c r="A371" s="695">
        <v>31</v>
      </c>
      <c r="B371" s="696" t="s">
        <v>557</v>
      </c>
      <c r="C371" s="696">
        <v>89301312</v>
      </c>
      <c r="D371" s="697" t="s">
        <v>2545</v>
      </c>
      <c r="E371" s="698" t="s">
        <v>1783</v>
      </c>
      <c r="F371" s="696" t="s">
        <v>1771</v>
      </c>
      <c r="G371" s="696" t="s">
        <v>1877</v>
      </c>
      <c r="H371" s="696" t="s">
        <v>558</v>
      </c>
      <c r="I371" s="696" t="s">
        <v>1878</v>
      </c>
      <c r="J371" s="696" t="s">
        <v>1879</v>
      </c>
      <c r="K371" s="696" t="s">
        <v>1880</v>
      </c>
      <c r="L371" s="699">
        <v>260</v>
      </c>
      <c r="M371" s="699">
        <v>1040</v>
      </c>
      <c r="N371" s="696">
        <v>4</v>
      </c>
      <c r="O371" s="700">
        <v>2</v>
      </c>
      <c r="P371" s="699">
        <v>1040</v>
      </c>
      <c r="Q371" s="701">
        <v>1</v>
      </c>
      <c r="R371" s="696">
        <v>4</v>
      </c>
      <c r="S371" s="701">
        <v>1</v>
      </c>
      <c r="T371" s="700">
        <v>2</v>
      </c>
      <c r="U371" s="702">
        <v>1</v>
      </c>
    </row>
    <row r="372" spans="1:21" ht="14.4" customHeight="1" x14ac:dyDescent="0.3">
      <c r="A372" s="695">
        <v>31</v>
      </c>
      <c r="B372" s="696" t="s">
        <v>557</v>
      </c>
      <c r="C372" s="696">
        <v>89301312</v>
      </c>
      <c r="D372" s="697" t="s">
        <v>2545</v>
      </c>
      <c r="E372" s="698" t="s">
        <v>1783</v>
      </c>
      <c r="F372" s="696" t="s">
        <v>1771</v>
      </c>
      <c r="G372" s="696" t="s">
        <v>1877</v>
      </c>
      <c r="H372" s="696" t="s">
        <v>558</v>
      </c>
      <c r="I372" s="696" t="s">
        <v>1881</v>
      </c>
      <c r="J372" s="696" t="s">
        <v>1882</v>
      </c>
      <c r="K372" s="696" t="s">
        <v>1883</v>
      </c>
      <c r="L372" s="699">
        <v>200</v>
      </c>
      <c r="M372" s="699">
        <v>800</v>
      </c>
      <c r="N372" s="696">
        <v>4</v>
      </c>
      <c r="O372" s="700">
        <v>2</v>
      </c>
      <c r="P372" s="699">
        <v>800</v>
      </c>
      <c r="Q372" s="701">
        <v>1</v>
      </c>
      <c r="R372" s="696">
        <v>4</v>
      </c>
      <c r="S372" s="701">
        <v>1</v>
      </c>
      <c r="T372" s="700">
        <v>2</v>
      </c>
      <c r="U372" s="702">
        <v>1</v>
      </c>
    </row>
    <row r="373" spans="1:21" ht="14.4" customHeight="1" x14ac:dyDescent="0.3">
      <c r="A373" s="695">
        <v>31</v>
      </c>
      <c r="B373" s="696" t="s">
        <v>557</v>
      </c>
      <c r="C373" s="696">
        <v>89301312</v>
      </c>
      <c r="D373" s="697" t="s">
        <v>2545</v>
      </c>
      <c r="E373" s="698" t="s">
        <v>1783</v>
      </c>
      <c r="F373" s="696" t="s">
        <v>1771</v>
      </c>
      <c r="G373" s="696" t="s">
        <v>1877</v>
      </c>
      <c r="H373" s="696" t="s">
        <v>558</v>
      </c>
      <c r="I373" s="696" t="s">
        <v>2231</v>
      </c>
      <c r="J373" s="696" t="s">
        <v>2232</v>
      </c>
      <c r="K373" s="696" t="s">
        <v>2233</v>
      </c>
      <c r="L373" s="699">
        <v>190</v>
      </c>
      <c r="M373" s="699">
        <v>380</v>
      </c>
      <c r="N373" s="696">
        <v>2</v>
      </c>
      <c r="O373" s="700">
        <v>1</v>
      </c>
      <c r="P373" s="699">
        <v>380</v>
      </c>
      <c r="Q373" s="701">
        <v>1</v>
      </c>
      <c r="R373" s="696">
        <v>2</v>
      </c>
      <c r="S373" s="701">
        <v>1</v>
      </c>
      <c r="T373" s="700">
        <v>1</v>
      </c>
      <c r="U373" s="702">
        <v>1</v>
      </c>
    </row>
    <row r="374" spans="1:21" ht="14.4" customHeight="1" x14ac:dyDescent="0.3">
      <c r="A374" s="695">
        <v>31</v>
      </c>
      <c r="B374" s="696" t="s">
        <v>557</v>
      </c>
      <c r="C374" s="696">
        <v>89301312</v>
      </c>
      <c r="D374" s="697" t="s">
        <v>2545</v>
      </c>
      <c r="E374" s="698" t="s">
        <v>1783</v>
      </c>
      <c r="F374" s="696" t="s">
        <v>1771</v>
      </c>
      <c r="G374" s="696" t="s">
        <v>1884</v>
      </c>
      <c r="H374" s="696" t="s">
        <v>558</v>
      </c>
      <c r="I374" s="696" t="s">
        <v>1888</v>
      </c>
      <c r="J374" s="696" t="s">
        <v>1889</v>
      </c>
      <c r="K374" s="696" t="s">
        <v>1890</v>
      </c>
      <c r="L374" s="699">
        <v>199.5</v>
      </c>
      <c r="M374" s="699">
        <v>199.5</v>
      </c>
      <c r="N374" s="696">
        <v>1</v>
      </c>
      <c r="O374" s="700">
        <v>1</v>
      </c>
      <c r="P374" s="699">
        <v>199.5</v>
      </c>
      <c r="Q374" s="701">
        <v>1</v>
      </c>
      <c r="R374" s="696">
        <v>1</v>
      </c>
      <c r="S374" s="701">
        <v>1</v>
      </c>
      <c r="T374" s="700">
        <v>1</v>
      </c>
      <c r="U374" s="702">
        <v>1</v>
      </c>
    </row>
    <row r="375" spans="1:21" ht="14.4" customHeight="1" x14ac:dyDescent="0.3">
      <c r="A375" s="695">
        <v>31</v>
      </c>
      <c r="B375" s="696" t="s">
        <v>557</v>
      </c>
      <c r="C375" s="696">
        <v>89301312</v>
      </c>
      <c r="D375" s="697" t="s">
        <v>2545</v>
      </c>
      <c r="E375" s="698" t="s">
        <v>1783</v>
      </c>
      <c r="F375" s="696" t="s">
        <v>1771</v>
      </c>
      <c r="G375" s="696" t="s">
        <v>1884</v>
      </c>
      <c r="H375" s="696" t="s">
        <v>558</v>
      </c>
      <c r="I375" s="696" t="s">
        <v>1891</v>
      </c>
      <c r="J375" s="696" t="s">
        <v>1892</v>
      </c>
      <c r="K375" s="696" t="s">
        <v>1893</v>
      </c>
      <c r="L375" s="699">
        <v>492.18</v>
      </c>
      <c r="M375" s="699">
        <v>492.18</v>
      </c>
      <c r="N375" s="696">
        <v>1</v>
      </c>
      <c r="O375" s="700">
        <v>1</v>
      </c>
      <c r="P375" s="699">
        <v>492.18</v>
      </c>
      <c r="Q375" s="701">
        <v>1</v>
      </c>
      <c r="R375" s="696">
        <v>1</v>
      </c>
      <c r="S375" s="701">
        <v>1</v>
      </c>
      <c r="T375" s="700">
        <v>1</v>
      </c>
      <c r="U375" s="702">
        <v>1</v>
      </c>
    </row>
    <row r="376" spans="1:21" ht="14.4" customHeight="1" x14ac:dyDescent="0.3">
      <c r="A376" s="695">
        <v>31</v>
      </c>
      <c r="B376" s="696" t="s">
        <v>557</v>
      </c>
      <c r="C376" s="696">
        <v>89301312</v>
      </c>
      <c r="D376" s="697" t="s">
        <v>2545</v>
      </c>
      <c r="E376" s="698" t="s">
        <v>1783</v>
      </c>
      <c r="F376" s="696" t="s">
        <v>1771</v>
      </c>
      <c r="G376" s="696" t="s">
        <v>1884</v>
      </c>
      <c r="H376" s="696" t="s">
        <v>558</v>
      </c>
      <c r="I376" s="696" t="s">
        <v>2003</v>
      </c>
      <c r="J376" s="696" t="s">
        <v>2004</v>
      </c>
      <c r="K376" s="696" t="s">
        <v>2005</v>
      </c>
      <c r="L376" s="699">
        <v>320.25</v>
      </c>
      <c r="M376" s="699">
        <v>640.5</v>
      </c>
      <c r="N376" s="696">
        <v>2</v>
      </c>
      <c r="O376" s="700">
        <v>2</v>
      </c>
      <c r="P376" s="699">
        <v>640.5</v>
      </c>
      <c r="Q376" s="701">
        <v>1</v>
      </c>
      <c r="R376" s="696">
        <v>2</v>
      </c>
      <c r="S376" s="701">
        <v>1</v>
      </c>
      <c r="T376" s="700">
        <v>2</v>
      </c>
      <c r="U376" s="702">
        <v>1</v>
      </c>
    </row>
    <row r="377" spans="1:21" ht="14.4" customHeight="1" x14ac:dyDescent="0.3">
      <c r="A377" s="695">
        <v>31</v>
      </c>
      <c r="B377" s="696" t="s">
        <v>557</v>
      </c>
      <c r="C377" s="696">
        <v>89301312</v>
      </c>
      <c r="D377" s="697" t="s">
        <v>2545</v>
      </c>
      <c r="E377" s="698" t="s">
        <v>1783</v>
      </c>
      <c r="F377" s="696" t="s">
        <v>1771</v>
      </c>
      <c r="G377" s="696" t="s">
        <v>1884</v>
      </c>
      <c r="H377" s="696" t="s">
        <v>558</v>
      </c>
      <c r="I377" s="696" t="s">
        <v>2153</v>
      </c>
      <c r="J377" s="696" t="s">
        <v>2154</v>
      </c>
      <c r="K377" s="696" t="s">
        <v>2155</v>
      </c>
      <c r="L377" s="699">
        <v>245.43</v>
      </c>
      <c r="M377" s="699">
        <v>245.43</v>
      </c>
      <c r="N377" s="696">
        <v>1</v>
      </c>
      <c r="O377" s="700">
        <v>1</v>
      </c>
      <c r="P377" s="699">
        <v>245.43</v>
      </c>
      <c r="Q377" s="701">
        <v>1</v>
      </c>
      <c r="R377" s="696">
        <v>1</v>
      </c>
      <c r="S377" s="701">
        <v>1</v>
      </c>
      <c r="T377" s="700">
        <v>1</v>
      </c>
      <c r="U377" s="702">
        <v>1</v>
      </c>
    </row>
    <row r="378" spans="1:21" ht="14.4" customHeight="1" x14ac:dyDescent="0.3">
      <c r="A378" s="695">
        <v>31</v>
      </c>
      <c r="B378" s="696" t="s">
        <v>557</v>
      </c>
      <c r="C378" s="696">
        <v>89301312</v>
      </c>
      <c r="D378" s="697" t="s">
        <v>2545</v>
      </c>
      <c r="E378" s="698" t="s">
        <v>1783</v>
      </c>
      <c r="F378" s="696" t="s">
        <v>1771</v>
      </c>
      <c r="G378" s="696" t="s">
        <v>1884</v>
      </c>
      <c r="H378" s="696" t="s">
        <v>558</v>
      </c>
      <c r="I378" s="696" t="s">
        <v>2136</v>
      </c>
      <c r="J378" s="696" t="s">
        <v>2137</v>
      </c>
      <c r="K378" s="696" t="s">
        <v>2138</v>
      </c>
      <c r="L378" s="699">
        <v>1575</v>
      </c>
      <c r="M378" s="699">
        <v>1575</v>
      </c>
      <c r="N378" s="696">
        <v>1</v>
      </c>
      <c r="O378" s="700">
        <v>1</v>
      </c>
      <c r="P378" s="699">
        <v>1575</v>
      </c>
      <c r="Q378" s="701">
        <v>1</v>
      </c>
      <c r="R378" s="696">
        <v>1</v>
      </c>
      <c r="S378" s="701">
        <v>1</v>
      </c>
      <c r="T378" s="700">
        <v>1</v>
      </c>
      <c r="U378" s="702">
        <v>1</v>
      </c>
    </row>
    <row r="379" spans="1:21" ht="14.4" customHeight="1" x14ac:dyDescent="0.3">
      <c r="A379" s="695">
        <v>31</v>
      </c>
      <c r="B379" s="696" t="s">
        <v>557</v>
      </c>
      <c r="C379" s="696">
        <v>89301312</v>
      </c>
      <c r="D379" s="697" t="s">
        <v>2545</v>
      </c>
      <c r="E379" s="698" t="s">
        <v>1783</v>
      </c>
      <c r="F379" s="696" t="s">
        <v>1771</v>
      </c>
      <c r="G379" s="696" t="s">
        <v>1884</v>
      </c>
      <c r="H379" s="696" t="s">
        <v>558</v>
      </c>
      <c r="I379" s="696" t="s">
        <v>1899</v>
      </c>
      <c r="J379" s="696" t="s">
        <v>1900</v>
      </c>
      <c r="K379" s="696" t="s">
        <v>1901</v>
      </c>
      <c r="L379" s="699">
        <v>971.25</v>
      </c>
      <c r="M379" s="699">
        <v>971.25</v>
      </c>
      <c r="N379" s="696">
        <v>1</v>
      </c>
      <c r="O379" s="700">
        <v>1</v>
      </c>
      <c r="P379" s="699">
        <v>971.25</v>
      </c>
      <c r="Q379" s="701">
        <v>1</v>
      </c>
      <c r="R379" s="696">
        <v>1</v>
      </c>
      <c r="S379" s="701">
        <v>1</v>
      </c>
      <c r="T379" s="700">
        <v>1</v>
      </c>
      <c r="U379" s="702">
        <v>1</v>
      </c>
    </row>
    <row r="380" spans="1:21" ht="14.4" customHeight="1" x14ac:dyDescent="0.3">
      <c r="A380" s="695">
        <v>31</v>
      </c>
      <c r="B380" s="696" t="s">
        <v>557</v>
      </c>
      <c r="C380" s="696">
        <v>89301312</v>
      </c>
      <c r="D380" s="697" t="s">
        <v>2545</v>
      </c>
      <c r="E380" s="698" t="s">
        <v>1783</v>
      </c>
      <c r="F380" s="696" t="s">
        <v>1771</v>
      </c>
      <c r="G380" s="696" t="s">
        <v>1884</v>
      </c>
      <c r="H380" s="696" t="s">
        <v>558</v>
      </c>
      <c r="I380" s="696" t="s">
        <v>2139</v>
      </c>
      <c r="J380" s="696" t="s">
        <v>2140</v>
      </c>
      <c r="K380" s="696"/>
      <c r="L380" s="699">
        <v>1000</v>
      </c>
      <c r="M380" s="699">
        <v>2000</v>
      </c>
      <c r="N380" s="696">
        <v>2</v>
      </c>
      <c r="O380" s="700">
        <v>2</v>
      </c>
      <c r="P380" s="699"/>
      <c r="Q380" s="701">
        <v>0</v>
      </c>
      <c r="R380" s="696"/>
      <c r="S380" s="701">
        <v>0</v>
      </c>
      <c r="T380" s="700"/>
      <c r="U380" s="702">
        <v>0</v>
      </c>
    </row>
    <row r="381" spans="1:21" ht="14.4" customHeight="1" x14ac:dyDescent="0.3">
      <c r="A381" s="695">
        <v>31</v>
      </c>
      <c r="B381" s="696" t="s">
        <v>557</v>
      </c>
      <c r="C381" s="696">
        <v>89301312</v>
      </c>
      <c r="D381" s="697" t="s">
        <v>2545</v>
      </c>
      <c r="E381" s="698" t="s">
        <v>1783</v>
      </c>
      <c r="F381" s="696" t="s">
        <v>1771</v>
      </c>
      <c r="G381" s="696" t="s">
        <v>1884</v>
      </c>
      <c r="H381" s="696" t="s">
        <v>558</v>
      </c>
      <c r="I381" s="696" t="s">
        <v>2234</v>
      </c>
      <c r="J381" s="696" t="s">
        <v>1926</v>
      </c>
      <c r="K381" s="696" t="s">
        <v>2235</v>
      </c>
      <c r="L381" s="699">
        <v>818.72</v>
      </c>
      <c r="M381" s="699">
        <v>818.72</v>
      </c>
      <c r="N381" s="696">
        <v>1</v>
      </c>
      <c r="O381" s="700">
        <v>1</v>
      </c>
      <c r="P381" s="699">
        <v>818.72</v>
      </c>
      <c r="Q381" s="701">
        <v>1</v>
      </c>
      <c r="R381" s="696">
        <v>1</v>
      </c>
      <c r="S381" s="701">
        <v>1</v>
      </c>
      <c r="T381" s="700">
        <v>1</v>
      </c>
      <c r="U381" s="702">
        <v>1</v>
      </c>
    </row>
    <row r="382" spans="1:21" ht="14.4" customHeight="1" x14ac:dyDescent="0.3">
      <c r="A382" s="695">
        <v>31</v>
      </c>
      <c r="B382" s="696" t="s">
        <v>557</v>
      </c>
      <c r="C382" s="696">
        <v>89301312</v>
      </c>
      <c r="D382" s="697" t="s">
        <v>2545</v>
      </c>
      <c r="E382" s="698" t="s">
        <v>1783</v>
      </c>
      <c r="F382" s="696" t="s">
        <v>1771</v>
      </c>
      <c r="G382" s="696" t="s">
        <v>1884</v>
      </c>
      <c r="H382" s="696" t="s">
        <v>558</v>
      </c>
      <c r="I382" s="696" t="s">
        <v>2236</v>
      </c>
      <c r="J382" s="696" t="s">
        <v>2237</v>
      </c>
      <c r="K382" s="696" t="s">
        <v>2238</v>
      </c>
      <c r="L382" s="699">
        <v>1000</v>
      </c>
      <c r="M382" s="699">
        <v>1000</v>
      </c>
      <c r="N382" s="696">
        <v>1</v>
      </c>
      <c r="O382" s="700">
        <v>1</v>
      </c>
      <c r="P382" s="699"/>
      <c r="Q382" s="701">
        <v>0</v>
      </c>
      <c r="R382" s="696"/>
      <c r="S382" s="701">
        <v>0</v>
      </c>
      <c r="T382" s="700"/>
      <c r="U382" s="702">
        <v>0</v>
      </c>
    </row>
    <row r="383" spans="1:21" ht="14.4" customHeight="1" x14ac:dyDescent="0.3">
      <c r="A383" s="695">
        <v>31</v>
      </c>
      <c r="B383" s="696" t="s">
        <v>557</v>
      </c>
      <c r="C383" s="696">
        <v>89301312</v>
      </c>
      <c r="D383" s="697" t="s">
        <v>2545</v>
      </c>
      <c r="E383" s="698" t="s">
        <v>1783</v>
      </c>
      <c r="F383" s="696" t="s">
        <v>1771</v>
      </c>
      <c r="G383" s="696" t="s">
        <v>1884</v>
      </c>
      <c r="H383" s="696" t="s">
        <v>558</v>
      </c>
      <c r="I383" s="696" t="s">
        <v>2041</v>
      </c>
      <c r="J383" s="696" t="s">
        <v>2042</v>
      </c>
      <c r="K383" s="696" t="s">
        <v>2043</v>
      </c>
      <c r="L383" s="699">
        <v>250</v>
      </c>
      <c r="M383" s="699">
        <v>250</v>
      </c>
      <c r="N383" s="696">
        <v>1</v>
      </c>
      <c r="O383" s="700">
        <v>1</v>
      </c>
      <c r="P383" s="699">
        <v>250</v>
      </c>
      <c r="Q383" s="701">
        <v>1</v>
      </c>
      <c r="R383" s="696">
        <v>1</v>
      </c>
      <c r="S383" s="701">
        <v>1</v>
      </c>
      <c r="T383" s="700">
        <v>1</v>
      </c>
      <c r="U383" s="702">
        <v>1</v>
      </c>
    </row>
    <row r="384" spans="1:21" ht="14.4" customHeight="1" x14ac:dyDescent="0.3">
      <c r="A384" s="695">
        <v>31</v>
      </c>
      <c r="B384" s="696" t="s">
        <v>557</v>
      </c>
      <c r="C384" s="696">
        <v>89301312</v>
      </c>
      <c r="D384" s="697" t="s">
        <v>2545</v>
      </c>
      <c r="E384" s="698" t="s">
        <v>1783</v>
      </c>
      <c r="F384" s="696" t="s">
        <v>1771</v>
      </c>
      <c r="G384" s="696" t="s">
        <v>1884</v>
      </c>
      <c r="H384" s="696" t="s">
        <v>558</v>
      </c>
      <c r="I384" s="696" t="s">
        <v>1984</v>
      </c>
      <c r="J384" s="696" t="s">
        <v>1985</v>
      </c>
      <c r="K384" s="696" t="s">
        <v>1986</v>
      </c>
      <c r="L384" s="699">
        <v>350</v>
      </c>
      <c r="M384" s="699">
        <v>1050</v>
      </c>
      <c r="N384" s="696">
        <v>3</v>
      </c>
      <c r="O384" s="700">
        <v>3</v>
      </c>
      <c r="P384" s="699">
        <v>1050</v>
      </c>
      <c r="Q384" s="701">
        <v>1</v>
      </c>
      <c r="R384" s="696">
        <v>3</v>
      </c>
      <c r="S384" s="701">
        <v>1</v>
      </c>
      <c r="T384" s="700">
        <v>3</v>
      </c>
      <c r="U384" s="702">
        <v>1</v>
      </c>
    </row>
    <row r="385" spans="1:21" ht="14.4" customHeight="1" x14ac:dyDescent="0.3">
      <c r="A385" s="695">
        <v>31</v>
      </c>
      <c r="B385" s="696" t="s">
        <v>557</v>
      </c>
      <c r="C385" s="696">
        <v>89301312</v>
      </c>
      <c r="D385" s="697" t="s">
        <v>2545</v>
      </c>
      <c r="E385" s="698" t="s">
        <v>1783</v>
      </c>
      <c r="F385" s="696" t="s">
        <v>1771</v>
      </c>
      <c r="G385" s="696" t="s">
        <v>1884</v>
      </c>
      <c r="H385" s="696" t="s">
        <v>558</v>
      </c>
      <c r="I385" s="696" t="s">
        <v>2239</v>
      </c>
      <c r="J385" s="696" t="s">
        <v>2240</v>
      </c>
      <c r="K385" s="696"/>
      <c r="L385" s="699">
        <v>705.67</v>
      </c>
      <c r="M385" s="699">
        <v>705.67</v>
      </c>
      <c r="N385" s="696">
        <v>1</v>
      </c>
      <c r="O385" s="700">
        <v>1</v>
      </c>
      <c r="P385" s="699">
        <v>705.67</v>
      </c>
      <c r="Q385" s="701">
        <v>1</v>
      </c>
      <c r="R385" s="696">
        <v>1</v>
      </c>
      <c r="S385" s="701">
        <v>1</v>
      </c>
      <c r="T385" s="700">
        <v>1</v>
      </c>
      <c r="U385" s="702">
        <v>1</v>
      </c>
    </row>
    <row r="386" spans="1:21" ht="14.4" customHeight="1" x14ac:dyDescent="0.3">
      <c r="A386" s="695">
        <v>31</v>
      </c>
      <c r="B386" s="696" t="s">
        <v>557</v>
      </c>
      <c r="C386" s="696">
        <v>89301312</v>
      </c>
      <c r="D386" s="697" t="s">
        <v>2545</v>
      </c>
      <c r="E386" s="698" t="s">
        <v>1784</v>
      </c>
      <c r="F386" s="696" t="s">
        <v>1769</v>
      </c>
      <c r="G386" s="696" t="s">
        <v>1801</v>
      </c>
      <c r="H386" s="696" t="s">
        <v>990</v>
      </c>
      <c r="I386" s="696" t="s">
        <v>1139</v>
      </c>
      <c r="J386" s="696" t="s">
        <v>1695</v>
      </c>
      <c r="K386" s="696" t="s">
        <v>1696</v>
      </c>
      <c r="L386" s="699">
        <v>333.31</v>
      </c>
      <c r="M386" s="699">
        <v>999.93000000000006</v>
      </c>
      <c r="N386" s="696">
        <v>3</v>
      </c>
      <c r="O386" s="700">
        <v>0.5</v>
      </c>
      <c r="P386" s="699">
        <v>999.93000000000006</v>
      </c>
      <c r="Q386" s="701">
        <v>1</v>
      </c>
      <c r="R386" s="696">
        <v>3</v>
      </c>
      <c r="S386" s="701">
        <v>1</v>
      </c>
      <c r="T386" s="700">
        <v>0.5</v>
      </c>
      <c r="U386" s="702">
        <v>1</v>
      </c>
    </row>
    <row r="387" spans="1:21" ht="14.4" customHeight="1" x14ac:dyDescent="0.3">
      <c r="A387" s="695">
        <v>31</v>
      </c>
      <c r="B387" s="696" t="s">
        <v>557</v>
      </c>
      <c r="C387" s="696">
        <v>89301312</v>
      </c>
      <c r="D387" s="697" t="s">
        <v>2545</v>
      </c>
      <c r="E387" s="698" t="s">
        <v>1784</v>
      </c>
      <c r="F387" s="696" t="s">
        <v>1769</v>
      </c>
      <c r="G387" s="696" t="s">
        <v>1801</v>
      </c>
      <c r="H387" s="696" t="s">
        <v>990</v>
      </c>
      <c r="I387" s="696" t="s">
        <v>1139</v>
      </c>
      <c r="J387" s="696" t="s">
        <v>1695</v>
      </c>
      <c r="K387" s="696" t="s">
        <v>1696</v>
      </c>
      <c r="L387" s="699">
        <v>156.86000000000001</v>
      </c>
      <c r="M387" s="699">
        <v>470.58000000000004</v>
      </c>
      <c r="N387" s="696">
        <v>3</v>
      </c>
      <c r="O387" s="700">
        <v>0.5</v>
      </c>
      <c r="P387" s="699">
        <v>470.58000000000004</v>
      </c>
      <c r="Q387" s="701">
        <v>1</v>
      </c>
      <c r="R387" s="696">
        <v>3</v>
      </c>
      <c r="S387" s="701">
        <v>1</v>
      </c>
      <c r="T387" s="700">
        <v>0.5</v>
      </c>
      <c r="U387" s="702">
        <v>1</v>
      </c>
    </row>
    <row r="388" spans="1:21" ht="14.4" customHeight="1" x14ac:dyDescent="0.3">
      <c r="A388" s="695">
        <v>31</v>
      </c>
      <c r="B388" s="696" t="s">
        <v>557</v>
      </c>
      <c r="C388" s="696">
        <v>89301312</v>
      </c>
      <c r="D388" s="697" t="s">
        <v>2545</v>
      </c>
      <c r="E388" s="698" t="s">
        <v>1784</v>
      </c>
      <c r="F388" s="696" t="s">
        <v>1769</v>
      </c>
      <c r="G388" s="696" t="s">
        <v>1805</v>
      </c>
      <c r="H388" s="696" t="s">
        <v>990</v>
      </c>
      <c r="I388" s="696" t="s">
        <v>1583</v>
      </c>
      <c r="J388" s="696" t="s">
        <v>1584</v>
      </c>
      <c r="K388" s="696" t="s">
        <v>1710</v>
      </c>
      <c r="L388" s="699">
        <v>184.22</v>
      </c>
      <c r="M388" s="699">
        <v>184.22</v>
      </c>
      <c r="N388" s="696">
        <v>1</v>
      </c>
      <c r="O388" s="700">
        <v>1</v>
      </c>
      <c r="P388" s="699">
        <v>184.22</v>
      </c>
      <c r="Q388" s="701">
        <v>1</v>
      </c>
      <c r="R388" s="696">
        <v>1</v>
      </c>
      <c r="S388" s="701">
        <v>1</v>
      </c>
      <c r="T388" s="700">
        <v>1</v>
      </c>
      <c r="U388" s="702">
        <v>1</v>
      </c>
    </row>
    <row r="389" spans="1:21" ht="14.4" customHeight="1" x14ac:dyDescent="0.3">
      <c r="A389" s="695">
        <v>31</v>
      </c>
      <c r="B389" s="696" t="s">
        <v>557</v>
      </c>
      <c r="C389" s="696">
        <v>89301312</v>
      </c>
      <c r="D389" s="697" t="s">
        <v>2545</v>
      </c>
      <c r="E389" s="698" t="s">
        <v>1784</v>
      </c>
      <c r="F389" s="696" t="s">
        <v>1769</v>
      </c>
      <c r="G389" s="696" t="s">
        <v>1808</v>
      </c>
      <c r="H389" s="696" t="s">
        <v>558</v>
      </c>
      <c r="I389" s="696" t="s">
        <v>2241</v>
      </c>
      <c r="J389" s="696" t="s">
        <v>1810</v>
      </c>
      <c r="K389" s="696" t="s">
        <v>2242</v>
      </c>
      <c r="L389" s="699">
        <v>0</v>
      </c>
      <c r="M389" s="699">
        <v>0</v>
      </c>
      <c r="N389" s="696">
        <v>3</v>
      </c>
      <c r="O389" s="700">
        <v>1</v>
      </c>
      <c r="P389" s="699"/>
      <c r="Q389" s="701"/>
      <c r="R389" s="696"/>
      <c r="S389" s="701">
        <v>0</v>
      </c>
      <c r="T389" s="700"/>
      <c r="U389" s="702">
        <v>0</v>
      </c>
    </row>
    <row r="390" spans="1:21" ht="14.4" customHeight="1" x14ac:dyDescent="0.3">
      <c r="A390" s="695">
        <v>31</v>
      </c>
      <c r="B390" s="696" t="s">
        <v>557</v>
      </c>
      <c r="C390" s="696">
        <v>89301312</v>
      </c>
      <c r="D390" s="697" t="s">
        <v>2545</v>
      </c>
      <c r="E390" s="698" t="s">
        <v>1784</v>
      </c>
      <c r="F390" s="696" t="s">
        <v>1769</v>
      </c>
      <c r="G390" s="696" t="s">
        <v>1808</v>
      </c>
      <c r="H390" s="696" t="s">
        <v>990</v>
      </c>
      <c r="I390" s="696" t="s">
        <v>1150</v>
      </c>
      <c r="J390" s="696" t="s">
        <v>1151</v>
      </c>
      <c r="K390" s="696" t="s">
        <v>1710</v>
      </c>
      <c r="L390" s="699">
        <v>69.86</v>
      </c>
      <c r="M390" s="699">
        <v>419.15999999999997</v>
      </c>
      <c r="N390" s="696">
        <v>6</v>
      </c>
      <c r="O390" s="700">
        <v>1</v>
      </c>
      <c r="P390" s="699">
        <v>419.15999999999997</v>
      </c>
      <c r="Q390" s="701">
        <v>1</v>
      </c>
      <c r="R390" s="696">
        <v>6</v>
      </c>
      <c r="S390" s="701">
        <v>1</v>
      </c>
      <c r="T390" s="700">
        <v>1</v>
      </c>
      <c r="U390" s="702">
        <v>1</v>
      </c>
    </row>
    <row r="391" spans="1:21" ht="14.4" customHeight="1" x14ac:dyDescent="0.3">
      <c r="A391" s="695">
        <v>31</v>
      </c>
      <c r="B391" s="696" t="s">
        <v>557</v>
      </c>
      <c r="C391" s="696">
        <v>89301312</v>
      </c>
      <c r="D391" s="697" t="s">
        <v>2545</v>
      </c>
      <c r="E391" s="698" t="s">
        <v>1784</v>
      </c>
      <c r="F391" s="696" t="s">
        <v>1769</v>
      </c>
      <c r="G391" s="696" t="s">
        <v>1813</v>
      </c>
      <c r="H391" s="696" t="s">
        <v>558</v>
      </c>
      <c r="I391" s="696" t="s">
        <v>2243</v>
      </c>
      <c r="J391" s="696" t="s">
        <v>2244</v>
      </c>
      <c r="K391" s="696" t="s">
        <v>2245</v>
      </c>
      <c r="L391" s="699">
        <v>0</v>
      </c>
      <c r="M391" s="699">
        <v>0</v>
      </c>
      <c r="N391" s="696">
        <v>1</v>
      </c>
      <c r="O391" s="700">
        <v>1</v>
      </c>
      <c r="P391" s="699"/>
      <c r="Q391" s="701"/>
      <c r="R391" s="696"/>
      <c r="S391" s="701">
        <v>0</v>
      </c>
      <c r="T391" s="700"/>
      <c r="U391" s="702">
        <v>0</v>
      </c>
    </row>
    <row r="392" spans="1:21" ht="14.4" customHeight="1" x14ac:dyDescent="0.3">
      <c r="A392" s="695">
        <v>31</v>
      </c>
      <c r="B392" s="696" t="s">
        <v>557</v>
      </c>
      <c r="C392" s="696">
        <v>89301312</v>
      </c>
      <c r="D392" s="697" t="s">
        <v>2545</v>
      </c>
      <c r="E392" s="698" t="s">
        <v>1784</v>
      </c>
      <c r="F392" s="696" t="s">
        <v>1769</v>
      </c>
      <c r="G392" s="696" t="s">
        <v>1813</v>
      </c>
      <c r="H392" s="696" t="s">
        <v>558</v>
      </c>
      <c r="I392" s="696" t="s">
        <v>2246</v>
      </c>
      <c r="J392" s="696" t="s">
        <v>2244</v>
      </c>
      <c r="K392" s="696" t="s">
        <v>2247</v>
      </c>
      <c r="L392" s="699">
        <v>0</v>
      </c>
      <c r="M392" s="699">
        <v>0</v>
      </c>
      <c r="N392" s="696">
        <v>1</v>
      </c>
      <c r="O392" s="700">
        <v>1</v>
      </c>
      <c r="P392" s="699">
        <v>0</v>
      </c>
      <c r="Q392" s="701"/>
      <c r="R392" s="696">
        <v>1</v>
      </c>
      <c r="S392" s="701">
        <v>1</v>
      </c>
      <c r="T392" s="700">
        <v>1</v>
      </c>
      <c r="U392" s="702">
        <v>1</v>
      </c>
    </row>
    <row r="393" spans="1:21" ht="14.4" customHeight="1" x14ac:dyDescent="0.3">
      <c r="A393" s="695">
        <v>31</v>
      </c>
      <c r="B393" s="696" t="s">
        <v>557</v>
      </c>
      <c r="C393" s="696">
        <v>89301312</v>
      </c>
      <c r="D393" s="697" t="s">
        <v>2545</v>
      </c>
      <c r="E393" s="698" t="s">
        <v>1784</v>
      </c>
      <c r="F393" s="696" t="s">
        <v>1769</v>
      </c>
      <c r="G393" s="696" t="s">
        <v>1826</v>
      </c>
      <c r="H393" s="696" t="s">
        <v>558</v>
      </c>
      <c r="I393" s="696" t="s">
        <v>1827</v>
      </c>
      <c r="J393" s="696" t="s">
        <v>748</v>
      </c>
      <c r="K393" s="696" t="s">
        <v>1828</v>
      </c>
      <c r="L393" s="699">
        <v>0</v>
      </c>
      <c r="M393" s="699">
        <v>0</v>
      </c>
      <c r="N393" s="696">
        <v>1</v>
      </c>
      <c r="O393" s="700">
        <v>0.5</v>
      </c>
      <c r="P393" s="699">
        <v>0</v>
      </c>
      <c r="Q393" s="701"/>
      <c r="R393" s="696">
        <v>1</v>
      </c>
      <c r="S393" s="701">
        <v>1</v>
      </c>
      <c r="T393" s="700">
        <v>0.5</v>
      </c>
      <c r="U393" s="702">
        <v>1</v>
      </c>
    </row>
    <row r="394" spans="1:21" ht="14.4" customHeight="1" x14ac:dyDescent="0.3">
      <c r="A394" s="695">
        <v>31</v>
      </c>
      <c r="B394" s="696" t="s">
        <v>557</v>
      </c>
      <c r="C394" s="696">
        <v>89301312</v>
      </c>
      <c r="D394" s="697" t="s">
        <v>2545</v>
      </c>
      <c r="E394" s="698" t="s">
        <v>1784</v>
      </c>
      <c r="F394" s="696" t="s">
        <v>1769</v>
      </c>
      <c r="G394" s="696" t="s">
        <v>2085</v>
      </c>
      <c r="H394" s="696" t="s">
        <v>558</v>
      </c>
      <c r="I394" s="696" t="s">
        <v>683</v>
      </c>
      <c r="J394" s="696" t="s">
        <v>684</v>
      </c>
      <c r="K394" s="696" t="s">
        <v>2086</v>
      </c>
      <c r="L394" s="699">
        <v>0</v>
      </c>
      <c r="M394" s="699">
        <v>0</v>
      </c>
      <c r="N394" s="696">
        <v>1</v>
      </c>
      <c r="O394" s="700">
        <v>1</v>
      </c>
      <c r="P394" s="699"/>
      <c r="Q394" s="701"/>
      <c r="R394" s="696"/>
      <c r="S394" s="701">
        <v>0</v>
      </c>
      <c r="T394" s="700"/>
      <c r="U394" s="702">
        <v>0</v>
      </c>
    </row>
    <row r="395" spans="1:21" ht="14.4" customHeight="1" x14ac:dyDescent="0.3">
      <c r="A395" s="695">
        <v>31</v>
      </c>
      <c r="B395" s="696" t="s">
        <v>557</v>
      </c>
      <c r="C395" s="696">
        <v>89301312</v>
      </c>
      <c r="D395" s="697" t="s">
        <v>2545</v>
      </c>
      <c r="E395" s="698" t="s">
        <v>1784</v>
      </c>
      <c r="F395" s="696" t="s">
        <v>1769</v>
      </c>
      <c r="G395" s="696" t="s">
        <v>2085</v>
      </c>
      <c r="H395" s="696" t="s">
        <v>558</v>
      </c>
      <c r="I395" s="696" t="s">
        <v>2248</v>
      </c>
      <c r="J395" s="696" t="s">
        <v>684</v>
      </c>
      <c r="K395" s="696" t="s">
        <v>2249</v>
      </c>
      <c r="L395" s="699">
        <v>0</v>
      </c>
      <c r="M395" s="699">
        <v>0</v>
      </c>
      <c r="N395" s="696">
        <v>2</v>
      </c>
      <c r="O395" s="700">
        <v>1.5</v>
      </c>
      <c r="P395" s="699">
        <v>0</v>
      </c>
      <c r="Q395" s="701"/>
      <c r="R395" s="696">
        <v>2</v>
      </c>
      <c r="S395" s="701">
        <v>1</v>
      </c>
      <c r="T395" s="700">
        <v>1.5</v>
      </c>
      <c r="U395" s="702">
        <v>1</v>
      </c>
    </row>
    <row r="396" spans="1:21" ht="14.4" customHeight="1" x14ac:dyDescent="0.3">
      <c r="A396" s="695">
        <v>31</v>
      </c>
      <c r="B396" s="696" t="s">
        <v>557</v>
      </c>
      <c r="C396" s="696">
        <v>89301312</v>
      </c>
      <c r="D396" s="697" t="s">
        <v>2545</v>
      </c>
      <c r="E396" s="698" t="s">
        <v>1784</v>
      </c>
      <c r="F396" s="696" t="s">
        <v>1769</v>
      </c>
      <c r="G396" s="696" t="s">
        <v>2181</v>
      </c>
      <c r="H396" s="696" t="s">
        <v>558</v>
      </c>
      <c r="I396" s="696" t="s">
        <v>2182</v>
      </c>
      <c r="J396" s="696" t="s">
        <v>2183</v>
      </c>
      <c r="K396" s="696" t="s">
        <v>2184</v>
      </c>
      <c r="L396" s="699">
        <v>77.08</v>
      </c>
      <c r="M396" s="699">
        <v>77.08</v>
      </c>
      <c r="N396" s="696">
        <v>1</v>
      </c>
      <c r="O396" s="700">
        <v>1</v>
      </c>
      <c r="P396" s="699"/>
      <c r="Q396" s="701">
        <v>0</v>
      </c>
      <c r="R396" s="696"/>
      <c r="S396" s="701">
        <v>0</v>
      </c>
      <c r="T396" s="700"/>
      <c r="U396" s="702">
        <v>0</v>
      </c>
    </row>
    <row r="397" spans="1:21" ht="14.4" customHeight="1" x14ac:dyDescent="0.3">
      <c r="A397" s="695">
        <v>31</v>
      </c>
      <c r="B397" s="696" t="s">
        <v>557</v>
      </c>
      <c r="C397" s="696">
        <v>89301312</v>
      </c>
      <c r="D397" s="697" t="s">
        <v>2545</v>
      </c>
      <c r="E397" s="698" t="s">
        <v>1784</v>
      </c>
      <c r="F397" s="696" t="s">
        <v>1769</v>
      </c>
      <c r="G397" s="696" t="s">
        <v>1829</v>
      </c>
      <c r="H397" s="696" t="s">
        <v>990</v>
      </c>
      <c r="I397" s="696" t="s">
        <v>1169</v>
      </c>
      <c r="J397" s="696" t="s">
        <v>1170</v>
      </c>
      <c r="K397" s="696" t="s">
        <v>1171</v>
      </c>
      <c r="L397" s="699">
        <v>154.01</v>
      </c>
      <c r="M397" s="699">
        <v>1540.1</v>
      </c>
      <c r="N397" s="696">
        <v>10</v>
      </c>
      <c r="O397" s="700">
        <v>2.5</v>
      </c>
      <c r="P397" s="699">
        <v>1540.1</v>
      </c>
      <c r="Q397" s="701">
        <v>1</v>
      </c>
      <c r="R397" s="696">
        <v>10</v>
      </c>
      <c r="S397" s="701">
        <v>1</v>
      </c>
      <c r="T397" s="700">
        <v>2.5</v>
      </c>
      <c r="U397" s="702">
        <v>1</v>
      </c>
    </row>
    <row r="398" spans="1:21" ht="14.4" customHeight="1" x14ac:dyDescent="0.3">
      <c r="A398" s="695">
        <v>31</v>
      </c>
      <c r="B398" s="696" t="s">
        <v>557</v>
      </c>
      <c r="C398" s="696">
        <v>89301312</v>
      </c>
      <c r="D398" s="697" t="s">
        <v>2545</v>
      </c>
      <c r="E398" s="698" t="s">
        <v>1784</v>
      </c>
      <c r="F398" s="696" t="s">
        <v>1769</v>
      </c>
      <c r="G398" s="696" t="s">
        <v>2250</v>
      </c>
      <c r="H398" s="696" t="s">
        <v>558</v>
      </c>
      <c r="I398" s="696" t="s">
        <v>2251</v>
      </c>
      <c r="J398" s="696" t="s">
        <v>2252</v>
      </c>
      <c r="K398" s="696" t="s">
        <v>2253</v>
      </c>
      <c r="L398" s="699">
        <v>0</v>
      </c>
      <c r="M398" s="699">
        <v>0</v>
      </c>
      <c r="N398" s="696">
        <v>1</v>
      </c>
      <c r="O398" s="700">
        <v>1</v>
      </c>
      <c r="P398" s="699"/>
      <c r="Q398" s="701"/>
      <c r="R398" s="696"/>
      <c r="S398" s="701">
        <v>0</v>
      </c>
      <c r="T398" s="700"/>
      <c r="U398" s="702">
        <v>0</v>
      </c>
    </row>
    <row r="399" spans="1:21" ht="14.4" customHeight="1" x14ac:dyDescent="0.3">
      <c r="A399" s="695">
        <v>31</v>
      </c>
      <c r="B399" s="696" t="s">
        <v>557</v>
      </c>
      <c r="C399" s="696">
        <v>89301312</v>
      </c>
      <c r="D399" s="697" t="s">
        <v>2545</v>
      </c>
      <c r="E399" s="698" t="s">
        <v>1784</v>
      </c>
      <c r="F399" s="696" t="s">
        <v>1769</v>
      </c>
      <c r="G399" s="696" t="s">
        <v>2254</v>
      </c>
      <c r="H399" s="696" t="s">
        <v>558</v>
      </c>
      <c r="I399" s="696" t="s">
        <v>2255</v>
      </c>
      <c r="J399" s="696" t="s">
        <v>2256</v>
      </c>
      <c r="K399" s="696" t="s">
        <v>2257</v>
      </c>
      <c r="L399" s="699">
        <v>200.07</v>
      </c>
      <c r="M399" s="699">
        <v>200.07</v>
      </c>
      <c r="N399" s="696">
        <v>1</v>
      </c>
      <c r="O399" s="700">
        <v>1</v>
      </c>
      <c r="P399" s="699"/>
      <c r="Q399" s="701">
        <v>0</v>
      </c>
      <c r="R399" s="696"/>
      <c r="S399" s="701">
        <v>0</v>
      </c>
      <c r="T399" s="700"/>
      <c r="U399" s="702">
        <v>0</v>
      </c>
    </row>
    <row r="400" spans="1:21" ht="14.4" customHeight="1" x14ac:dyDescent="0.3">
      <c r="A400" s="695">
        <v>31</v>
      </c>
      <c r="B400" s="696" t="s">
        <v>557</v>
      </c>
      <c r="C400" s="696">
        <v>89301312</v>
      </c>
      <c r="D400" s="697" t="s">
        <v>2545</v>
      </c>
      <c r="E400" s="698" t="s">
        <v>1784</v>
      </c>
      <c r="F400" s="696" t="s">
        <v>1769</v>
      </c>
      <c r="G400" s="696" t="s">
        <v>1795</v>
      </c>
      <c r="H400" s="696" t="s">
        <v>990</v>
      </c>
      <c r="I400" s="696" t="s">
        <v>2258</v>
      </c>
      <c r="J400" s="696" t="s">
        <v>1062</v>
      </c>
      <c r="K400" s="696" t="s">
        <v>2259</v>
      </c>
      <c r="L400" s="699">
        <v>0</v>
      </c>
      <c r="M400" s="699">
        <v>0</v>
      </c>
      <c r="N400" s="696">
        <v>3</v>
      </c>
      <c r="O400" s="700">
        <v>1</v>
      </c>
      <c r="P400" s="699">
        <v>0</v>
      </c>
      <c r="Q400" s="701"/>
      <c r="R400" s="696">
        <v>3</v>
      </c>
      <c r="S400" s="701">
        <v>1</v>
      </c>
      <c r="T400" s="700">
        <v>1</v>
      </c>
      <c r="U400" s="702">
        <v>1</v>
      </c>
    </row>
    <row r="401" spans="1:21" ht="14.4" customHeight="1" x14ac:dyDescent="0.3">
      <c r="A401" s="695">
        <v>31</v>
      </c>
      <c r="B401" s="696" t="s">
        <v>557</v>
      </c>
      <c r="C401" s="696">
        <v>89301312</v>
      </c>
      <c r="D401" s="697" t="s">
        <v>2545</v>
      </c>
      <c r="E401" s="698" t="s">
        <v>1784</v>
      </c>
      <c r="F401" s="696" t="s">
        <v>1769</v>
      </c>
      <c r="G401" s="696" t="s">
        <v>1795</v>
      </c>
      <c r="H401" s="696" t="s">
        <v>990</v>
      </c>
      <c r="I401" s="696" t="s">
        <v>1061</v>
      </c>
      <c r="J401" s="696" t="s">
        <v>1062</v>
      </c>
      <c r="K401" s="696" t="s">
        <v>1063</v>
      </c>
      <c r="L401" s="699">
        <v>468.96</v>
      </c>
      <c r="M401" s="699">
        <v>937.92</v>
      </c>
      <c r="N401" s="696">
        <v>2</v>
      </c>
      <c r="O401" s="700">
        <v>1</v>
      </c>
      <c r="P401" s="699">
        <v>937.92</v>
      </c>
      <c r="Q401" s="701">
        <v>1</v>
      </c>
      <c r="R401" s="696">
        <v>2</v>
      </c>
      <c r="S401" s="701">
        <v>1</v>
      </c>
      <c r="T401" s="700">
        <v>1</v>
      </c>
      <c r="U401" s="702">
        <v>1</v>
      </c>
    </row>
    <row r="402" spans="1:21" ht="14.4" customHeight="1" x14ac:dyDescent="0.3">
      <c r="A402" s="695">
        <v>31</v>
      </c>
      <c r="B402" s="696" t="s">
        <v>557</v>
      </c>
      <c r="C402" s="696">
        <v>89301312</v>
      </c>
      <c r="D402" s="697" t="s">
        <v>2545</v>
      </c>
      <c r="E402" s="698" t="s">
        <v>1784</v>
      </c>
      <c r="F402" s="696" t="s">
        <v>1769</v>
      </c>
      <c r="G402" s="696" t="s">
        <v>1795</v>
      </c>
      <c r="H402" s="696" t="s">
        <v>990</v>
      </c>
      <c r="I402" s="696" t="s">
        <v>1065</v>
      </c>
      <c r="J402" s="696" t="s">
        <v>1062</v>
      </c>
      <c r="K402" s="696" t="s">
        <v>1066</v>
      </c>
      <c r="L402" s="699">
        <v>625.29</v>
      </c>
      <c r="M402" s="699">
        <v>23761.019999999997</v>
      </c>
      <c r="N402" s="696">
        <v>38</v>
      </c>
      <c r="O402" s="700">
        <v>16.5</v>
      </c>
      <c r="P402" s="699">
        <v>22510.44</v>
      </c>
      <c r="Q402" s="701">
        <v>0.94736842105263164</v>
      </c>
      <c r="R402" s="696">
        <v>36</v>
      </c>
      <c r="S402" s="701">
        <v>0.94736842105263153</v>
      </c>
      <c r="T402" s="700">
        <v>14.5</v>
      </c>
      <c r="U402" s="702">
        <v>0.87878787878787878</v>
      </c>
    </row>
    <row r="403" spans="1:21" ht="14.4" customHeight="1" x14ac:dyDescent="0.3">
      <c r="A403" s="695">
        <v>31</v>
      </c>
      <c r="B403" s="696" t="s">
        <v>557</v>
      </c>
      <c r="C403" s="696">
        <v>89301312</v>
      </c>
      <c r="D403" s="697" t="s">
        <v>2545</v>
      </c>
      <c r="E403" s="698" t="s">
        <v>1784</v>
      </c>
      <c r="F403" s="696" t="s">
        <v>1769</v>
      </c>
      <c r="G403" s="696" t="s">
        <v>1795</v>
      </c>
      <c r="H403" s="696" t="s">
        <v>990</v>
      </c>
      <c r="I403" s="696" t="s">
        <v>1481</v>
      </c>
      <c r="J403" s="696" t="s">
        <v>1062</v>
      </c>
      <c r="K403" s="696" t="s">
        <v>1482</v>
      </c>
      <c r="L403" s="699">
        <v>937.93</v>
      </c>
      <c r="M403" s="699">
        <v>2813.79</v>
      </c>
      <c r="N403" s="696">
        <v>3</v>
      </c>
      <c r="O403" s="700">
        <v>1</v>
      </c>
      <c r="P403" s="699">
        <v>2813.79</v>
      </c>
      <c r="Q403" s="701">
        <v>1</v>
      </c>
      <c r="R403" s="696">
        <v>3</v>
      </c>
      <c r="S403" s="701">
        <v>1</v>
      </c>
      <c r="T403" s="700">
        <v>1</v>
      </c>
      <c r="U403" s="702">
        <v>1</v>
      </c>
    </row>
    <row r="404" spans="1:21" ht="14.4" customHeight="1" x14ac:dyDescent="0.3">
      <c r="A404" s="695">
        <v>31</v>
      </c>
      <c r="B404" s="696" t="s">
        <v>557</v>
      </c>
      <c r="C404" s="696">
        <v>89301312</v>
      </c>
      <c r="D404" s="697" t="s">
        <v>2545</v>
      </c>
      <c r="E404" s="698" t="s">
        <v>1784</v>
      </c>
      <c r="F404" s="696" t="s">
        <v>1769</v>
      </c>
      <c r="G404" s="696" t="s">
        <v>1795</v>
      </c>
      <c r="H404" s="696" t="s">
        <v>990</v>
      </c>
      <c r="I404" s="696" t="s">
        <v>1909</v>
      </c>
      <c r="J404" s="696" t="s">
        <v>1062</v>
      </c>
      <c r="K404" s="696" t="s">
        <v>1910</v>
      </c>
      <c r="L404" s="699">
        <v>1166.47</v>
      </c>
      <c r="M404" s="699">
        <v>2332.94</v>
      </c>
      <c r="N404" s="696">
        <v>2</v>
      </c>
      <c r="O404" s="700">
        <v>1</v>
      </c>
      <c r="P404" s="699">
        <v>2332.94</v>
      </c>
      <c r="Q404" s="701">
        <v>1</v>
      </c>
      <c r="R404" s="696">
        <v>2</v>
      </c>
      <c r="S404" s="701">
        <v>1</v>
      </c>
      <c r="T404" s="700">
        <v>1</v>
      </c>
      <c r="U404" s="702">
        <v>1</v>
      </c>
    </row>
    <row r="405" spans="1:21" ht="14.4" customHeight="1" x14ac:dyDescent="0.3">
      <c r="A405" s="695">
        <v>31</v>
      </c>
      <c r="B405" s="696" t="s">
        <v>557</v>
      </c>
      <c r="C405" s="696">
        <v>89301312</v>
      </c>
      <c r="D405" s="697" t="s">
        <v>2545</v>
      </c>
      <c r="E405" s="698" t="s">
        <v>1784</v>
      </c>
      <c r="F405" s="696" t="s">
        <v>1769</v>
      </c>
      <c r="G405" s="696" t="s">
        <v>1835</v>
      </c>
      <c r="H405" s="696" t="s">
        <v>990</v>
      </c>
      <c r="I405" s="696" t="s">
        <v>1034</v>
      </c>
      <c r="J405" s="696" t="s">
        <v>993</v>
      </c>
      <c r="K405" s="696" t="s">
        <v>1715</v>
      </c>
      <c r="L405" s="699">
        <v>48.31</v>
      </c>
      <c r="M405" s="699">
        <v>96.62</v>
      </c>
      <c r="N405" s="696">
        <v>2</v>
      </c>
      <c r="O405" s="700">
        <v>2</v>
      </c>
      <c r="P405" s="699">
        <v>48.31</v>
      </c>
      <c r="Q405" s="701">
        <v>0.5</v>
      </c>
      <c r="R405" s="696">
        <v>1</v>
      </c>
      <c r="S405" s="701">
        <v>0.5</v>
      </c>
      <c r="T405" s="700">
        <v>1</v>
      </c>
      <c r="U405" s="702">
        <v>0.5</v>
      </c>
    </row>
    <row r="406" spans="1:21" ht="14.4" customHeight="1" x14ac:dyDescent="0.3">
      <c r="A406" s="695">
        <v>31</v>
      </c>
      <c r="B406" s="696" t="s">
        <v>557</v>
      </c>
      <c r="C406" s="696">
        <v>89301312</v>
      </c>
      <c r="D406" s="697" t="s">
        <v>2545</v>
      </c>
      <c r="E406" s="698" t="s">
        <v>1784</v>
      </c>
      <c r="F406" s="696" t="s">
        <v>1769</v>
      </c>
      <c r="G406" s="696" t="s">
        <v>1835</v>
      </c>
      <c r="H406" s="696" t="s">
        <v>990</v>
      </c>
      <c r="I406" s="696" t="s">
        <v>992</v>
      </c>
      <c r="J406" s="696" t="s">
        <v>993</v>
      </c>
      <c r="K406" s="696" t="s">
        <v>1716</v>
      </c>
      <c r="L406" s="699">
        <v>96.63</v>
      </c>
      <c r="M406" s="699">
        <v>96.63</v>
      </c>
      <c r="N406" s="696">
        <v>1</v>
      </c>
      <c r="O406" s="700">
        <v>1</v>
      </c>
      <c r="P406" s="699">
        <v>96.63</v>
      </c>
      <c r="Q406" s="701">
        <v>1</v>
      </c>
      <c r="R406" s="696">
        <v>1</v>
      </c>
      <c r="S406" s="701">
        <v>1</v>
      </c>
      <c r="T406" s="700">
        <v>1</v>
      </c>
      <c r="U406" s="702">
        <v>1</v>
      </c>
    </row>
    <row r="407" spans="1:21" ht="14.4" customHeight="1" x14ac:dyDescent="0.3">
      <c r="A407" s="695">
        <v>31</v>
      </c>
      <c r="B407" s="696" t="s">
        <v>557</v>
      </c>
      <c r="C407" s="696">
        <v>89301312</v>
      </c>
      <c r="D407" s="697" t="s">
        <v>2545</v>
      </c>
      <c r="E407" s="698" t="s">
        <v>1784</v>
      </c>
      <c r="F407" s="696" t="s">
        <v>1769</v>
      </c>
      <c r="G407" s="696" t="s">
        <v>1835</v>
      </c>
      <c r="H407" s="696" t="s">
        <v>558</v>
      </c>
      <c r="I407" s="696" t="s">
        <v>2197</v>
      </c>
      <c r="J407" s="696" t="s">
        <v>2198</v>
      </c>
      <c r="K407" s="696" t="s">
        <v>2199</v>
      </c>
      <c r="L407" s="699">
        <v>96.63</v>
      </c>
      <c r="M407" s="699">
        <v>193.26</v>
      </c>
      <c r="N407" s="696">
        <v>2</v>
      </c>
      <c r="O407" s="700">
        <v>2</v>
      </c>
      <c r="P407" s="699">
        <v>193.26</v>
      </c>
      <c r="Q407" s="701">
        <v>1</v>
      </c>
      <c r="R407" s="696">
        <v>2</v>
      </c>
      <c r="S407" s="701">
        <v>1</v>
      </c>
      <c r="T407" s="700">
        <v>2</v>
      </c>
      <c r="U407" s="702">
        <v>1</v>
      </c>
    </row>
    <row r="408" spans="1:21" ht="14.4" customHeight="1" x14ac:dyDescent="0.3">
      <c r="A408" s="695">
        <v>31</v>
      </c>
      <c r="B408" s="696" t="s">
        <v>557</v>
      </c>
      <c r="C408" s="696">
        <v>89301312</v>
      </c>
      <c r="D408" s="697" t="s">
        <v>2545</v>
      </c>
      <c r="E408" s="698" t="s">
        <v>1784</v>
      </c>
      <c r="F408" s="696" t="s">
        <v>1769</v>
      </c>
      <c r="G408" s="696" t="s">
        <v>2108</v>
      </c>
      <c r="H408" s="696" t="s">
        <v>558</v>
      </c>
      <c r="I408" s="696" t="s">
        <v>2260</v>
      </c>
      <c r="J408" s="696" t="s">
        <v>2261</v>
      </c>
      <c r="K408" s="696" t="s">
        <v>2184</v>
      </c>
      <c r="L408" s="699">
        <v>0</v>
      </c>
      <c r="M408" s="699">
        <v>0</v>
      </c>
      <c r="N408" s="696">
        <v>1</v>
      </c>
      <c r="O408" s="700">
        <v>1</v>
      </c>
      <c r="P408" s="699"/>
      <c r="Q408" s="701"/>
      <c r="R408" s="696"/>
      <c r="S408" s="701">
        <v>0</v>
      </c>
      <c r="T408" s="700"/>
      <c r="U408" s="702">
        <v>0</v>
      </c>
    </row>
    <row r="409" spans="1:21" ht="14.4" customHeight="1" x14ac:dyDescent="0.3">
      <c r="A409" s="695">
        <v>31</v>
      </c>
      <c r="B409" s="696" t="s">
        <v>557</v>
      </c>
      <c r="C409" s="696">
        <v>89301312</v>
      </c>
      <c r="D409" s="697" t="s">
        <v>2545</v>
      </c>
      <c r="E409" s="698" t="s">
        <v>1784</v>
      </c>
      <c r="F409" s="696" t="s">
        <v>1769</v>
      </c>
      <c r="G409" s="696" t="s">
        <v>1855</v>
      </c>
      <c r="H409" s="696" t="s">
        <v>558</v>
      </c>
      <c r="I409" s="696" t="s">
        <v>1856</v>
      </c>
      <c r="J409" s="696" t="s">
        <v>1857</v>
      </c>
      <c r="K409" s="696" t="s">
        <v>1858</v>
      </c>
      <c r="L409" s="699">
        <v>23.46</v>
      </c>
      <c r="M409" s="699">
        <v>23.46</v>
      </c>
      <c r="N409" s="696">
        <v>1</v>
      </c>
      <c r="O409" s="700">
        <v>1</v>
      </c>
      <c r="P409" s="699">
        <v>23.46</v>
      </c>
      <c r="Q409" s="701">
        <v>1</v>
      </c>
      <c r="R409" s="696">
        <v>1</v>
      </c>
      <c r="S409" s="701">
        <v>1</v>
      </c>
      <c r="T409" s="700">
        <v>1</v>
      </c>
      <c r="U409" s="702">
        <v>1</v>
      </c>
    </row>
    <row r="410" spans="1:21" ht="14.4" customHeight="1" x14ac:dyDescent="0.3">
      <c r="A410" s="695">
        <v>31</v>
      </c>
      <c r="B410" s="696" t="s">
        <v>557</v>
      </c>
      <c r="C410" s="696">
        <v>89301312</v>
      </c>
      <c r="D410" s="697" t="s">
        <v>2545</v>
      </c>
      <c r="E410" s="698" t="s">
        <v>1784</v>
      </c>
      <c r="F410" s="696" t="s">
        <v>1769</v>
      </c>
      <c r="G410" s="696" t="s">
        <v>2115</v>
      </c>
      <c r="H410" s="696" t="s">
        <v>558</v>
      </c>
      <c r="I410" s="696" t="s">
        <v>2116</v>
      </c>
      <c r="J410" s="696" t="s">
        <v>2117</v>
      </c>
      <c r="K410" s="696" t="s">
        <v>2118</v>
      </c>
      <c r="L410" s="699">
        <v>472.71</v>
      </c>
      <c r="M410" s="699">
        <v>5199.8099999999995</v>
      </c>
      <c r="N410" s="696">
        <v>11</v>
      </c>
      <c r="O410" s="700">
        <v>7</v>
      </c>
      <c r="P410" s="699">
        <v>3308.97</v>
      </c>
      <c r="Q410" s="701">
        <v>0.63636363636363635</v>
      </c>
      <c r="R410" s="696">
        <v>7</v>
      </c>
      <c r="S410" s="701">
        <v>0.63636363636363635</v>
      </c>
      <c r="T410" s="700">
        <v>4</v>
      </c>
      <c r="U410" s="702">
        <v>0.5714285714285714</v>
      </c>
    </row>
    <row r="411" spans="1:21" ht="14.4" customHeight="1" x14ac:dyDescent="0.3">
      <c r="A411" s="695">
        <v>31</v>
      </c>
      <c r="B411" s="696" t="s">
        <v>557</v>
      </c>
      <c r="C411" s="696">
        <v>89301312</v>
      </c>
      <c r="D411" s="697" t="s">
        <v>2545</v>
      </c>
      <c r="E411" s="698" t="s">
        <v>1784</v>
      </c>
      <c r="F411" s="696" t="s">
        <v>1769</v>
      </c>
      <c r="G411" s="696" t="s">
        <v>1796</v>
      </c>
      <c r="H411" s="696" t="s">
        <v>558</v>
      </c>
      <c r="I411" s="696" t="s">
        <v>1108</v>
      </c>
      <c r="J411" s="696" t="s">
        <v>1109</v>
      </c>
      <c r="K411" s="696" t="s">
        <v>1797</v>
      </c>
      <c r="L411" s="699">
        <v>194.73</v>
      </c>
      <c r="M411" s="699">
        <v>973.64999999999986</v>
      </c>
      <c r="N411" s="696">
        <v>5</v>
      </c>
      <c r="O411" s="700">
        <v>1.5</v>
      </c>
      <c r="P411" s="699">
        <v>973.64999999999986</v>
      </c>
      <c r="Q411" s="701">
        <v>1</v>
      </c>
      <c r="R411" s="696">
        <v>5</v>
      </c>
      <c r="S411" s="701">
        <v>1</v>
      </c>
      <c r="T411" s="700">
        <v>1.5</v>
      </c>
      <c r="U411" s="702">
        <v>1</v>
      </c>
    </row>
    <row r="412" spans="1:21" ht="14.4" customHeight="1" x14ac:dyDescent="0.3">
      <c r="A412" s="695">
        <v>31</v>
      </c>
      <c r="B412" s="696" t="s">
        <v>557</v>
      </c>
      <c r="C412" s="696">
        <v>89301312</v>
      </c>
      <c r="D412" s="697" t="s">
        <v>2545</v>
      </c>
      <c r="E412" s="698" t="s">
        <v>1784</v>
      </c>
      <c r="F412" s="696" t="s">
        <v>1769</v>
      </c>
      <c r="G412" s="696" t="s">
        <v>2262</v>
      </c>
      <c r="H412" s="696" t="s">
        <v>558</v>
      </c>
      <c r="I412" s="696" t="s">
        <v>2263</v>
      </c>
      <c r="J412" s="696" t="s">
        <v>2264</v>
      </c>
      <c r="K412" s="696" t="s">
        <v>634</v>
      </c>
      <c r="L412" s="699">
        <v>0</v>
      </c>
      <c r="M412" s="699">
        <v>0</v>
      </c>
      <c r="N412" s="696">
        <v>1</v>
      </c>
      <c r="O412" s="700">
        <v>0.5</v>
      </c>
      <c r="P412" s="699">
        <v>0</v>
      </c>
      <c r="Q412" s="701"/>
      <c r="R412" s="696">
        <v>1</v>
      </c>
      <c r="S412" s="701">
        <v>1</v>
      </c>
      <c r="T412" s="700">
        <v>0.5</v>
      </c>
      <c r="U412" s="702">
        <v>1</v>
      </c>
    </row>
    <row r="413" spans="1:21" ht="14.4" customHeight="1" x14ac:dyDescent="0.3">
      <c r="A413" s="695">
        <v>31</v>
      </c>
      <c r="B413" s="696" t="s">
        <v>557</v>
      </c>
      <c r="C413" s="696">
        <v>89301312</v>
      </c>
      <c r="D413" s="697" t="s">
        <v>2545</v>
      </c>
      <c r="E413" s="698" t="s">
        <v>1784</v>
      </c>
      <c r="F413" s="696" t="s">
        <v>1771</v>
      </c>
      <c r="G413" s="696" t="s">
        <v>1873</v>
      </c>
      <c r="H413" s="696" t="s">
        <v>558</v>
      </c>
      <c r="I413" s="696" t="s">
        <v>2265</v>
      </c>
      <c r="J413" s="696" t="s">
        <v>2266</v>
      </c>
      <c r="K413" s="696" t="s">
        <v>2267</v>
      </c>
      <c r="L413" s="699">
        <v>200</v>
      </c>
      <c r="M413" s="699">
        <v>2000</v>
      </c>
      <c r="N413" s="696">
        <v>10</v>
      </c>
      <c r="O413" s="700">
        <v>1</v>
      </c>
      <c r="P413" s="699">
        <v>2000</v>
      </c>
      <c r="Q413" s="701">
        <v>1</v>
      </c>
      <c r="R413" s="696">
        <v>10</v>
      </c>
      <c r="S413" s="701">
        <v>1</v>
      </c>
      <c r="T413" s="700">
        <v>1</v>
      </c>
      <c r="U413" s="702">
        <v>1</v>
      </c>
    </row>
    <row r="414" spans="1:21" ht="14.4" customHeight="1" x14ac:dyDescent="0.3">
      <c r="A414" s="695">
        <v>31</v>
      </c>
      <c r="B414" s="696" t="s">
        <v>557</v>
      </c>
      <c r="C414" s="696">
        <v>89301312</v>
      </c>
      <c r="D414" s="697" t="s">
        <v>2545</v>
      </c>
      <c r="E414" s="698" t="s">
        <v>1784</v>
      </c>
      <c r="F414" s="696" t="s">
        <v>1771</v>
      </c>
      <c r="G414" s="696" t="s">
        <v>1873</v>
      </c>
      <c r="H414" s="696" t="s">
        <v>558</v>
      </c>
      <c r="I414" s="696" t="s">
        <v>2268</v>
      </c>
      <c r="J414" s="696" t="s">
        <v>2269</v>
      </c>
      <c r="K414" s="696" t="s">
        <v>2270</v>
      </c>
      <c r="L414" s="699">
        <v>175.15</v>
      </c>
      <c r="M414" s="699">
        <v>1751.5</v>
      </c>
      <c r="N414" s="696">
        <v>10</v>
      </c>
      <c r="O414" s="700">
        <v>1</v>
      </c>
      <c r="P414" s="699">
        <v>1751.5</v>
      </c>
      <c r="Q414" s="701">
        <v>1</v>
      </c>
      <c r="R414" s="696">
        <v>10</v>
      </c>
      <c r="S414" s="701">
        <v>1</v>
      </c>
      <c r="T414" s="700">
        <v>1</v>
      </c>
      <c r="U414" s="702">
        <v>1</v>
      </c>
    </row>
    <row r="415" spans="1:21" ht="14.4" customHeight="1" x14ac:dyDescent="0.3">
      <c r="A415" s="695">
        <v>31</v>
      </c>
      <c r="B415" s="696" t="s">
        <v>557</v>
      </c>
      <c r="C415" s="696">
        <v>89301312</v>
      </c>
      <c r="D415" s="697" t="s">
        <v>2545</v>
      </c>
      <c r="E415" s="698" t="s">
        <v>1784</v>
      </c>
      <c r="F415" s="696" t="s">
        <v>1771</v>
      </c>
      <c r="G415" s="696" t="s">
        <v>1873</v>
      </c>
      <c r="H415" s="696" t="s">
        <v>558</v>
      </c>
      <c r="I415" s="696" t="s">
        <v>1874</v>
      </c>
      <c r="J415" s="696" t="s">
        <v>1875</v>
      </c>
      <c r="K415" s="696" t="s">
        <v>1876</v>
      </c>
      <c r="L415" s="699">
        <v>35.75</v>
      </c>
      <c r="M415" s="699">
        <v>71.5</v>
      </c>
      <c r="N415" s="696">
        <v>2</v>
      </c>
      <c r="O415" s="700">
        <v>2</v>
      </c>
      <c r="P415" s="699">
        <v>71.5</v>
      </c>
      <c r="Q415" s="701">
        <v>1</v>
      </c>
      <c r="R415" s="696">
        <v>2</v>
      </c>
      <c r="S415" s="701">
        <v>1</v>
      </c>
      <c r="T415" s="700">
        <v>2</v>
      </c>
      <c r="U415" s="702">
        <v>1</v>
      </c>
    </row>
    <row r="416" spans="1:21" ht="14.4" customHeight="1" x14ac:dyDescent="0.3">
      <c r="A416" s="695">
        <v>31</v>
      </c>
      <c r="B416" s="696" t="s">
        <v>557</v>
      </c>
      <c r="C416" s="696">
        <v>89301312</v>
      </c>
      <c r="D416" s="697" t="s">
        <v>2545</v>
      </c>
      <c r="E416" s="698" t="s">
        <v>1784</v>
      </c>
      <c r="F416" s="696" t="s">
        <v>1771</v>
      </c>
      <c r="G416" s="696" t="s">
        <v>1873</v>
      </c>
      <c r="H416" s="696" t="s">
        <v>558</v>
      </c>
      <c r="I416" s="696" t="s">
        <v>1917</v>
      </c>
      <c r="J416" s="696" t="s">
        <v>1875</v>
      </c>
      <c r="K416" s="696" t="s">
        <v>1918</v>
      </c>
      <c r="L416" s="699">
        <v>47.57</v>
      </c>
      <c r="M416" s="699">
        <v>285.42</v>
      </c>
      <c r="N416" s="696">
        <v>6</v>
      </c>
      <c r="O416" s="700">
        <v>6</v>
      </c>
      <c r="P416" s="699">
        <v>190.28</v>
      </c>
      <c r="Q416" s="701">
        <v>0.66666666666666663</v>
      </c>
      <c r="R416" s="696">
        <v>4</v>
      </c>
      <c r="S416" s="701">
        <v>0.66666666666666663</v>
      </c>
      <c r="T416" s="700">
        <v>4</v>
      </c>
      <c r="U416" s="702">
        <v>0.66666666666666663</v>
      </c>
    </row>
    <row r="417" spans="1:21" ht="14.4" customHeight="1" x14ac:dyDescent="0.3">
      <c r="A417" s="695">
        <v>31</v>
      </c>
      <c r="B417" s="696" t="s">
        <v>557</v>
      </c>
      <c r="C417" s="696">
        <v>89301312</v>
      </c>
      <c r="D417" s="697" t="s">
        <v>2545</v>
      </c>
      <c r="E417" s="698" t="s">
        <v>1784</v>
      </c>
      <c r="F417" s="696" t="s">
        <v>1771</v>
      </c>
      <c r="G417" s="696" t="s">
        <v>1873</v>
      </c>
      <c r="H417" s="696" t="s">
        <v>558</v>
      </c>
      <c r="I417" s="696" t="s">
        <v>2122</v>
      </c>
      <c r="J417" s="696" t="s">
        <v>2123</v>
      </c>
      <c r="K417" s="696" t="s">
        <v>2124</v>
      </c>
      <c r="L417" s="699">
        <v>30.99</v>
      </c>
      <c r="M417" s="699">
        <v>30.99</v>
      </c>
      <c r="N417" s="696">
        <v>1</v>
      </c>
      <c r="O417" s="700">
        <v>1</v>
      </c>
      <c r="P417" s="699">
        <v>30.99</v>
      </c>
      <c r="Q417" s="701">
        <v>1</v>
      </c>
      <c r="R417" s="696">
        <v>1</v>
      </c>
      <c r="S417" s="701">
        <v>1</v>
      </c>
      <c r="T417" s="700">
        <v>1</v>
      </c>
      <c r="U417" s="702">
        <v>1</v>
      </c>
    </row>
    <row r="418" spans="1:21" ht="14.4" customHeight="1" x14ac:dyDescent="0.3">
      <c r="A418" s="695">
        <v>31</v>
      </c>
      <c r="B418" s="696" t="s">
        <v>557</v>
      </c>
      <c r="C418" s="696">
        <v>89301312</v>
      </c>
      <c r="D418" s="697" t="s">
        <v>2545</v>
      </c>
      <c r="E418" s="698" t="s">
        <v>1784</v>
      </c>
      <c r="F418" s="696" t="s">
        <v>1771</v>
      </c>
      <c r="G418" s="696" t="s">
        <v>1877</v>
      </c>
      <c r="H418" s="696" t="s">
        <v>558</v>
      </c>
      <c r="I418" s="696" t="s">
        <v>1881</v>
      </c>
      <c r="J418" s="696" t="s">
        <v>1882</v>
      </c>
      <c r="K418" s="696" t="s">
        <v>1883</v>
      </c>
      <c r="L418" s="699">
        <v>200</v>
      </c>
      <c r="M418" s="699">
        <v>400</v>
      </c>
      <c r="N418" s="696">
        <v>2</v>
      </c>
      <c r="O418" s="700">
        <v>1</v>
      </c>
      <c r="P418" s="699">
        <v>400</v>
      </c>
      <c r="Q418" s="701">
        <v>1</v>
      </c>
      <c r="R418" s="696">
        <v>2</v>
      </c>
      <c r="S418" s="701">
        <v>1</v>
      </c>
      <c r="T418" s="700">
        <v>1</v>
      </c>
      <c r="U418" s="702">
        <v>1</v>
      </c>
    </row>
    <row r="419" spans="1:21" ht="14.4" customHeight="1" x14ac:dyDescent="0.3">
      <c r="A419" s="695">
        <v>31</v>
      </c>
      <c r="B419" s="696" t="s">
        <v>557</v>
      </c>
      <c r="C419" s="696">
        <v>89301312</v>
      </c>
      <c r="D419" s="697" t="s">
        <v>2545</v>
      </c>
      <c r="E419" s="698" t="s">
        <v>1784</v>
      </c>
      <c r="F419" s="696" t="s">
        <v>1771</v>
      </c>
      <c r="G419" s="696" t="s">
        <v>1884</v>
      </c>
      <c r="H419" s="696" t="s">
        <v>558</v>
      </c>
      <c r="I419" s="696" t="s">
        <v>2271</v>
      </c>
      <c r="J419" s="696" t="s">
        <v>2272</v>
      </c>
      <c r="K419" s="696" t="s">
        <v>2273</v>
      </c>
      <c r="L419" s="699">
        <v>347.81</v>
      </c>
      <c r="M419" s="699">
        <v>347.81</v>
      </c>
      <c r="N419" s="696">
        <v>1</v>
      </c>
      <c r="O419" s="700">
        <v>1</v>
      </c>
      <c r="P419" s="699">
        <v>347.81</v>
      </c>
      <c r="Q419" s="701">
        <v>1</v>
      </c>
      <c r="R419" s="696">
        <v>1</v>
      </c>
      <c r="S419" s="701">
        <v>1</v>
      </c>
      <c r="T419" s="700">
        <v>1</v>
      </c>
      <c r="U419" s="702">
        <v>1</v>
      </c>
    </row>
    <row r="420" spans="1:21" ht="14.4" customHeight="1" x14ac:dyDescent="0.3">
      <c r="A420" s="695">
        <v>31</v>
      </c>
      <c r="B420" s="696" t="s">
        <v>557</v>
      </c>
      <c r="C420" s="696">
        <v>89301312</v>
      </c>
      <c r="D420" s="697" t="s">
        <v>2545</v>
      </c>
      <c r="E420" s="698" t="s">
        <v>1784</v>
      </c>
      <c r="F420" s="696" t="s">
        <v>1771</v>
      </c>
      <c r="G420" s="696" t="s">
        <v>1884</v>
      </c>
      <c r="H420" s="696" t="s">
        <v>558</v>
      </c>
      <c r="I420" s="696" t="s">
        <v>1981</v>
      </c>
      <c r="J420" s="696" t="s">
        <v>1982</v>
      </c>
      <c r="K420" s="696" t="s">
        <v>1983</v>
      </c>
      <c r="L420" s="699">
        <v>2296.87</v>
      </c>
      <c r="M420" s="699">
        <v>4593.74</v>
      </c>
      <c r="N420" s="696">
        <v>2</v>
      </c>
      <c r="O420" s="700">
        <v>2</v>
      </c>
      <c r="P420" s="699">
        <v>4593.74</v>
      </c>
      <c r="Q420" s="701">
        <v>1</v>
      </c>
      <c r="R420" s="696">
        <v>2</v>
      </c>
      <c r="S420" s="701">
        <v>1</v>
      </c>
      <c r="T420" s="700">
        <v>2</v>
      </c>
      <c r="U420" s="702">
        <v>1</v>
      </c>
    </row>
    <row r="421" spans="1:21" ht="14.4" customHeight="1" x14ac:dyDescent="0.3">
      <c r="A421" s="695">
        <v>31</v>
      </c>
      <c r="B421" s="696" t="s">
        <v>557</v>
      </c>
      <c r="C421" s="696">
        <v>89301312</v>
      </c>
      <c r="D421" s="697" t="s">
        <v>2545</v>
      </c>
      <c r="E421" s="698" t="s">
        <v>1784</v>
      </c>
      <c r="F421" s="696" t="s">
        <v>1771</v>
      </c>
      <c r="G421" s="696" t="s">
        <v>1884</v>
      </c>
      <c r="H421" s="696" t="s">
        <v>558</v>
      </c>
      <c r="I421" s="696" t="s">
        <v>2003</v>
      </c>
      <c r="J421" s="696" t="s">
        <v>2004</v>
      </c>
      <c r="K421" s="696" t="s">
        <v>2005</v>
      </c>
      <c r="L421" s="699">
        <v>320.25</v>
      </c>
      <c r="M421" s="699">
        <v>320.25</v>
      </c>
      <c r="N421" s="696">
        <v>1</v>
      </c>
      <c r="O421" s="700">
        <v>1</v>
      </c>
      <c r="P421" s="699">
        <v>320.25</v>
      </c>
      <c r="Q421" s="701">
        <v>1</v>
      </c>
      <c r="R421" s="696">
        <v>1</v>
      </c>
      <c r="S421" s="701">
        <v>1</v>
      </c>
      <c r="T421" s="700">
        <v>1</v>
      </c>
      <c r="U421" s="702">
        <v>1</v>
      </c>
    </row>
    <row r="422" spans="1:21" ht="14.4" customHeight="1" x14ac:dyDescent="0.3">
      <c r="A422" s="695">
        <v>31</v>
      </c>
      <c r="B422" s="696" t="s">
        <v>557</v>
      </c>
      <c r="C422" s="696">
        <v>89301312</v>
      </c>
      <c r="D422" s="697" t="s">
        <v>2545</v>
      </c>
      <c r="E422" s="698" t="s">
        <v>1784</v>
      </c>
      <c r="F422" s="696" t="s">
        <v>1771</v>
      </c>
      <c r="G422" s="696" t="s">
        <v>1884</v>
      </c>
      <c r="H422" s="696" t="s">
        <v>558</v>
      </c>
      <c r="I422" s="696" t="s">
        <v>2153</v>
      </c>
      <c r="J422" s="696" t="s">
        <v>2154</v>
      </c>
      <c r="K422" s="696" t="s">
        <v>2155</v>
      </c>
      <c r="L422" s="699">
        <v>245.43</v>
      </c>
      <c r="M422" s="699">
        <v>245.43</v>
      </c>
      <c r="N422" s="696">
        <v>1</v>
      </c>
      <c r="O422" s="700">
        <v>1</v>
      </c>
      <c r="P422" s="699">
        <v>245.43</v>
      </c>
      <c r="Q422" s="701">
        <v>1</v>
      </c>
      <c r="R422" s="696">
        <v>1</v>
      </c>
      <c r="S422" s="701">
        <v>1</v>
      </c>
      <c r="T422" s="700">
        <v>1</v>
      </c>
      <c r="U422" s="702">
        <v>1</v>
      </c>
    </row>
    <row r="423" spans="1:21" ht="14.4" customHeight="1" x14ac:dyDescent="0.3">
      <c r="A423" s="695">
        <v>31</v>
      </c>
      <c r="B423" s="696" t="s">
        <v>557</v>
      </c>
      <c r="C423" s="696">
        <v>89301312</v>
      </c>
      <c r="D423" s="697" t="s">
        <v>2545</v>
      </c>
      <c r="E423" s="698" t="s">
        <v>1784</v>
      </c>
      <c r="F423" s="696" t="s">
        <v>1771</v>
      </c>
      <c r="G423" s="696" t="s">
        <v>1884</v>
      </c>
      <c r="H423" s="696" t="s">
        <v>558</v>
      </c>
      <c r="I423" s="696" t="s">
        <v>2274</v>
      </c>
      <c r="J423" s="696" t="s">
        <v>2275</v>
      </c>
      <c r="K423" s="696" t="s">
        <v>2276</v>
      </c>
      <c r="L423" s="699">
        <v>350</v>
      </c>
      <c r="M423" s="699">
        <v>350</v>
      </c>
      <c r="N423" s="696">
        <v>1</v>
      </c>
      <c r="O423" s="700">
        <v>1</v>
      </c>
      <c r="P423" s="699">
        <v>350</v>
      </c>
      <c r="Q423" s="701">
        <v>1</v>
      </c>
      <c r="R423" s="696">
        <v>1</v>
      </c>
      <c r="S423" s="701">
        <v>1</v>
      </c>
      <c r="T423" s="700">
        <v>1</v>
      </c>
      <c r="U423" s="702">
        <v>1</v>
      </c>
    </row>
    <row r="424" spans="1:21" ht="14.4" customHeight="1" x14ac:dyDescent="0.3">
      <c r="A424" s="695">
        <v>31</v>
      </c>
      <c r="B424" s="696" t="s">
        <v>557</v>
      </c>
      <c r="C424" s="696">
        <v>89301312</v>
      </c>
      <c r="D424" s="697" t="s">
        <v>2545</v>
      </c>
      <c r="E424" s="698" t="s">
        <v>1784</v>
      </c>
      <c r="F424" s="696" t="s">
        <v>1771</v>
      </c>
      <c r="G424" s="696" t="s">
        <v>1884</v>
      </c>
      <c r="H424" s="696" t="s">
        <v>558</v>
      </c>
      <c r="I424" s="696" t="s">
        <v>1899</v>
      </c>
      <c r="J424" s="696" t="s">
        <v>1900</v>
      </c>
      <c r="K424" s="696" t="s">
        <v>1901</v>
      </c>
      <c r="L424" s="699">
        <v>971.25</v>
      </c>
      <c r="M424" s="699">
        <v>971.25</v>
      </c>
      <c r="N424" s="696">
        <v>1</v>
      </c>
      <c r="O424" s="700">
        <v>1</v>
      </c>
      <c r="P424" s="699">
        <v>971.25</v>
      </c>
      <c r="Q424" s="701">
        <v>1</v>
      </c>
      <c r="R424" s="696">
        <v>1</v>
      </c>
      <c r="S424" s="701">
        <v>1</v>
      </c>
      <c r="T424" s="700">
        <v>1</v>
      </c>
      <c r="U424" s="702">
        <v>1</v>
      </c>
    </row>
    <row r="425" spans="1:21" ht="14.4" customHeight="1" x14ac:dyDescent="0.3">
      <c r="A425" s="695">
        <v>31</v>
      </c>
      <c r="B425" s="696" t="s">
        <v>557</v>
      </c>
      <c r="C425" s="696">
        <v>89301312</v>
      </c>
      <c r="D425" s="697" t="s">
        <v>2545</v>
      </c>
      <c r="E425" s="698" t="s">
        <v>1784</v>
      </c>
      <c r="F425" s="696" t="s">
        <v>1771</v>
      </c>
      <c r="G425" s="696" t="s">
        <v>1884</v>
      </c>
      <c r="H425" s="696" t="s">
        <v>558</v>
      </c>
      <c r="I425" s="696" t="s">
        <v>1984</v>
      </c>
      <c r="J425" s="696" t="s">
        <v>1985</v>
      </c>
      <c r="K425" s="696" t="s">
        <v>1986</v>
      </c>
      <c r="L425" s="699">
        <v>350</v>
      </c>
      <c r="M425" s="699">
        <v>1400</v>
      </c>
      <c r="N425" s="696">
        <v>4</v>
      </c>
      <c r="O425" s="700">
        <v>4</v>
      </c>
      <c r="P425" s="699">
        <v>1400</v>
      </c>
      <c r="Q425" s="701">
        <v>1</v>
      </c>
      <c r="R425" s="696">
        <v>4</v>
      </c>
      <c r="S425" s="701">
        <v>1</v>
      </c>
      <c r="T425" s="700">
        <v>4</v>
      </c>
      <c r="U425" s="702">
        <v>1</v>
      </c>
    </row>
    <row r="426" spans="1:21" ht="14.4" customHeight="1" x14ac:dyDescent="0.3">
      <c r="A426" s="695">
        <v>31</v>
      </c>
      <c r="B426" s="696" t="s">
        <v>557</v>
      </c>
      <c r="C426" s="696">
        <v>89301312</v>
      </c>
      <c r="D426" s="697" t="s">
        <v>2545</v>
      </c>
      <c r="E426" s="698" t="s">
        <v>1785</v>
      </c>
      <c r="F426" s="696" t="s">
        <v>1769</v>
      </c>
      <c r="G426" s="696" t="s">
        <v>1801</v>
      </c>
      <c r="H426" s="696" t="s">
        <v>990</v>
      </c>
      <c r="I426" s="696" t="s">
        <v>1165</v>
      </c>
      <c r="J426" s="696" t="s">
        <v>1699</v>
      </c>
      <c r="K426" s="696" t="s">
        <v>1700</v>
      </c>
      <c r="L426" s="699">
        <v>333.31</v>
      </c>
      <c r="M426" s="699">
        <v>333.31</v>
      </c>
      <c r="N426" s="696">
        <v>1</v>
      </c>
      <c r="O426" s="700">
        <v>1</v>
      </c>
      <c r="P426" s="699">
        <v>333.31</v>
      </c>
      <c r="Q426" s="701">
        <v>1</v>
      </c>
      <c r="R426" s="696">
        <v>1</v>
      </c>
      <c r="S426" s="701">
        <v>1</v>
      </c>
      <c r="T426" s="700">
        <v>1</v>
      </c>
      <c r="U426" s="702">
        <v>1</v>
      </c>
    </row>
    <row r="427" spans="1:21" ht="14.4" customHeight="1" x14ac:dyDescent="0.3">
      <c r="A427" s="695">
        <v>31</v>
      </c>
      <c r="B427" s="696" t="s">
        <v>557</v>
      </c>
      <c r="C427" s="696">
        <v>89301312</v>
      </c>
      <c r="D427" s="697" t="s">
        <v>2545</v>
      </c>
      <c r="E427" s="698" t="s">
        <v>1785</v>
      </c>
      <c r="F427" s="696" t="s">
        <v>1769</v>
      </c>
      <c r="G427" s="696" t="s">
        <v>1805</v>
      </c>
      <c r="H427" s="696" t="s">
        <v>990</v>
      </c>
      <c r="I427" s="696" t="s">
        <v>1583</v>
      </c>
      <c r="J427" s="696" t="s">
        <v>1584</v>
      </c>
      <c r="K427" s="696" t="s">
        <v>1710</v>
      </c>
      <c r="L427" s="699">
        <v>184.22</v>
      </c>
      <c r="M427" s="699">
        <v>184.22</v>
      </c>
      <c r="N427" s="696">
        <v>1</v>
      </c>
      <c r="O427" s="700">
        <v>1</v>
      </c>
      <c r="P427" s="699">
        <v>184.22</v>
      </c>
      <c r="Q427" s="701">
        <v>1</v>
      </c>
      <c r="R427" s="696">
        <v>1</v>
      </c>
      <c r="S427" s="701">
        <v>1</v>
      </c>
      <c r="T427" s="700">
        <v>1</v>
      </c>
      <c r="U427" s="702">
        <v>1</v>
      </c>
    </row>
    <row r="428" spans="1:21" ht="14.4" customHeight="1" x14ac:dyDescent="0.3">
      <c r="A428" s="695">
        <v>31</v>
      </c>
      <c r="B428" s="696" t="s">
        <v>557</v>
      </c>
      <c r="C428" s="696">
        <v>89301312</v>
      </c>
      <c r="D428" s="697" t="s">
        <v>2545</v>
      </c>
      <c r="E428" s="698" t="s">
        <v>1785</v>
      </c>
      <c r="F428" s="696" t="s">
        <v>1769</v>
      </c>
      <c r="G428" s="696" t="s">
        <v>1808</v>
      </c>
      <c r="H428" s="696" t="s">
        <v>990</v>
      </c>
      <c r="I428" s="696" t="s">
        <v>1150</v>
      </c>
      <c r="J428" s="696" t="s">
        <v>1151</v>
      </c>
      <c r="K428" s="696" t="s">
        <v>1710</v>
      </c>
      <c r="L428" s="699">
        <v>69.86</v>
      </c>
      <c r="M428" s="699">
        <v>69.86</v>
      </c>
      <c r="N428" s="696">
        <v>1</v>
      </c>
      <c r="O428" s="700">
        <v>1</v>
      </c>
      <c r="P428" s="699">
        <v>69.86</v>
      </c>
      <c r="Q428" s="701">
        <v>1</v>
      </c>
      <c r="R428" s="696">
        <v>1</v>
      </c>
      <c r="S428" s="701">
        <v>1</v>
      </c>
      <c r="T428" s="700">
        <v>1</v>
      </c>
      <c r="U428" s="702">
        <v>1</v>
      </c>
    </row>
    <row r="429" spans="1:21" ht="14.4" customHeight="1" x14ac:dyDescent="0.3">
      <c r="A429" s="695">
        <v>31</v>
      </c>
      <c r="B429" s="696" t="s">
        <v>557</v>
      </c>
      <c r="C429" s="696">
        <v>89301312</v>
      </c>
      <c r="D429" s="697" t="s">
        <v>2545</v>
      </c>
      <c r="E429" s="698" t="s">
        <v>1785</v>
      </c>
      <c r="F429" s="696" t="s">
        <v>1769</v>
      </c>
      <c r="G429" s="696" t="s">
        <v>1813</v>
      </c>
      <c r="H429" s="696" t="s">
        <v>558</v>
      </c>
      <c r="I429" s="696" t="s">
        <v>1814</v>
      </c>
      <c r="J429" s="696" t="s">
        <v>1815</v>
      </c>
      <c r="K429" s="696" t="s">
        <v>1816</v>
      </c>
      <c r="L429" s="699">
        <v>84.78</v>
      </c>
      <c r="M429" s="699">
        <v>84.78</v>
      </c>
      <c r="N429" s="696">
        <v>1</v>
      </c>
      <c r="O429" s="700">
        <v>1</v>
      </c>
      <c r="P429" s="699"/>
      <c r="Q429" s="701">
        <v>0</v>
      </c>
      <c r="R429" s="696"/>
      <c r="S429" s="701">
        <v>0</v>
      </c>
      <c r="T429" s="700"/>
      <c r="U429" s="702">
        <v>0</v>
      </c>
    </row>
    <row r="430" spans="1:21" ht="14.4" customHeight="1" x14ac:dyDescent="0.3">
      <c r="A430" s="695">
        <v>31</v>
      </c>
      <c r="B430" s="696" t="s">
        <v>557</v>
      </c>
      <c r="C430" s="696">
        <v>89301312</v>
      </c>
      <c r="D430" s="697" t="s">
        <v>2545</v>
      </c>
      <c r="E430" s="698" t="s">
        <v>1785</v>
      </c>
      <c r="F430" s="696" t="s">
        <v>1769</v>
      </c>
      <c r="G430" s="696" t="s">
        <v>2277</v>
      </c>
      <c r="H430" s="696" t="s">
        <v>558</v>
      </c>
      <c r="I430" s="696" t="s">
        <v>2278</v>
      </c>
      <c r="J430" s="696" t="s">
        <v>2279</v>
      </c>
      <c r="K430" s="696" t="s">
        <v>2280</v>
      </c>
      <c r="L430" s="699">
        <v>86.16</v>
      </c>
      <c r="M430" s="699">
        <v>86.16</v>
      </c>
      <c r="N430" s="696">
        <v>1</v>
      </c>
      <c r="O430" s="700">
        <v>0.5</v>
      </c>
      <c r="P430" s="699">
        <v>86.16</v>
      </c>
      <c r="Q430" s="701">
        <v>1</v>
      </c>
      <c r="R430" s="696">
        <v>1</v>
      </c>
      <c r="S430" s="701">
        <v>1</v>
      </c>
      <c r="T430" s="700">
        <v>0.5</v>
      </c>
      <c r="U430" s="702">
        <v>1</v>
      </c>
    </row>
    <row r="431" spans="1:21" ht="14.4" customHeight="1" x14ac:dyDescent="0.3">
      <c r="A431" s="695">
        <v>31</v>
      </c>
      <c r="B431" s="696" t="s">
        <v>557</v>
      </c>
      <c r="C431" s="696">
        <v>89301312</v>
      </c>
      <c r="D431" s="697" t="s">
        <v>2545</v>
      </c>
      <c r="E431" s="698" t="s">
        <v>1785</v>
      </c>
      <c r="F431" s="696" t="s">
        <v>1769</v>
      </c>
      <c r="G431" s="696" t="s">
        <v>2277</v>
      </c>
      <c r="H431" s="696" t="s">
        <v>558</v>
      </c>
      <c r="I431" s="696" t="s">
        <v>2281</v>
      </c>
      <c r="J431" s="696" t="s">
        <v>2282</v>
      </c>
      <c r="K431" s="696" t="s">
        <v>2283</v>
      </c>
      <c r="L431" s="699">
        <v>86.16</v>
      </c>
      <c r="M431" s="699">
        <v>86.16</v>
      </c>
      <c r="N431" s="696">
        <v>1</v>
      </c>
      <c r="O431" s="700">
        <v>0.5</v>
      </c>
      <c r="P431" s="699">
        <v>86.16</v>
      </c>
      <c r="Q431" s="701">
        <v>1</v>
      </c>
      <c r="R431" s="696">
        <v>1</v>
      </c>
      <c r="S431" s="701">
        <v>1</v>
      </c>
      <c r="T431" s="700">
        <v>0.5</v>
      </c>
      <c r="U431" s="702">
        <v>1</v>
      </c>
    </row>
    <row r="432" spans="1:21" ht="14.4" customHeight="1" x14ac:dyDescent="0.3">
      <c r="A432" s="695">
        <v>31</v>
      </c>
      <c r="B432" s="696" t="s">
        <v>557</v>
      </c>
      <c r="C432" s="696">
        <v>89301312</v>
      </c>
      <c r="D432" s="697" t="s">
        <v>2545</v>
      </c>
      <c r="E432" s="698" t="s">
        <v>1785</v>
      </c>
      <c r="F432" s="696" t="s">
        <v>1769</v>
      </c>
      <c r="G432" s="696" t="s">
        <v>1826</v>
      </c>
      <c r="H432" s="696" t="s">
        <v>558</v>
      </c>
      <c r="I432" s="696" t="s">
        <v>747</v>
      </c>
      <c r="J432" s="696" t="s">
        <v>748</v>
      </c>
      <c r="K432" s="696" t="s">
        <v>1934</v>
      </c>
      <c r="L432" s="699">
        <v>0</v>
      </c>
      <c r="M432" s="699">
        <v>0</v>
      </c>
      <c r="N432" s="696">
        <v>1</v>
      </c>
      <c r="O432" s="700">
        <v>0.5</v>
      </c>
      <c r="P432" s="699">
        <v>0</v>
      </c>
      <c r="Q432" s="701"/>
      <c r="R432" s="696">
        <v>1</v>
      </c>
      <c r="S432" s="701">
        <v>1</v>
      </c>
      <c r="T432" s="700">
        <v>0.5</v>
      </c>
      <c r="U432" s="702">
        <v>1</v>
      </c>
    </row>
    <row r="433" spans="1:21" ht="14.4" customHeight="1" x14ac:dyDescent="0.3">
      <c r="A433" s="695">
        <v>31</v>
      </c>
      <c r="B433" s="696" t="s">
        <v>557</v>
      </c>
      <c r="C433" s="696">
        <v>89301312</v>
      </c>
      <c r="D433" s="697" t="s">
        <v>2545</v>
      </c>
      <c r="E433" s="698" t="s">
        <v>1785</v>
      </c>
      <c r="F433" s="696" t="s">
        <v>1769</v>
      </c>
      <c r="G433" s="696" t="s">
        <v>1829</v>
      </c>
      <c r="H433" s="696" t="s">
        <v>990</v>
      </c>
      <c r="I433" s="696" t="s">
        <v>1169</v>
      </c>
      <c r="J433" s="696" t="s">
        <v>1170</v>
      </c>
      <c r="K433" s="696" t="s">
        <v>1171</v>
      </c>
      <c r="L433" s="699">
        <v>154.01</v>
      </c>
      <c r="M433" s="699">
        <v>3542.2299999999996</v>
      </c>
      <c r="N433" s="696">
        <v>23</v>
      </c>
      <c r="O433" s="700">
        <v>9</v>
      </c>
      <c r="P433" s="699">
        <v>2926.1899999999996</v>
      </c>
      <c r="Q433" s="701">
        <v>0.82608695652173914</v>
      </c>
      <c r="R433" s="696">
        <v>19</v>
      </c>
      <c r="S433" s="701">
        <v>0.82608695652173914</v>
      </c>
      <c r="T433" s="700">
        <v>7</v>
      </c>
      <c r="U433" s="702">
        <v>0.77777777777777779</v>
      </c>
    </row>
    <row r="434" spans="1:21" ht="14.4" customHeight="1" x14ac:dyDescent="0.3">
      <c r="A434" s="695">
        <v>31</v>
      </c>
      <c r="B434" s="696" t="s">
        <v>557</v>
      </c>
      <c r="C434" s="696">
        <v>89301312</v>
      </c>
      <c r="D434" s="697" t="s">
        <v>2545</v>
      </c>
      <c r="E434" s="698" t="s">
        <v>1785</v>
      </c>
      <c r="F434" s="696" t="s">
        <v>1769</v>
      </c>
      <c r="G434" s="696" t="s">
        <v>1795</v>
      </c>
      <c r="H434" s="696" t="s">
        <v>990</v>
      </c>
      <c r="I434" s="696" t="s">
        <v>1065</v>
      </c>
      <c r="J434" s="696" t="s">
        <v>1062</v>
      </c>
      <c r="K434" s="696" t="s">
        <v>1066</v>
      </c>
      <c r="L434" s="699">
        <v>625.29</v>
      </c>
      <c r="M434" s="699">
        <v>10629.93</v>
      </c>
      <c r="N434" s="696">
        <v>17</v>
      </c>
      <c r="O434" s="700">
        <v>7.5</v>
      </c>
      <c r="P434" s="699">
        <v>8754.06</v>
      </c>
      <c r="Q434" s="701">
        <v>0.82352941176470584</v>
      </c>
      <c r="R434" s="696">
        <v>14</v>
      </c>
      <c r="S434" s="701">
        <v>0.82352941176470584</v>
      </c>
      <c r="T434" s="700">
        <v>5.5</v>
      </c>
      <c r="U434" s="702">
        <v>0.73333333333333328</v>
      </c>
    </row>
    <row r="435" spans="1:21" ht="14.4" customHeight="1" x14ac:dyDescent="0.3">
      <c r="A435" s="695">
        <v>31</v>
      </c>
      <c r="B435" s="696" t="s">
        <v>557</v>
      </c>
      <c r="C435" s="696">
        <v>89301312</v>
      </c>
      <c r="D435" s="697" t="s">
        <v>2545</v>
      </c>
      <c r="E435" s="698" t="s">
        <v>1785</v>
      </c>
      <c r="F435" s="696" t="s">
        <v>1769</v>
      </c>
      <c r="G435" s="696" t="s">
        <v>1795</v>
      </c>
      <c r="H435" s="696" t="s">
        <v>990</v>
      </c>
      <c r="I435" s="696" t="s">
        <v>1481</v>
      </c>
      <c r="J435" s="696" t="s">
        <v>1062</v>
      </c>
      <c r="K435" s="696" t="s">
        <v>1482</v>
      </c>
      <c r="L435" s="699">
        <v>937.93</v>
      </c>
      <c r="M435" s="699">
        <v>3751.72</v>
      </c>
      <c r="N435" s="696">
        <v>4</v>
      </c>
      <c r="O435" s="700">
        <v>2.5</v>
      </c>
      <c r="P435" s="699">
        <v>3751.72</v>
      </c>
      <c r="Q435" s="701">
        <v>1</v>
      </c>
      <c r="R435" s="696">
        <v>4</v>
      </c>
      <c r="S435" s="701">
        <v>1</v>
      </c>
      <c r="T435" s="700">
        <v>2.5</v>
      </c>
      <c r="U435" s="702">
        <v>1</v>
      </c>
    </row>
    <row r="436" spans="1:21" ht="14.4" customHeight="1" x14ac:dyDescent="0.3">
      <c r="A436" s="695">
        <v>31</v>
      </c>
      <c r="B436" s="696" t="s">
        <v>557</v>
      </c>
      <c r="C436" s="696">
        <v>89301312</v>
      </c>
      <c r="D436" s="697" t="s">
        <v>2545</v>
      </c>
      <c r="E436" s="698" t="s">
        <v>1785</v>
      </c>
      <c r="F436" s="696" t="s">
        <v>1769</v>
      </c>
      <c r="G436" s="696" t="s">
        <v>1835</v>
      </c>
      <c r="H436" s="696" t="s">
        <v>990</v>
      </c>
      <c r="I436" s="696" t="s">
        <v>992</v>
      </c>
      <c r="J436" s="696" t="s">
        <v>993</v>
      </c>
      <c r="K436" s="696" t="s">
        <v>1716</v>
      </c>
      <c r="L436" s="699">
        <v>96.63</v>
      </c>
      <c r="M436" s="699">
        <v>193.26</v>
      </c>
      <c r="N436" s="696">
        <v>2</v>
      </c>
      <c r="O436" s="700">
        <v>1.5</v>
      </c>
      <c r="P436" s="699">
        <v>193.26</v>
      </c>
      <c r="Q436" s="701">
        <v>1</v>
      </c>
      <c r="R436" s="696">
        <v>2</v>
      </c>
      <c r="S436" s="701">
        <v>1</v>
      </c>
      <c r="T436" s="700">
        <v>1.5</v>
      </c>
      <c r="U436" s="702">
        <v>1</v>
      </c>
    </row>
    <row r="437" spans="1:21" ht="14.4" customHeight="1" x14ac:dyDescent="0.3">
      <c r="A437" s="695">
        <v>31</v>
      </c>
      <c r="B437" s="696" t="s">
        <v>557</v>
      </c>
      <c r="C437" s="696">
        <v>89301312</v>
      </c>
      <c r="D437" s="697" t="s">
        <v>2545</v>
      </c>
      <c r="E437" s="698" t="s">
        <v>1785</v>
      </c>
      <c r="F437" s="696" t="s">
        <v>1769</v>
      </c>
      <c r="G437" s="696" t="s">
        <v>2284</v>
      </c>
      <c r="H437" s="696" t="s">
        <v>990</v>
      </c>
      <c r="I437" s="696" t="s">
        <v>2285</v>
      </c>
      <c r="J437" s="696" t="s">
        <v>2286</v>
      </c>
      <c r="K437" s="696" t="s">
        <v>2287</v>
      </c>
      <c r="L437" s="699">
        <v>69.86</v>
      </c>
      <c r="M437" s="699">
        <v>349.29999999999995</v>
      </c>
      <c r="N437" s="696">
        <v>5</v>
      </c>
      <c r="O437" s="700">
        <v>3</v>
      </c>
      <c r="P437" s="699">
        <v>209.57999999999998</v>
      </c>
      <c r="Q437" s="701">
        <v>0.6</v>
      </c>
      <c r="R437" s="696">
        <v>3</v>
      </c>
      <c r="S437" s="701">
        <v>0.6</v>
      </c>
      <c r="T437" s="700">
        <v>2</v>
      </c>
      <c r="U437" s="702">
        <v>0.66666666666666663</v>
      </c>
    </row>
    <row r="438" spans="1:21" ht="14.4" customHeight="1" x14ac:dyDescent="0.3">
      <c r="A438" s="695">
        <v>31</v>
      </c>
      <c r="B438" s="696" t="s">
        <v>557</v>
      </c>
      <c r="C438" s="696">
        <v>89301312</v>
      </c>
      <c r="D438" s="697" t="s">
        <v>2545</v>
      </c>
      <c r="E438" s="698" t="s">
        <v>1785</v>
      </c>
      <c r="F438" s="696" t="s">
        <v>1769</v>
      </c>
      <c r="G438" s="696" t="s">
        <v>1852</v>
      </c>
      <c r="H438" s="696" t="s">
        <v>558</v>
      </c>
      <c r="I438" s="696" t="s">
        <v>663</v>
      </c>
      <c r="J438" s="696" t="s">
        <v>1853</v>
      </c>
      <c r="K438" s="696" t="s">
        <v>1854</v>
      </c>
      <c r="L438" s="699">
        <v>0</v>
      </c>
      <c r="M438" s="699">
        <v>0</v>
      </c>
      <c r="N438" s="696">
        <v>4</v>
      </c>
      <c r="O438" s="700">
        <v>3</v>
      </c>
      <c r="P438" s="699">
        <v>0</v>
      </c>
      <c r="Q438" s="701"/>
      <c r="R438" s="696">
        <v>2</v>
      </c>
      <c r="S438" s="701">
        <v>0.5</v>
      </c>
      <c r="T438" s="700">
        <v>2</v>
      </c>
      <c r="U438" s="702">
        <v>0.66666666666666663</v>
      </c>
    </row>
    <row r="439" spans="1:21" ht="14.4" customHeight="1" x14ac:dyDescent="0.3">
      <c r="A439" s="695">
        <v>31</v>
      </c>
      <c r="B439" s="696" t="s">
        <v>557</v>
      </c>
      <c r="C439" s="696">
        <v>89301312</v>
      </c>
      <c r="D439" s="697" t="s">
        <v>2545</v>
      </c>
      <c r="E439" s="698" t="s">
        <v>1785</v>
      </c>
      <c r="F439" s="696" t="s">
        <v>1769</v>
      </c>
      <c r="G439" s="696" t="s">
        <v>2115</v>
      </c>
      <c r="H439" s="696" t="s">
        <v>558</v>
      </c>
      <c r="I439" s="696" t="s">
        <v>2116</v>
      </c>
      <c r="J439" s="696" t="s">
        <v>2117</v>
      </c>
      <c r="K439" s="696" t="s">
        <v>2118</v>
      </c>
      <c r="L439" s="699">
        <v>472.71</v>
      </c>
      <c r="M439" s="699">
        <v>472.71</v>
      </c>
      <c r="N439" s="696">
        <v>1</v>
      </c>
      <c r="O439" s="700">
        <v>1</v>
      </c>
      <c r="P439" s="699"/>
      <c r="Q439" s="701">
        <v>0</v>
      </c>
      <c r="R439" s="696"/>
      <c r="S439" s="701">
        <v>0</v>
      </c>
      <c r="T439" s="700"/>
      <c r="U439" s="702">
        <v>0</v>
      </c>
    </row>
    <row r="440" spans="1:21" ht="14.4" customHeight="1" x14ac:dyDescent="0.3">
      <c r="A440" s="695">
        <v>31</v>
      </c>
      <c r="B440" s="696" t="s">
        <v>557</v>
      </c>
      <c r="C440" s="696">
        <v>89301312</v>
      </c>
      <c r="D440" s="697" t="s">
        <v>2545</v>
      </c>
      <c r="E440" s="698" t="s">
        <v>1785</v>
      </c>
      <c r="F440" s="696" t="s">
        <v>1769</v>
      </c>
      <c r="G440" s="696" t="s">
        <v>2288</v>
      </c>
      <c r="H440" s="696" t="s">
        <v>558</v>
      </c>
      <c r="I440" s="696" t="s">
        <v>2289</v>
      </c>
      <c r="J440" s="696" t="s">
        <v>2290</v>
      </c>
      <c r="K440" s="696" t="s">
        <v>2291</v>
      </c>
      <c r="L440" s="699">
        <v>0</v>
      </c>
      <c r="M440" s="699">
        <v>0</v>
      </c>
      <c r="N440" s="696">
        <v>3</v>
      </c>
      <c r="O440" s="700">
        <v>1</v>
      </c>
      <c r="P440" s="699">
        <v>0</v>
      </c>
      <c r="Q440" s="701"/>
      <c r="R440" s="696">
        <v>3</v>
      </c>
      <c r="S440" s="701">
        <v>1</v>
      </c>
      <c r="T440" s="700">
        <v>1</v>
      </c>
      <c r="U440" s="702">
        <v>1</v>
      </c>
    </row>
    <row r="441" spans="1:21" ht="14.4" customHeight="1" x14ac:dyDescent="0.3">
      <c r="A441" s="695">
        <v>31</v>
      </c>
      <c r="B441" s="696" t="s">
        <v>557</v>
      </c>
      <c r="C441" s="696">
        <v>89301312</v>
      </c>
      <c r="D441" s="697" t="s">
        <v>2545</v>
      </c>
      <c r="E441" s="698" t="s">
        <v>1785</v>
      </c>
      <c r="F441" s="696" t="s">
        <v>1771</v>
      </c>
      <c r="G441" s="696" t="s">
        <v>2292</v>
      </c>
      <c r="H441" s="696" t="s">
        <v>558</v>
      </c>
      <c r="I441" s="696" t="s">
        <v>2293</v>
      </c>
      <c r="J441" s="696" t="s">
        <v>2294</v>
      </c>
      <c r="K441" s="696" t="s">
        <v>2295</v>
      </c>
      <c r="L441" s="699">
        <v>0</v>
      </c>
      <c r="M441" s="699">
        <v>0</v>
      </c>
      <c r="N441" s="696">
        <v>1</v>
      </c>
      <c r="O441" s="700">
        <v>1</v>
      </c>
      <c r="P441" s="699"/>
      <c r="Q441" s="701"/>
      <c r="R441" s="696"/>
      <c r="S441" s="701">
        <v>0</v>
      </c>
      <c r="T441" s="700"/>
      <c r="U441" s="702">
        <v>0</v>
      </c>
    </row>
    <row r="442" spans="1:21" ht="14.4" customHeight="1" x14ac:dyDescent="0.3">
      <c r="A442" s="695">
        <v>31</v>
      </c>
      <c r="B442" s="696" t="s">
        <v>557</v>
      </c>
      <c r="C442" s="696">
        <v>89301312</v>
      </c>
      <c r="D442" s="697" t="s">
        <v>2545</v>
      </c>
      <c r="E442" s="698" t="s">
        <v>1785</v>
      </c>
      <c r="F442" s="696" t="s">
        <v>1771</v>
      </c>
      <c r="G442" s="696" t="s">
        <v>1873</v>
      </c>
      <c r="H442" s="696" t="s">
        <v>558</v>
      </c>
      <c r="I442" s="696" t="s">
        <v>1874</v>
      </c>
      <c r="J442" s="696" t="s">
        <v>1875</v>
      </c>
      <c r="K442" s="696" t="s">
        <v>1876</v>
      </c>
      <c r="L442" s="699">
        <v>35.75</v>
      </c>
      <c r="M442" s="699">
        <v>71.5</v>
      </c>
      <c r="N442" s="696">
        <v>2</v>
      </c>
      <c r="O442" s="700">
        <v>2</v>
      </c>
      <c r="P442" s="699">
        <v>71.5</v>
      </c>
      <c r="Q442" s="701">
        <v>1</v>
      </c>
      <c r="R442" s="696">
        <v>2</v>
      </c>
      <c r="S442" s="701">
        <v>1</v>
      </c>
      <c r="T442" s="700">
        <v>2</v>
      </c>
      <c r="U442" s="702">
        <v>1</v>
      </c>
    </row>
    <row r="443" spans="1:21" ht="14.4" customHeight="1" x14ac:dyDescent="0.3">
      <c r="A443" s="695">
        <v>31</v>
      </c>
      <c r="B443" s="696" t="s">
        <v>557</v>
      </c>
      <c r="C443" s="696">
        <v>89301312</v>
      </c>
      <c r="D443" s="697" t="s">
        <v>2545</v>
      </c>
      <c r="E443" s="698" t="s">
        <v>1785</v>
      </c>
      <c r="F443" s="696" t="s">
        <v>1771</v>
      </c>
      <c r="G443" s="696" t="s">
        <v>1873</v>
      </c>
      <c r="H443" s="696" t="s">
        <v>558</v>
      </c>
      <c r="I443" s="696" t="s">
        <v>2125</v>
      </c>
      <c r="J443" s="696" t="s">
        <v>2123</v>
      </c>
      <c r="K443" s="696" t="s">
        <v>2126</v>
      </c>
      <c r="L443" s="699">
        <v>24.77</v>
      </c>
      <c r="M443" s="699">
        <v>24.77</v>
      </c>
      <c r="N443" s="696">
        <v>1</v>
      </c>
      <c r="O443" s="700">
        <v>1</v>
      </c>
      <c r="P443" s="699">
        <v>24.77</v>
      </c>
      <c r="Q443" s="701">
        <v>1</v>
      </c>
      <c r="R443" s="696">
        <v>1</v>
      </c>
      <c r="S443" s="701">
        <v>1</v>
      </c>
      <c r="T443" s="700">
        <v>1</v>
      </c>
      <c r="U443" s="702">
        <v>1</v>
      </c>
    </row>
    <row r="444" spans="1:21" ht="14.4" customHeight="1" x14ac:dyDescent="0.3">
      <c r="A444" s="695">
        <v>31</v>
      </c>
      <c r="B444" s="696" t="s">
        <v>557</v>
      </c>
      <c r="C444" s="696">
        <v>89301312</v>
      </c>
      <c r="D444" s="697" t="s">
        <v>2545</v>
      </c>
      <c r="E444" s="698" t="s">
        <v>1785</v>
      </c>
      <c r="F444" s="696" t="s">
        <v>1771</v>
      </c>
      <c r="G444" s="696" t="s">
        <v>1877</v>
      </c>
      <c r="H444" s="696" t="s">
        <v>558</v>
      </c>
      <c r="I444" s="696" t="s">
        <v>1878</v>
      </c>
      <c r="J444" s="696" t="s">
        <v>1879</v>
      </c>
      <c r="K444" s="696" t="s">
        <v>1880</v>
      </c>
      <c r="L444" s="699">
        <v>260</v>
      </c>
      <c r="M444" s="699">
        <v>520</v>
      </c>
      <c r="N444" s="696">
        <v>2</v>
      </c>
      <c r="O444" s="700">
        <v>1</v>
      </c>
      <c r="P444" s="699">
        <v>520</v>
      </c>
      <c r="Q444" s="701">
        <v>1</v>
      </c>
      <c r="R444" s="696">
        <v>2</v>
      </c>
      <c r="S444" s="701">
        <v>1</v>
      </c>
      <c r="T444" s="700">
        <v>1</v>
      </c>
      <c r="U444" s="702">
        <v>1</v>
      </c>
    </row>
    <row r="445" spans="1:21" ht="14.4" customHeight="1" x14ac:dyDescent="0.3">
      <c r="A445" s="695">
        <v>31</v>
      </c>
      <c r="B445" s="696" t="s">
        <v>557</v>
      </c>
      <c r="C445" s="696">
        <v>89301312</v>
      </c>
      <c r="D445" s="697" t="s">
        <v>2545</v>
      </c>
      <c r="E445" s="698" t="s">
        <v>1785</v>
      </c>
      <c r="F445" s="696" t="s">
        <v>1771</v>
      </c>
      <c r="G445" s="696" t="s">
        <v>1877</v>
      </c>
      <c r="H445" s="696" t="s">
        <v>558</v>
      </c>
      <c r="I445" s="696" t="s">
        <v>1881</v>
      </c>
      <c r="J445" s="696" t="s">
        <v>1882</v>
      </c>
      <c r="K445" s="696" t="s">
        <v>1883</v>
      </c>
      <c r="L445" s="699">
        <v>200</v>
      </c>
      <c r="M445" s="699">
        <v>400</v>
      </c>
      <c r="N445" s="696">
        <v>2</v>
      </c>
      <c r="O445" s="700">
        <v>1</v>
      </c>
      <c r="P445" s="699">
        <v>400</v>
      </c>
      <c r="Q445" s="701">
        <v>1</v>
      </c>
      <c r="R445" s="696">
        <v>2</v>
      </c>
      <c r="S445" s="701">
        <v>1</v>
      </c>
      <c r="T445" s="700">
        <v>1</v>
      </c>
      <c r="U445" s="702">
        <v>1</v>
      </c>
    </row>
    <row r="446" spans="1:21" ht="14.4" customHeight="1" x14ac:dyDescent="0.3">
      <c r="A446" s="695">
        <v>31</v>
      </c>
      <c r="B446" s="696" t="s">
        <v>557</v>
      </c>
      <c r="C446" s="696">
        <v>89301312</v>
      </c>
      <c r="D446" s="697" t="s">
        <v>2545</v>
      </c>
      <c r="E446" s="698" t="s">
        <v>1785</v>
      </c>
      <c r="F446" s="696" t="s">
        <v>1771</v>
      </c>
      <c r="G446" s="696" t="s">
        <v>1884</v>
      </c>
      <c r="H446" s="696" t="s">
        <v>558</v>
      </c>
      <c r="I446" s="696" t="s">
        <v>2136</v>
      </c>
      <c r="J446" s="696" t="s">
        <v>2137</v>
      </c>
      <c r="K446" s="696" t="s">
        <v>2138</v>
      </c>
      <c r="L446" s="699">
        <v>1575</v>
      </c>
      <c r="M446" s="699">
        <v>1575</v>
      </c>
      <c r="N446" s="696">
        <v>1</v>
      </c>
      <c r="O446" s="700">
        <v>1</v>
      </c>
      <c r="P446" s="699">
        <v>1575</v>
      </c>
      <c r="Q446" s="701">
        <v>1</v>
      </c>
      <c r="R446" s="696">
        <v>1</v>
      </c>
      <c r="S446" s="701">
        <v>1</v>
      </c>
      <c r="T446" s="700">
        <v>1</v>
      </c>
      <c r="U446" s="702">
        <v>1</v>
      </c>
    </row>
    <row r="447" spans="1:21" ht="14.4" customHeight="1" x14ac:dyDescent="0.3">
      <c r="A447" s="695">
        <v>31</v>
      </c>
      <c r="B447" s="696" t="s">
        <v>557</v>
      </c>
      <c r="C447" s="696">
        <v>89301312</v>
      </c>
      <c r="D447" s="697" t="s">
        <v>2545</v>
      </c>
      <c r="E447" s="698" t="s">
        <v>1785</v>
      </c>
      <c r="F447" s="696" t="s">
        <v>1771</v>
      </c>
      <c r="G447" s="696" t="s">
        <v>1884</v>
      </c>
      <c r="H447" s="696" t="s">
        <v>558</v>
      </c>
      <c r="I447" s="696" t="s">
        <v>1894</v>
      </c>
      <c r="J447" s="696" t="s">
        <v>1895</v>
      </c>
      <c r="K447" s="696" t="s">
        <v>1896</v>
      </c>
      <c r="L447" s="699">
        <v>750</v>
      </c>
      <c r="M447" s="699">
        <v>2250</v>
      </c>
      <c r="N447" s="696">
        <v>3</v>
      </c>
      <c r="O447" s="700">
        <v>3</v>
      </c>
      <c r="P447" s="699">
        <v>2250</v>
      </c>
      <c r="Q447" s="701">
        <v>1</v>
      </c>
      <c r="R447" s="696">
        <v>3</v>
      </c>
      <c r="S447" s="701">
        <v>1</v>
      </c>
      <c r="T447" s="700">
        <v>3</v>
      </c>
      <c r="U447" s="702">
        <v>1</v>
      </c>
    </row>
    <row r="448" spans="1:21" ht="14.4" customHeight="1" x14ac:dyDescent="0.3">
      <c r="A448" s="695">
        <v>31</v>
      </c>
      <c r="B448" s="696" t="s">
        <v>557</v>
      </c>
      <c r="C448" s="696">
        <v>89301312</v>
      </c>
      <c r="D448" s="697" t="s">
        <v>2545</v>
      </c>
      <c r="E448" s="698" t="s">
        <v>1785</v>
      </c>
      <c r="F448" s="696" t="s">
        <v>1771</v>
      </c>
      <c r="G448" s="696" t="s">
        <v>1884</v>
      </c>
      <c r="H448" s="696" t="s">
        <v>558</v>
      </c>
      <c r="I448" s="696" t="s">
        <v>2296</v>
      </c>
      <c r="J448" s="696" t="s">
        <v>2297</v>
      </c>
      <c r="K448" s="696" t="s">
        <v>2298</v>
      </c>
      <c r="L448" s="699">
        <v>1600</v>
      </c>
      <c r="M448" s="699">
        <v>1600</v>
      </c>
      <c r="N448" s="696">
        <v>1</v>
      </c>
      <c r="O448" s="700">
        <v>1</v>
      </c>
      <c r="P448" s="699"/>
      <c r="Q448" s="701">
        <v>0</v>
      </c>
      <c r="R448" s="696"/>
      <c r="S448" s="701">
        <v>0</v>
      </c>
      <c r="T448" s="700"/>
      <c r="U448" s="702">
        <v>0</v>
      </c>
    </row>
    <row r="449" spans="1:21" ht="14.4" customHeight="1" x14ac:dyDescent="0.3">
      <c r="A449" s="695">
        <v>31</v>
      </c>
      <c r="B449" s="696" t="s">
        <v>557</v>
      </c>
      <c r="C449" s="696">
        <v>89301312</v>
      </c>
      <c r="D449" s="697" t="s">
        <v>2545</v>
      </c>
      <c r="E449" s="698" t="s">
        <v>1785</v>
      </c>
      <c r="F449" s="696" t="s">
        <v>1771</v>
      </c>
      <c r="G449" s="696" t="s">
        <v>1884</v>
      </c>
      <c r="H449" s="696" t="s">
        <v>558</v>
      </c>
      <c r="I449" s="696" t="s">
        <v>1576</v>
      </c>
      <c r="J449" s="696" t="s">
        <v>1897</v>
      </c>
      <c r="K449" s="696" t="s">
        <v>1898</v>
      </c>
      <c r="L449" s="699">
        <v>2202.1999999999998</v>
      </c>
      <c r="M449" s="699">
        <v>2202.1999999999998</v>
      </c>
      <c r="N449" s="696">
        <v>1</v>
      </c>
      <c r="O449" s="700">
        <v>1</v>
      </c>
      <c r="P449" s="699"/>
      <c r="Q449" s="701">
        <v>0</v>
      </c>
      <c r="R449" s="696"/>
      <c r="S449" s="701">
        <v>0</v>
      </c>
      <c r="T449" s="700"/>
      <c r="U449" s="702">
        <v>0</v>
      </c>
    </row>
    <row r="450" spans="1:21" ht="14.4" customHeight="1" x14ac:dyDescent="0.3">
      <c r="A450" s="695">
        <v>31</v>
      </c>
      <c r="B450" s="696" t="s">
        <v>557</v>
      </c>
      <c r="C450" s="696">
        <v>89301312</v>
      </c>
      <c r="D450" s="697" t="s">
        <v>2545</v>
      </c>
      <c r="E450" s="698" t="s">
        <v>1785</v>
      </c>
      <c r="F450" s="696" t="s">
        <v>1771</v>
      </c>
      <c r="G450" s="696" t="s">
        <v>1884</v>
      </c>
      <c r="H450" s="696" t="s">
        <v>558</v>
      </c>
      <c r="I450" s="696" t="s">
        <v>1899</v>
      </c>
      <c r="J450" s="696" t="s">
        <v>1900</v>
      </c>
      <c r="K450" s="696" t="s">
        <v>1901</v>
      </c>
      <c r="L450" s="699">
        <v>971.25</v>
      </c>
      <c r="M450" s="699">
        <v>971.25</v>
      </c>
      <c r="N450" s="696">
        <v>1</v>
      </c>
      <c r="O450" s="700">
        <v>1</v>
      </c>
      <c r="P450" s="699">
        <v>971.25</v>
      </c>
      <c r="Q450" s="701">
        <v>1</v>
      </c>
      <c r="R450" s="696">
        <v>1</v>
      </c>
      <c r="S450" s="701">
        <v>1</v>
      </c>
      <c r="T450" s="700">
        <v>1</v>
      </c>
      <c r="U450" s="702">
        <v>1</v>
      </c>
    </row>
    <row r="451" spans="1:21" ht="14.4" customHeight="1" x14ac:dyDescent="0.3">
      <c r="A451" s="695">
        <v>31</v>
      </c>
      <c r="B451" s="696" t="s">
        <v>557</v>
      </c>
      <c r="C451" s="696">
        <v>89301312</v>
      </c>
      <c r="D451" s="697" t="s">
        <v>2545</v>
      </c>
      <c r="E451" s="698" t="s">
        <v>1785</v>
      </c>
      <c r="F451" s="696" t="s">
        <v>1771</v>
      </c>
      <c r="G451" s="696" t="s">
        <v>1884</v>
      </c>
      <c r="H451" s="696" t="s">
        <v>558</v>
      </c>
      <c r="I451" s="696" t="s">
        <v>1984</v>
      </c>
      <c r="J451" s="696" t="s">
        <v>1985</v>
      </c>
      <c r="K451" s="696" t="s">
        <v>1986</v>
      </c>
      <c r="L451" s="699">
        <v>350</v>
      </c>
      <c r="M451" s="699">
        <v>1400</v>
      </c>
      <c r="N451" s="696">
        <v>4</v>
      </c>
      <c r="O451" s="700">
        <v>4</v>
      </c>
      <c r="P451" s="699">
        <v>1400</v>
      </c>
      <c r="Q451" s="701">
        <v>1</v>
      </c>
      <c r="R451" s="696">
        <v>4</v>
      </c>
      <c r="S451" s="701">
        <v>1</v>
      </c>
      <c r="T451" s="700">
        <v>4</v>
      </c>
      <c r="U451" s="702">
        <v>1</v>
      </c>
    </row>
    <row r="452" spans="1:21" ht="14.4" customHeight="1" x14ac:dyDescent="0.3">
      <c r="A452" s="695">
        <v>31</v>
      </c>
      <c r="B452" s="696" t="s">
        <v>557</v>
      </c>
      <c r="C452" s="696">
        <v>89301312</v>
      </c>
      <c r="D452" s="697" t="s">
        <v>2545</v>
      </c>
      <c r="E452" s="698" t="s">
        <v>1785</v>
      </c>
      <c r="F452" s="696" t="s">
        <v>1771</v>
      </c>
      <c r="G452" s="696" t="s">
        <v>1884</v>
      </c>
      <c r="H452" s="696" t="s">
        <v>558</v>
      </c>
      <c r="I452" s="696" t="s">
        <v>2299</v>
      </c>
      <c r="J452" s="696" t="s">
        <v>2300</v>
      </c>
      <c r="K452" s="696" t="s">
        <v>2301</v>
      </c>
      <c r="L452" s="699">
        <v>1600</v>
      </c>
      <c r="M452" s="699">
        <v>1600</v>
      </c>
      <c r="N452" s="696">
        <v>1</v>
      </c>
      <c r="O452" s="700">
        <v>1</v>
      </c>
      <c r="P452" s="699"/>
      <c r="Q452" s="701">
        <v>0</v>
      </c>
      <c r="R452" s="696"/>
      <c r="S452" s="701">
        <v>0</v>
      </c>
      <c r="T452" s="700"/>
      <c r="U452" s="702">
        <v>0</v>
      </c>
    </row>
    <row r="453" spans="1:21" ht="14.4" customHeight="1" x14ac:dyDescent="0.3">
      <c r="A453" s="695">
        <v>31</v>
      </c>
      <c r="B453" s="696" t="s">
        <v>557</v>
      </c>
      <c r="C453" s="696">
        <v>89301312</v>
      </c>
      <c r="D453" s="697" t="s">
        <v>2545</v>
      </c>
      <c r="E453" s="698" t="s">
        <v>1785</v>
      </c>
      <c r="F453" s="696" t="s">
        <v>1771</v>
      </c>
      <c r="G453" s="696" t="s">
        <v>1884</v>
      </c>
      <c r="H453" s="696" t="s">
        <v>558</v>
      </c>
      <c r="I453" s="696" t="s">
        <v>2302</v>
      </c>
      <c r="J453" s="696" t="s">
        <v>2303</v>
      </c>
      <c r="K453" s="696" t="s">
        <v>2304</v>
      </c>
      <c r="L453" s="699">
        <v>180</v>
      </c>
      <c r="M453" s="699">
        <v>180</v>
      </c>
      <c r="N453" s="696">
        <v>1</v>
      </c>
      <c r="O453" s="700">
        <v>1</v>
      </c>
      <c r="P453" s="699">
        <v>180</v>
      </c>
      <c r="Q453" s="701">
        <v>1</v>
      </c>
      <c r="R453" s="696">
        <v>1</v>
      </c>
      <c r="S453" s="701">
        <v>1</v>
      </c>
      <c r="T453" s="700">
        <v>1</v>
      </c>
      <c r="U453" s="702">
        <v>1</v>
      </c>
    </row>
    <row r="454" spans="1:21" ht="14.4" customHeight="1" x14ac:dyDescent="0.3">
      <c r="A454" s="695">
        <v>31</v>
      </c>
      <c r="B454" s="696" t="s">
        <v>557</v>
      </c>
      <c r="C454" s="696">
        <v>89301312</v>
      </c>
      <c r="D454" s="697" t="s">
        <v>2545</v>
      </c>
      <c r="E454" s="698" t="s">
        <v>1785</v>
      </c>
      <c r="F454" s="696" t="s">
        <v>1771</v>
      </c>
      <c r="G454" s="696" t="s">
        <v>1884</v>
      </c>
      <c r="H454" s="696" t="s">
        <v>558</v>
      </c>
      <c r="I454" s="696" t="s">
        <v>2305</v>
      </c>
      <c r="J454" s="696" t="s">
        <v>2306</v>
      </c>
      <c r="K454" s="696" t="s">
        <v>2307</v>
      </c>
      <c r="L454" s="699">
        <v>3200</v>
      </c>
      <c r="M454" s="699">
        <v>3200</v>
      </c>
      <c r="N454" s="696">
        <v>1</v>
      </c>
      <c r="O454" s="700">
        <v>1</v>
      </c>
      <c r="P454" s="699"/>
      <c r="Q454" s="701">
        <v>0</v>
      </c>
      <c r="R454" s="696"/>
      <c r="S454" s="701">
        <v>0</v>
      </c>
      <c r="T454" s="700"/>
      <c r="U454" s="702">
        <v>0</v>
      </c>
    </row>
    <row r="455" spans="1:21" ht="14.4" customHeight="1" x14ac:dyDescent="0.3">
      <c r="A455" s="695">
        <v>31</v>
      </c>
      <c r="B455" s="696" t="s">
        <v>557</v>
      </c>
      <c r="C455" s="696">
        <v>89301312</v>
      </c>
      <c r="D455" s="697" t="s">
        <v>2545</v>
      </c>
      <c r="E455" s="698" t="s">
        <v>1785</v>
      </c>
      <c r="F455" s="696" t="s">
        <v>1771</v>
      </c>
      <c r="G455" s="696" t="s">
        <v>2051</v>
      </c>
      <c r="H455" s="696" t="s">
        <v>558</v>
      </c>
      <c r="I455" s="696" t="s">
        <v>2052</v>
      </c>
      <c r="J455" s="696" t="s">
        <v>2053</v>
      </c>
      <c r="K455" s="696" t="s">
        <v>2054</v>
      </c>
      <c r="L455" s="699">
        <v>0</v>
      </c>
      <c r="M455" s="699">
        <v>0</v>
      </c>
      <c r="N455" s="696">
        <v>1</v>
      </c>
      <c r="O455" s="700">
        <v>1</v>
      </c>
      <c r="P455" s="699"/>
      <c r="Q455" s="701"/>
      <c r="R455" s="696"/>
      <c r="S455" s="701">
        <v>0</v>
      </c>
      <c r="T455" s="700"/>
      <c r="U455" s="702">
        <v>0</v>
      </c>
    </row>
    <row r="456" spans="1:21" ht="14.4" customHeight="1" x14ac:dyDescent="0.3">
      <c r="A456" s="695">
        <v>31</v>
      </c>
      <c r="B456" s="696" t="s">
        <v>557</v>
      </c>
      <c r="C456" s="696">
        <v>89301312</v>
      </c>
      <c r="D456" s="697" t="s">
        <v>2545</v>
      </c>
      <c r="E456" s="698" t="s">
        <v>1786</v>
      </c>
      <c r="F456" s="696" t="s">
        <v>1769</v>
      </c>
      <c r="G456" s="696" t="s">
        <v>1801</v>
      </c>
      <c r="H456" s="696" t="s">
        <v>990</v>
      </c>
      <c r="I456" s="696" t="s">
        <v>1139</v>
      </c>
      <c r="J456" s="696" t="s">
        <v>1695</v>
      </c>
      <c r="K456" s="696" t="s">
        <v>1696</v>
      </c>
      <c r="L456" s="699">
        <v>333.31</v>
      </c>
      <c r="M456" s="699">
        <v>333.31</v>
      </c>
      <c r="N456" s="696">
        <v>1</v>
      </c>
      <c r="O456" s="700">
        <v>1</v>
      </c>
      <c r="P456" s="699">
        <v>333.31</v>
      </c>
      <c r="Q456" s="701">
        <v>1</v>
      </c>
      <c r="R456" s="696">
        <v>1</v>
      </c>
      <c r="S456" s="701">
        <v>1</v>
      </c>
      <c r="T456" s="700">
        <v>1</v>
      </c>
      <c r="U456" s="702">
        <v>1</v>
      </c>
    </row>
    <row r="457" spans="1:21" ht="14.4" customHeight="1" x14ac:dyDescent="0.3">
      <c r="A457" s="695">
        <v>31</v>
      </c>
      <c r="B457" s="696" t="s">
        <v>557</v>
      </c>
      <c r="C457" s="696">
        <v>89301312</v>
      </c>
      <c r="D457" s="697" t="s">
        <v>2545</v>
      </c>
      <c r="E457" s="698" t="s">
        <v>1786</v>
      </c>
      <c r="F457" s="696" t="s">
        <v>1769</v>
      </c>
      <c r="G457" s="696" t="s">
        <v>1795</v>
      </c>
      <c r="H457" s="696" t="s">
        <v>990</v>
      </c>
      <c r="I457" s="696" t="s">
        <v>1065</v>
      </c>
      <c r="J457" s="696" t="s">
        <v>1062</v>
      </c>
      <c r="K457" s="696" t="s">
        <v>1066</v>
      </c>
      <c r="L457" s="699">
        <v>625.29</v>
      </c>
      <c r="M457" s="699">
        <v>11255.219999999998</v>
      </c>
      <c r="N457" s="696">
        <v>18</v>
      </c>
      <c r="O457" s="700">
        <v>10.5</v>
      </c>
      <c r="P457" s="699">
        <v>9379.3499999999985</v>
      </c>
      <c r="Q457" s="701">
        <v>0.83333333333333337</v>
      </c>
      <c r="R457" s="696">
        <v>15</v>
      </c>
      <c r="S457" s="701">
        <v>0.83333333333333337</v>
      </c>
      <c r="T457" s="700">
        <v>8.5</v>
      </c>
      <c r="U457" s="702">
        <v>0.80952380952380953</v>
      </c>
    </row>
    <row r="458" spans="1:21" ht="14.4" customHeight="1" x14ac:dyDescent="0.3">
      <c r="A458" s="695">
        <v>31</v>
      </c>
      <c r="B458" s="696" t="s">
        <v>557</v>
      </c>
      <c r="C458" s="696">
        <v>89301312</v>
      </c>
      <c r="D458" s="697" t="s">
        <v>2545</v>
      </c>
      <c r="E458" s="698" t="s">
        <v>1786</v>
      </c>
      <c r="F458" s="696" t="s">
        <v>1769</v>
      </c>
      <c r="G458" s="696" t="s">
        <v>1795</v>
      </c>
      <c r="H458" s="696" t="s">
        <v>990</v>
      </c>
      <c r="I458" s="696" t="s">
        <v>1481</v>
      </c>
      <c r="J458" s="696" t="s">
        <v>1062</v>
      </c>
      <c r="K458" s="696" t="s">
        <v>1482</v>
      </c>
      <c r="L458" s="699">
        <v>937.93</v>
      </c>
      <c r="M458" s="699">
        <v>937.93</v>
      </c>
      <c r="N458" s="696">
        <v>1</v>
      </c>
      <c r="O458" s="700">
        <v>1</v>
      </c>
      <c r="P458" s="699">
        <v>937.93</v>
      </c>
      <c r="Q458" s="701">
        <v>1</v>
      </c>
      <c r="R458" s="696">
        <v>1</v>
      </c>
      <c r="S458" s="701">
        <v>1</v>
      </c>
      <c r="T458" s="700">
        <v>1</v>
      </c>
      <c r="U458" s="702">
        <v>1</v>
      </c>
    </row>
    <row r="459" spans="1:21" ht="14.4" customHeight="1" x14ac:dyDescent="0.3">
      <c r="A459" s="695">
        <v>31</v>
      </c>
      <c r="B459" s="696" t="s">
        <v>557</v>
      </c>
      <c r="C459" s="696">
        <v>89301312</v>
      </c>
      <c r="D459" s="697" t="s">
        <v>2545</v>
      </c>
      <c r="E459" s="698" t="s">
        <v>1786</v>
      </c>
      <c r="F459" s="696" t="s">
        <v>1769</v>
      </c>
      <c r="G459" s="696" t="s">
        <v>1835</v>
      </c>
      <c r="H459" s="696" t="s">
        <v>990</v>
      </c>
      <c r="I459" s="696" t="s">
        <v>992</v>
      </c>
      <c r="J459" s="696" t="s">
        <v>993</v>
      </c>
      <c r="K459" s="696" t="s">
        <v>1716</v>
      </c>
      <c r="L459" s="699">
        <v>96.63</v>
      </c>
      <c r="M459" s="699">
        <v>289.89</v>
      </c>
      <c r="N459" s="696">
        <v>3</v>
      </c>
      <c r="O459" s="700">
        <v>2.5</v>
      </c>
      <c r="P459" s="699">
        <v>289.89</v>
      </c>
      <c r="Q459" s="701">
        <v>1</v>
      </c>
      <c r="R459" s="696">
        <v>3</v>
      </c>
      <c r="S459" s="701">
        <v>1</v>
      </c>
      <c r="T459" s="700">
        <v>2.5</v>
      </c>
      <c r="U459" s="702">
        <v>1</v>
      </c>
    </row>
    <row r="460" spans="1:21" ht="14.4" customHeight="1" x14ac:dyDescent="0.3">
      <c r="A460" s="695">
        <v>31</v>
      </c>
      <c r="B460" s="696" t="s">
        <v>557</v>
      </c>
      <c r="C460" s="696">
        <v>89301312</v>
      </c>
      <c r="D460" s="697" t="s">
        <v>2545</v>
      </c>
      <c r="E460" s="698" t="s">
        <v>1786</v>
      </c>
      <c r="F460" s="696" t="s">
        <v>1769</v>
      </c>
      <c r="G460" s="696" t="s">
        <v>1835</v>
      </c>
      <c r="H460" s="696" t="s">
        <v>990</v>
      </c>
      <c r="I460" s="696" t="s">
        <v>2308</v>
      </c>
      <c r="J460" s="696" t="s">
        <v>993</v>
      </c>
      <c r="K460" s="696" t="s">
        <v>2309</v>
      </c>
      <c r="L460" s="699">
        <v>193.26</v>
      </c>
      <c r="M460" s="699">
        <v>386.52</v>
      </c>
      <c r="N460" s="696">
        <v>2</v>
      </c>
      <c r="O460" s="700">
        <v>2</v>
      </c>
      <c r="P460" s="699"/>
      <c r="Q460" s="701">
        <v>0</v>
      </c>
      <c r="R460" s="696"/>
      <c r="S460" s="701">
        <v>0</v>
      </c>
      <c r="T460" s="700"/>
      <c r="U460" s="702">
        <v>0</v>
      </c>
    </row>
    <row r="461" spans="1:21" ht="14.4" customHeight="1" x14ac:dyDescent="0.3">
      <c r="A461" s="695">
        <v>31</v>
      </c>
      <c r="B461" s="696" t="s">
        <v>557</v>
      </c>
      <c r="C461" s="696">
        <v>89301312</v>
      </c>
      <c r="D461" s="697" t="s">
        <v>2545</v>
      </c>
      <c r="E461" s="698" t="s">
        <v>1786</v>
      </c>
      <c r="F461" s="696" t="s">
        <v>1769</v>
      </c>
      <c r="G461" s="696" t="s">
        <v>2105</v>
      </c>
      <c r="H461" s="696" t="s">
        <v>558</v>
      </c>
      <c r="I461" s="696" t="s">
        <v>2310</v>
      </c>
      <c r="J461" s="696" t="s">
        <v>2311</v>
      </c>
      <c r="K461" s="696" t="s">
        <v>2312</v>
      </c>
      <c r="L461" s="699">
        <v>121.59</v>
      </c>
      <c r="M461" s="699">
        <v>243.18</v>
      </c>
      <c r="N461" s="696">
        <v>2</v>
      </c>
      <c r="O461" s="700">
        <v>0.5</v>
      </c>
      <c r="P461" s="699"/>
      <c r="Q461" s="701">
        <v>0</v>
      </c>
      <c r="R461" s="696"/>
      <c r="S461" s="701">
        <v>0</v>
      </c>
      <c r="T461" s="700"/>
      <c r="U461" s="702">
        <v>0</v>
      </c>
    </row>
    <row r="462" spans="1:21" ht="14.4" customHeight="1" x14ac:dyDescent="0.3">
      <c r="A462" s="695">
        <v>31</v>
      </c>
      <c r="B462" s="696" t="s">
        <v>557</v>
      </c>
      <c r="C462" s="696">
        <v>89301312</v>
      </c>
      <c r="D462" s="697" t="s">
        <v>2545</v>
      </c>
      <c r="E462" s="698" t="s">
        <v>1786</v>
      </c>
      <c r="F462" s="696" t="s">
        <v>1769</v>
      </c>
      <c r="G462" s="696" t="s">
        <v>2200</v>
      </c>
      <c r="H462" s="696" t="s">
        <v>558</v>
      </c>
      <c r="I462" s="696" t="s">
        <v>987</v>
      </c>
      <c r="J462" s="696" t="s">
        <v>988</v>
      </c>
      <c r="K462" s="696" t="s">
        <v>989</v>
      </c>
      <c r="L462" s="699">
        <v>113.37</v>
      </c>
      <c r="M462" s="699">
        <v>226.74</v>
      </c>
      <c r="N462" s="696">
        <v>2</v>
      </c>
      <c r="O462" s="700">
        <v>0.5</v>
      </c>
      <c r="P462" s="699"/>
      <c r="Q462" s="701">
        <v>0</v>
      </c>
      <c r="R462" s="696"/>
      <c r="S462" s="701">
        <v>0</v>
      </c>
      <c r="T462" s="700"/>
      <c r="U462" s="702">
        <v>0</v>
      </c>
    </row>
    <row r="463" spans="1:21" ht="14.4" customHeight="1" x14ac:dyDescent="0.3">
      <c r="A463" s="695">
        <v>31</v>
      </c>
      <c r="B463" s="696" t="s">
        <v>557</v>
      </c>
      <c r="C463" s="696">
        <v>89301312</v>
      </c>
      <c r="D463" s="697" t="s">
        <v>2545</v>
      </c>
      <c r="E463" s="698" t="s">
        <v>1786</v>
      </c>
      <c r="F463" s="696" t="s">
        <v>1769</v>
      </c>
      <c r="G463" s="696" t="s">
        <v>2115</v>
      </c>
      <c r="H463" s="696" t="s">
        <v>558</v>
      </c>
      <c r="I463" s="696" t="s">
        <v>2116</v>
      </c>
      <c r="J463" s="696" t="s">
        <v>2117</v>
      </c>
      <c r="K463" s="696" t="s">
        <v>2118</v>
      </c>
      <c r="L463" s="699">
        <v>472.71</v>
      </c>
      <c r="M463" s="699">
        <v>945.42</v>
      </c>
      <c r="N463" s="696">
        <v>2</v>
      </c>
      <c r="O463" s="700">
        <v>1</v>
      </c>
      <c r="P463" s="699">
        <v>945.42</v>
      </c>
      <c r="Q463" s="701">
        <v>1</v>
      </c>
      <c r="R463" s="696">
        <v>2</v>
      </c>
      <c r="S463" s="701">
        <v>1</v>
      </c>
      <c r="T463" s="700">
        <v>1</v>
      </c>
      <c r="U463" s="702">
        <v>1</v>
      </c>
    </row>
    <row r="464" spans="1:21" ht="14.4" customHeight="1" x14ac:dyDescent="0.3">
      <c r="A464" s="695">
        <v>31</v>
      </c>
      <c r="B464" s="696" t="s">
        <v>557</v>
      </c>
      <c r="C464" s="696">
        <v>89301312</v>
      </c>
      <c r="D464" s="697" t="s">
        <v>2545</v>
      </c>
      <c r="E464" s="698" t="s">
        <v>1786</v>
      </c>
      <c r="F464" s="696" t="s">
        <v>1771</v>
      </c>
      <c r="G464" s="696" t="s">
        <v>1873</v>
      </c>
      <c r="H464" s="696" t="s">
        <v>558</v>
      </c>
      <c r="I464" s="696" t="s">
        <v>2313</v>
      </c>
      <c r="J464" s="696" t="s">
        <v>2123</v>
      </c>
      <c r="K464" s="696" t="s">
        <v>2314</v>
      </c>
      <c r="L464" s="699">
        <v>35.130000000000003</v>
      </c>
      <c r="M464" s="699">
        <v>105.39000000000001</v>
      </c>
      <c r="N464" s="696">
        <v>3</v>
      </c>
      <c r="O464" s="700">
        <v>3</v>
      </c>
      <c r="P464" s="699">
        <v>105.39000000000001</v>
      </c>
      <c r="Q464" s="701">
        <v>1</v>
      </c>
      <c r="R464" s="696">
        <v>3</v>
      </c>
      <c r="S464" s="701">
        <v>1</v>
      </c>
      <c r="T464" s="700">
        <v>3</v>
      </c>
      <c r="U464" s="702">
        <v>1</v>
      </c>
    </row>
    <row r="465" spans="1:21" ht="14.4" customHeight="1" x14ac:dyDescent="0.3">
      <c r="A465" s="695">
        <v>31</v>
      </c>
      <c r="B465" s="696" t="s">
        <v>557</v>
      </c>
      <c r="C465" s="696">
        <v>89301312</v>
      </c>
      <c r="D465" s="697" t="s">
        <v>2545</v>
      </c>
      <c r="E465" s="698" t="s">
        <v>1786</v>
      </c>
      <c r="F465" s="696" t="s">
        <v>1771</v>
      </c>
      <c r="G465" s="696" t="s">
        <v>1873</v>
      </c>
      <c r="H465" s="696" t="s">
        <v>558</v>
      </c>
      <c r="I465" s="696" t="s">
        <v>1917</v>
      </c>
      <c r="J465" s="696" t="s">
        <v>1875</v>
      </c>
      <c r="K465" s="696" t="s">
        <v>1918</v>
      </c>
      <c r="L465" s="699">
        <v>47.57</v>
      </c>
      <c r="M465" s="699">
        <v>47.57</v>
      </c>
      <c r="N465" s="696">
        <v>1</v>
      </c>
      <c r="O465" s="700">
        <v>1</v>
      </c>
      <c r="P465" s="699">
        <v>47.57</v>
      </c>
      <c r="Q465" s="701">
        <v>1</v>
      </c>
      <c r="R465" s="696">
        <v>1</v>
      </c>
      <c r="S465" s="701">
        <v>1</v>
      </c>
      <c r="T465" s="700">
        <v>1</v>
      </c>
      <c r="U465" s="702">
        <v>1</v>
      </c>
    </row>
    <row r="466" spans="1:21" ht="14.4" customHeight="1" x14ac:dyDescent="0.3">
      <c r="A466" s="695">
        <v>31</v>
      </c>
      <c r="B466" s="696" t="s">
        <v>557</v>
      </c>
      <c r="C466" s="696">
        <v>89301312</v>
      </c>
      <c r="D466" s="697" t="s">
        <v>2545</v>
      </c>
      <c r="E466" s="698" t="s">
        <v>1786</v>
      </c>
      <c r="F466" s="696" t="s">
        <v>1771</v>
      </c>
      <c r="G466" s="696" t="s">
        <v>1877</v>
      </c>
      <c r="H466" s="696" t="s">
        <v>558</v>
      </c>
      <c r="I466" s="696" t="s">
        <v>1881</v>
      </c>
      <c r="J466" s="696" t="s">
        <v>1882</v>
      </c>
      <c r="K466" s="696" t="s">
        <v>1883</v>
      </c>
      <c r="L466" s="699">
        <v>200</v>
      </c>
      <c r="M466" s="699">
        <v>800</v>
      </c>
      <c r="N466" s="696">
        <v>4</v>
      </c>
      <c r="O466" s="700">
        <v>2</v>
      </c>
      <c r="P466" s="699">
        <v>800</v>
      </c>
      <c r="Q466" s="701">
        <v>1</v>
      </c>
      <c r="R466" s="696">
        <v>4</v>
      </c>
      <c r="S466" s="701">
        <v>1</v>
      </c>
      <c r="T466" s="700">
        <v>2</v>
      </c>
      <c r="U466" s="702">
        <v>1</v>
      </c>
    </row>
    <row r="467" spans="1:21" ht="14.4" customHeight="1" x14ac:dyDescent="0.3">
      <c r="A467" s="695">
        <v>31</v>
      </c>
      <c r="B467" s="696" t="s">
        <v>557</v>
      </c>
      <c r="C467" s="696">
        <v>89301312</v>
      </c>
      <c r="D467" s="697" t="s">
        <v>2545</v>
      </c>
      <c r="E467" s="698" t="s">
        <v>1786</v>
      </c>
      <c r="F467" s="696" t="s">
        <v>1771</v>
      </c>
      <c r="G467" s="696" t="s">
        <v>1877</v>
      </c>
      <c r="H467" s="696" t="s">
        <v>558</v>
      </c>
      <c r="I467" s="696" t="s">
        <v>2231</v>
      </c>
      <c r="J467" s="696" t="s">
        <v>2232</v>
      </c>
      <c r="K467" s="696" t="s">
        <v>2233</v>
      </c>
      <c r="L467" s="699">
        <v>190</v>
      </c>
      <c r="M467" s="699">
        <v>380</v>
      </c>
      <c r="N467" s="696">
        <v>2</v>
      </c>
      <c r="O467" s="700">
        <v>1</v>
      </c>
      <c r="P467" s="699"/>
      <c r="Q467" s="701">
        <v>0</v>
      </c>
      <c r="R467" s="696"/>
      <c r="S467" s="701">
        <v>0</v>
      </c>
      <c r="T467" s="700"/>
      <c r="U467" s="702">
        <v>0</v>
      </c>
    </row>
    <row r="468" spans="1:21" ht="14.4" customHeight="1" x14ac:dyDescent="0.3">
      <c r="A468" s="695">
        <v>31</v>
      </c>
      <c r="B468" s="696" t="s">
        <v>557</v>
      </c>
      <c r="C468" s="696">
        <v>89301312</v>
      </c>
      <c r="D468" s="697" t="s">
        <v>2545</v>
      </c>
      <c r="E468" s="698" t="s">
        <v>1786</v>
      </c>
      <c r="F468" s="696" t="s">
        <v>1771</v>
      </c>
      <c r="G468" s="696" t="s">
        <v>1884</v>
      </c>
      <c r="H468" s="696" t="s">
        <v>558</v>
      </c>
      <c r="I468" s="696" t="s">
        <v>1885</v>
      </c>
      <c r="J468" s="696" t="s">
        <v>1886</v>
      </c>
      <c r="K468" s="696" t="s">
        <v>1887</v>
      </c>
      <c r="L468" s="699">
        <v>3000</v>
      </c>
      <c r="M468" s="699">
        <v>3000</v>
      </c>
      <c r="N468" s="696">
        <v>1</v>
      </c>
      <c r="O468" s="700">
        <v>1</v>
      </c>
      <c r="P468" s="699"/>
      <c r="Q468" s="701">
        <v>0</v>
      </c>
      <c r="R468" s="696"/>
      <c r="S468" s="701">
        <v>0</v>
      </c>
      <c r="T468" s="700"/>
      <c r="U468" s="702">
        <v>0</v>
      </c>
    </row>
    <row r="469" spans="1:21" ht="14.4" customHeight="1" x14ac:dyDescent="0.3">
      <c r="A469" s="695">
        <v>31</v>
      </c>
      <c r="B469" s="696" t="s">
        <v>557</v>
      </c>
      <c r="C469" s="696">
        <v>89301312</v>
      </c>
      <c r="D469" s="697" t="s">
        <v>2545</v>
      </c>
      <c r="E469" s="698" t="s">
        <v>1786</v>
      </c>
      <c r="F469" s="696" t="s">
        <v>1771</v>
      </c>
      <c r="G469" s="696" t="s">
        <v>1884</v>
      </c>
      <c r="H469" s="696" t="s">
        <v>558</v>
      </c>
      <c r="I469" s="696" t="s">
        <v>1981</v>
      </c>
      <c r="J469" s="696" t="s">
        <v>1982</v>
      </c>
      <c r="K469" s="696" t="s">
        <v>1983</v>
      </c>
      <c r="L469" s="699">
        <v>2296.87</v>
      </c>
      <c r="M469" s="699">
        <v>2296.87</v>
      </c>
      <c r="N469" s="696">
        <v>1</v>
      </c>
      <c r="O469" s="700">
        <v>1</v>
      </c>
      <c r="P469" s="699">
        <v>2296.87</v>
      </c>
      <c r="Q469" s="701">
        <v>1</v>
      </c>
      <c r="R469" s="696">
        <v>1</v>
      </c>
      <c r="S469" s="701">
        <v>1</v>
      </c>
      <c r="T469" s="700">
        <v>1</v>
      </c>
      <c r="U469" s="702">
        <v>1</v>
      </c>
    </row>
    <row r="470" spans="1:21" ht="14.4" customHeight="1" x14ac:dyDescent="0.3">
      <c r="A470" s="695">
        <v>31</v>
      </c>
      <c r="B470" s="696" t="s">
        <v>557</v>
      </c>
      <c r="C470" s="696">
        <v>89301312</v>
      </c>
      <c r="D470" s="697" t="s">
        <v>2545</v>
      </c>
      <c r="E470" s="698" t="s">
        <v>1786</v>
      </c>
      <c r="F470" s="696" t="s">
        <v>1771</v>
      </c>
      <c r="G470" s="696" t="s">
        <v>1884</v>
      </c>
      <c r="H470" s="696" t="s">
        <v>558</v>
      </c>
      <c r="I470" s="696" t="s">
        <v>2003</v>
      </c>
      <c r="J470" s="696" t="s">
        <v>2004</v>
      </c>
      <c r="K470" s="696" t="s">
        <v>2005</v>
      </c>
      <c r="L470" s="699">
        <v>320.25</v>
      </c>
      <c r="M470" s="699">
        <v>960.75</v>
      </c>
      <c r="N470" s="696">
        <v>3</v>
      </c>
      <c r="O470" s="700">
        <v>3</v>
      </c>
      <c r="P470" s="699">
        <v>960.75</v>
      </c>
      <c r="Q470" s="701">
        <v>1</v>
      </c>
      <c r="R470" s="696">
        <v>3</v>
      </c>
      <c r="S470" s="701">
        <v>1</v>
      </c>
      <c r="T470" s="700">
        <v>3</v>
      </c>
      <c r="U470" s="702">
        <v>1</v>
      </c>
    </row>
    <row r="471" spans="1:21" ht="14.4" customHeight="1" x14ac:dyDescent="0.3">
      <c r="A471" s="695">
        <v>31</v>
      </c>
      <c r="B471" s="696" t="s">
        <v>557</v>
      </c>
      <c r="C471" s="696">
        <v>89301312</v>
      </c>
      <c r="D471" s="697" t="s">
        <v>2545</v>
      </c>
      <c r="E471" s="698" t="s">
        <v>1786</v>
      </c>
      <c r="F471" s="696" t="s">
        <v>1771</v>
      </c>
      <c r="G471" s="696" t="s">
        <v>1884</v>
      </c>
      <c r="H471" s="696" t="s">
        <v>558</v>
      </c>
      <c r="I471" s="696" t="s">
        <v>2153</v>
      </c>
      <c r="J471" s="696" t="s">
        <v>2154</v>
      </c>
      <c r="K471" s="696" t="s">
        <v>2155</v>
      </c>
      <c r="L471" s="699">
        <v>245.43</v>
      </c>
      <c r="M471" s="699">
        <v>490.86</v>
      </c>
      <c r="N471" s="696">
        <v>2</v>
      </c>
      <c r="O471" s="700">
        <v>2</v>
      </c>
      <c r="P471" s="699">
        <v>490.86</v>
      </c>
      <c r="Q471" s="701">
        <v>1</v>
      </c>
      <c r="R471" s="696">
        <v>2</v>
      </c>
      <c r="S471" s="701">
        <v>1</v>
      </c>
      <c r="T471" s="700">
        <v>2</v>
      </c>
      <c r="U471" s="702">
        <v>1</v>
      </c>
    </row>
    <row r="472" spans="1:21" ht="14.4" customHeight="1" x14ac:dyDescent="0.3">
      <c r="A472" s="695">
        <v>31</v>
      </c>
      <c r="B472" s="696" t="s">
        <v>557</v>
      </c>
      <c r="C472" s="696">
        <v>89301312</v>
      </c>
      <c r="D472" s="697" t="s">
        <v>2545</v>
      </c>
      <c r="E472" s="698" t="s">
        <v>1786</v>
      </c>
      <c r="F472" s="696" t="s">
        <v>1771</v>
      </c>
      <c r="G472" s="696" t="s">
        <v>1884</v>
      </c>
      <c r="H472" s="696" t="s">
        <v>558</v>
      </c>
      <c r="I472" s="696" t="s">
        <v>2136</v>
      </c>
      <c r="J472" s="696" t="s">
        <v>2137</v>
      </c>
      <c r="K472" s="696" t="s">
        <v>2138</v>
      </c>
      <c r="L472" s="699">
        <v>1575</v>
      </c>
      <c r="M472" s="699">
        <v>1575</v>
      </c>
      <c r="N472" s="696">
        <v>1</v>
      </c>
      <c r="O472" s="700">
        <v>1</v>
      </c>
      <c r="P472" s="699">
        <v>1575</v>
      </c>
      <c r="Q472" s="701">
        <v>1</v>
      </c>
      <c r="R472" s="696">
        <v>1</v>
      </c>
      <c r="S472" s="701">
        <v>1</v>
      </c>
      <c r="T472" s="700">
        <v>1</v>
      </c>
      <c r="U472" s="702">
        <v>1</v>
      </c>
    </row>
    <row r="473" spans="1:21" ht="14.4" customHeight="1" x14ac:dyDescent="0.3">
      <c r="A473" s="695">
        <v>31</v>
      </c>
      <c r="B473" s="696" t="s">
        <v>557</v>
      </c>
      <c r="C473" s="696">
        <v>89301312</v>
      </c>
      <c r="D473" s="697" t="s">
        <v>2545</v>
      </c>
      <c r="E473" s="698" t="s">
        <v>1786</v>
      </c>
      <c r="F473" s="696" t="s">
        <v>1771</v>
      </c>
      <c r="G473" s="696" t="s">
        <v>1884</v>
      </c>
      <c r="H473" s="696" t="s">
        <v>558</v>
      </c>
      <c r="I473" s="696" t="s">
        <v>2156</v>
      </c>
      <c r="J473" s="696" t="s">
        <v>2157</v>
      </c>
      <c r="K473" s="696" t="s">
        <v>2158</v>
      </c>
      <c r="L473" s="699">
        <v>250</v>
      </c>
      <c r="M473" s="699">
        <v>250</v>
      </c>
      <c r="N473" s="696">
        <v>1</v>
      </c>
      <c r="O473" s="700">
        <v>1</v>
      </c>
      <c r="P473" s="699"/>
      <c r="Q473" s="701">
        <v>0</v>
      </c>
      <c r="R473" s="696"/>
      <c r="S473" s="701">
        <v>0</v>
      </c>
      <c r="T473" s="700"/>
      <c r="U473" s="702">
        <v>0</v>
      </c>
    </row>
    <row r="474" spans="1:21" ht="14.4" customHeight="1" x14ac:dyDescent="0.3">
      <c r="A474" s="695">
        <v>31</v>
      </c>
      <c r="B474" s="696" t="s">
        <v>557</v>
      </c>
      <c r="C474" s="696">
        <v>89301312</v>
      </c>
      <c r="D474" s="697" t="s">
        <v>2545</v>
      </c>
      <c r="E474" s="698" t="s">
        <v>1786</v>
      </c>
      <c r="F474" s="696" t="s">
        <v>1771</v>
      </c>
      <c r="G474" s="696" t="s">
        <v>1884</v>
      </c>
      <c r="H474" s="696" t="s">
        <v>558</v>
      </c>
      <c r="I474" s="696" t="s">
        <v>1894</v>
      </c>
      <c r="J474" s="696" t="s">
        <v>1895</v>
      </c>
      <c r="K474" s="696" t="s">
        <v>1896</v>
      </c>
      <c r="L474" s="699">
        <v>750</v>
      </c>
      <c r="M474" s="699">
        <v>4500</v>
      </c>
      <c r="N474" s="696">
        <v>6</v>
      </c>
      <c r="O474" s="700">
        <v>6</v>
      </c>
      <c r="P474" s="699">
        <v>3750</v>
      </c>
      <c r="Q474" s="701">
        <v>0.83333333333333337</v>
      </c>
      <c r="R474" s="696">
        <v>5</v>
      </c>
      <c r="S474" s="701">
        <v>0.83333333333333337</v>
      </c>
      <c r="T474" s="700">
        <v>5</v>
      </c>
      <c r="U474" s="702">
        <v>0.83333333333333337</v>
      </c>
    </row>
    <row r="475" spans="1:21" ht="14.4" customHeight="1" x14ac:dyDescent="0.3">
      <c r="A475" s="695">
        <v>31</v>
      </c>
      <c r="B475" s="696" t="s">
        <v>557</v>
      </c>
      <c r="C475" s="696">
        <v>89301312</v>
      </c>
      <c r="D475" s="697" t="s">
        <v>2545</v>
      </c>
      <c r="E475" s="698" t="s">
        <v>1786</v>
      </c>
      <c r="F475" s="696" t="s">
        <v>1771</v>
      </c>
      <c r="G475" s="696" t="s">
        <v>1884</v>
      </c>
      <c r="H475" s="696" t="s">
        <v>558</v>
      </c>
      <c r="I475" s="696" t="s">
        <v>2041</v>
      </c>
      <c r="J475" s="696" t="s">
        <v>2042</v>
      </c>
      <c r="K475" s="696" t="s">
        <v>2043</v>
      </c>
      <c r="L475" s="699">
        <v>250</v>
      </c>
      <c r="M475" s="699">
        <v>250</v>
      </c>
      <c r="N475" s="696">
        <v>1</v>
      </c>
      <c r="O475" s="700">
        <v>1</v>
      </c>
      <c r="P475" s="699">
        <v>250</v>
      </c>
      <c r="Q475" s="701">
        <v>1</v>
      </c>
      <c r="R475" s="696">
        <v>1</v>
      </c>
      <c r="S475" s="701">
        <v>1</v>
      </c>
      <c r="T475" s="700">
        <v>1</v>
      </c>
      <c r="U475" s="702">
        <v>1</v>
      </c>
    </row>
    <row r="476" spans="1:21" ht="14.4" customHeight="1" x14ac:dyDescent="0.3">
      <c r="A476" s="695">
        <v>31</v>
      </c>
      <c r="B476" s="696" t="s">
        <v>557</v>
      </c>
      <c r="C476" s="696">
        <v>89301312</v>
      </c>
      <c r="D476" s="697" t="s">
        <v>2545</v>
      </c>
      <c r="E476" s="698" t="s">
        <v>1786</v>
      </c>
      <c r="F476" s="696" t="s">
        <v>1771</v>
      </c>
      <c r="G476" s="696" t="s">
        <v>1884</v>
      </c>
      <c r="H476" s="696" t="s">
        <v>558</v>
      </c>
      <c r="I476" s="696" t="s">
        <v>2315</v>
      </c>
      <c r="J476" s="696" t="s">
        <v>2316</v>
      </c>
      <c r="K476" s="696" t="s">
        <v>2317</v>
      </c>
      <c r="L476" s="699">
        <v>600</v>
      </c>
      <c r="M476" s="699">
        <v>600</v>
      </c>
      <c r="N476" s="696">
        <v>1</v>
      </c>
      <c r="O476" s="700">
        <v>1</v>
      </c>
      <c r="P476" s="699">
        <v>600</v>
      </c>
      <c r="Q476" s="701">
        <v>1</v>
      </c>
      <c r="R476" s="696">
        <v>1</v>
      </c>
      <c r="S476" s="701">
        <v>1</v>
      </c>
      <c r="T476" s="700">
        <v>1</v>
      </c>
      <c r="U476" s="702">
        <v>1</v>
      </c>
    </row>
    <row r="477" spans="1:21" ht="14.4" customHeight="1" x14ac:dyDescent="0.3">
      <c r="A477" s="695">
        <v>31</v>
      </c>
      <c r="B477" s="696" t="s">
        <v>557</v>
      </c>
      <c r="C477" s="696">
        <v>89301312</v>
      </c>
      <c r="D477" s="697" t="s">
        <v>2545</v>
      </c>
      <c r="E477" s="698" t="s">
        <v>1786</v>
      </c>
      <c r="F477" s="696" t="s">
        <v>1771</v>
      </c>
      <c r="G477" s="696" t="s">
        <v>1884</v>
      </c>
      <c r="H477" s="696" t="s">
        <v>558</v>
      </c>
      <c r="I477" s="696" t="s">
        <v>2141</v>
      </c>
      <c r="J477" s="696" t="s">
        <v>2142</v>
      </c>
      <c r="K477" s="696" t="s">
        <v>2143</v>
      </c>
      <c r="L477" s="699">
        <v>750</v>
      </c>
      <c r="M477" s="699">
        <v>750</v>
      </c>
      <c r="N477" s="696">
        <v>1</v>
      </c>
      <c r="O477" s="700">
        <v>1</v>
      </c>
      <c r="P477" s="699">
        <v>750</v>
      </c>
      <c r="Q477" s="701">
        <v>1</v>
      </c>
      <c r="R477" s="696">
        <v>1</v>
      </c>
      <c r="S477" s="701">
        <v>1</v>
      </c>
      <c r="T477" s="700">
        <v>1</v>
      </c>
      <c r="U477" s="702">
        <v>1</v>
      </c>
    </row>
    <row r="478" spans="1:21" ht="14.4" customHeight="1" x14ac:dyDescent="0.3">
      <c r="A478" s="695">
        <v>31</v>
      </c>
      <c r="B478" s="696" t="s">
        <v>557</v>
      </c>
      <c r="C478" s="696">
        <v>89301312</v>
      </c>
      <c r="D478" s="697" t="s">
        <v>2545</v>
      </c>
      <c r="E478" s="698" t="s">
        <v>1786</v>
      </c>
      <c r="F478" s="696" t="s">
        <v>1771</v>
      </c>
      <c r="G478" s="696" t="s">
        <v>1884</v>
      </c>
      <c r="H478" s="696" t="s">
        <v>558</v>
      </c>
      <c r="I478" s="696" t="s">
        <v>2161</v>
      </c>
      <c r="J478" s="696" t="s">
        <v>2162</v>
      </c>
      <c r="K478" s="696"/>
      <c r="L478" s="699">
        <v>80.349999999999994</v>
      </c>
      <c r="M478" s="699">
        <v>80.349999999999994</v>
      </c>
      <c r="N478" s="696">
        <v>1</v>
      </c>
      <c r="O478" s="700">
        <v>1</v>
      </c>
      <c r="P478" s="699">
        <v>80.349999999999994</v>
      </c>
      <c r="Q478" s="701">
        <v>1</v>
      </c>
      <c r="R478" s="696">
        <v>1</v>
      </c>
      <c r="S478" s="701">
        <v>1</v>
      </c>
      <c r="T478" s="700">
        <v>1</v>
      </c>
      <c r="U478" s="702">
        <v>1</v>
      </c>
    </row>
    <row r="479" spans="1:21" ht="14.4" customHeight="1" x14ac:dyDescent="0.3">
      <c r="A479" s="695">
        <v>31</v>
      </c>
      <c r="B479" s="696" t="s">
        <v>557</v>
      </c>
      <c r="C479" s="696">
        <v>89301312</v>
      </c>
      <c r="D479" s="697" t="s">
        <v>2545</v>
      </c>
      <c r="E479" s="698" t="s">
        <v>1786</v>
      </c>
      <c r="F479" s="696" t="s">
        <v>1771</v>
      </c>
      <c r="G479" s="696" t="s">
        <v>1884</v>
      </c>
      <c r="H479" s="696" t="s">
        <v>558</v>
      </c>
      <c r="I479" s="696" t="s">
        <v>1984</v>
      </c>
      <c r="J479" s="696" t="s">
        <v>1985</v>
      </c>
      <c r="K479" s="696" t="s">
        <v>1986</v>
      </c>
      <c r="L479" s="699">
        <v>350</v>
      </c>
      <c r="M479" s="699">
        <v>2450</v>
      </c>
      <c r="N479" s="696">
        <v>7</v>
      </c>
      <c r="O479" s="700">
        <v>7</v>
      </c>
      <c r="P479" s="699">
        <v>1750</v>
      </c>
      <c r="Q479" s="701">
        <v>0.7142857142857143</v>
      </c>
      <c r="R479" s="696">
        <v>5</v>
      </c>
      <c r="S479" s="701">
        <v>0.7142857142857143</v>
      </c>
      <c r="T479" s="700">
        <v>5</v>
      </c>
      <c r="U479" s="702">
        <v>0.7142857142857143</v>
      </c>
    </row>
    <row r="480" spans="1:21" ht="14.4" customHeight="1" x14ac:dyDescent="0.3">
      <c r="A480" s="695">
        <v>31</v>
      </c>
      <c r="B480" s="696" t="s">
        <v>557</v>
      </c>
      <c r="C480" s="696">
        <v>89301312</v>
      </c>
      <c r="D480" s="697" t="s">
        <v>2545</v>
      </c>
      <c r="E480" s="698" t="s">
        <v>1787</v>
      </c>
      <c r="F480" s="696" t="s">
        <v>1769</v>
      </c>
      <c r="G480" s="696" t="s">
        <v>1801</v>
      </c>
      <c r="H480" s="696" t="s">
        <v>990</v>
      </c>
      <c r="I480" s="696" t="s">
        <v>1139</v>
      </c>
      <c r="J480" s="696" t="s">
        <v>1695</v>
      </c>
      <c r="K480" s="696" t="s">
        <v>1696</v>
      </c>
      <c r="L480" s="699">
        <v>333.31</v>
      </c>
      <c r="M480" s="699">
        <v>666.62</v>
      </c>
      <c r="N480" s="696">
        <v>2</v>
      </c>
      <c r="O480" s="700">
        <v>2</v>
      </c>
      <c r="P480" s="699">
        <v>666.62</v>
      </c>
      <c r="Q480" s="701">
        <v>1</v>
      </c>
      <c r="R480" s="696">
        <v>2</v>
      </c>
      <c r="S480" s="701">
        <v>1</v>
      </c>
      <c r="T480" s="700">
        <v>2</v>
      </c>
      <c r="U480" s="702">
        <v>1</v>
      </c>
    </row>
    <row r="481" spans="1:21" ht="14.4" customHeight="1" x14ac:dyDescent="0.3">
      <c r="A481" s="695">
        <v>31</v>
      </c>
      <c r="B481" s="696" t="s">
        <v>557</v>
      </c>
      <c r="C481" s="696">
        <v>89301312</v>
      </c>
      <c r="D481" s="697" t="s">
        <v>2545</v>
      </c>
      <c r="E481" s="698" t="s">
        <v>1787</v>
      </c>
      <c r="F481" s="696" t="s">
        <v>1769</v>
      </c>
      <c r="G481" s="696" t="s">
        <v>1813</v>
      </c>
      <c r="H481" s="696" t="s">
        <v>558</v>
      </c>
      <c r="I481" s="696" t="s">
        <v>2318</v>
      </c>
      <c r="J481" s="696" t="s">
        <v>2319</v>
      </c>
      <c r="K481" s="696" t="s">
        <v>2320</v>
      </c>
      <c r="L481" s="699">
        <v>37.68</v>
      </c>
      <c r="M481" s="699">
        <v>37.68</v>
      </c>
      <c r="N481" s="696">
        <v>1</v>
      </c>
      <c r="O481" s="700">
        <v>1</v>
      </c>
      <c r="P481" s="699"/>
      <c r="Q481" s="701">
        <v>0</v>
      </c>
      <c r="R481" s="696"/>
      <c r="S481" s="701">
        <v>0</v>
      </c>
      <c r="T481" s="700"/>
      <c r="U481" s="702">
        <v>0</v>
      </c>
    </row>
    <row r="482" spans="1:21" ht="14.4" customHeight="1" x14ac:dyDescent="0.3">
      <c r="A482" s="695">
        <v>31</v>
      </c>
      <c r="B482" s="696" t="s">
        <v>557</v>
      </c>
      <c r="C482" s="696">
        <v>89301312</v>
      </c>
      <c r="D482" s="697" t="s">
        <v>2545</v>
      </c>
      <c r="E482" s="698" t="s">
        <v>1787</v>
      </c>
      <c r="F482" s="696" t="s">
        <v>1769</v>
      </c>
      <c r="G482" s="696" t="s">
        <v>2321</v>
      </c>
      <c r="H482" s="696" t="s">
        <v>558</v>
      </c>
      <c r="I482" s="696" t="s">
        <v>2322</v>
      </c>
      <c r="J482" s="696" t="s">
        <v>633</v>
      </c>
      <c r="K482" s="696" t="s">
        <v>2323</v>
      </c>
      <c r="L482" s="699">
        <v>115.3</v>
      </c>
      <c r="M482" s="699">
        <v>115.3</v>
      </c>
      <c r="N482" s="696">
        <v>1</v>
      </c>
      <c r="O482" s="700">
        <v>0.5</v>
      </c>
      <c r="P482" s="699">
        <v>115.3</v>
      </c>
      <c r="Q482" s="701">
        <v>1</v>
      </c>
      <c r="R482" s="696">
        <v>1</v>
      </c>
      <c r="S482" s="701">
        <v>1</v>
      </c>
      <c r="T482" s="700">
        <v>0.5</v>
      </c>
      <c r="U482" s="702">
        <v>1</v>
      </c>
    </row>
    <row r="483" spans="1:21" ht="14.4" customHeight="1" x14ac:dyDescent="0.3">
      <c r="A483" s="695">
        <v>31</v>
      </c>
      <c r="B483" s="696" t="s">
        <v>557</v>
      </c>
      <c r="C483" s="696">
        <v>89301312</v>
      </c>
      <c r="D483" s="697" t="s">
        <v>2545</v>
      </c>
      <c r="E483" s="698" t="s">
        <v>1787</v>
      </c>
      <c r="F483" s="696" t="s">
        <v>1769</v>
      </c>
      <c r="G483" s="696" t="s">
        <v>2321</v>
      </c>
      <c r="H483" s="696" t="s">
        <v>558</v>
      </c>
      <c r="I483" s="696" t="s">
        <v>632</v>
      </c>
      <c r="J483" s="696" t="s">
        <v>633</v>
      </c>
      <c r="K483" s="696" t="s">
        <v>2323</v>
      </c>
      <c r="L483" s="699">
        <v>115.3</v>
      </c>
      <c r="M483" s="699">
        <v>115.3</v>
      </c>
      <c r="N483" s="696">
        <v>1</v>
      </c>
      <c r="O483" s="700">
        <v>1</v>
      </c>
      <c r="P483" s="699">
        <v>115.3</v>
      </c>
      <c r="Q483" s="701">
        <v>1</v>
      </c>
      <c r="R483" s="696">
        <v>1</v>
      </c>
      <c r="S483" s="701">
        <v>1</v>
      </c>
      <c r="T483" s="700">
        <v>1</v>
      </c>
      <c r="U483" s="702">
        <v>1</v>
      </c>
    </row>
    <row r="484" spans="1:21" ht="14.4" customHeight="1" x14ac:dyDescent="0.3">
      <c r="A484" s="695">
        <v>31</v>
      </c>
      <c r="B484" s="696" t="s">
        <v>557</v>
      </c>
      <c r="C484" s="696">
        <v>89301312</v>
      </c>
      <c r="D484" s="697" t="s">
        <v>2545</v>
      </c>
      <c r="E484" s="698" t="s">
        <v>1787</v>
      </c>
      <c r="F484" s="696" t="s">
        <v>1769</v>
      </c>
      <c r="G484" s="696" t="s">
        <v>2324</v>
      </c>
      <c r="H484" s="696" t="s">
        <v>558</v>
      </c>
      <c r="I484" s="696" t="s">
        <v>2325</v>
      </c>
      <c r="J484" s="696" t="s">
        <v>2326</v>
      </c>
      <c r="K484" s="696" t="s">
        <v>2327</v>
      </c>
      <c r="L484" s="699">
        <v>22.59</v>
      </c>
      <c r="M484" s="699">
        <v>22.59</v>
      </c>
      <c r="N484" s="696">
        <v>1</v>
      </c>
      <c r="O484" s="700">
        <v>1</v>
      </c>
      <c r="P484" s="699">
        <v>22.59</v>
      </c>
      <c r="Q484" s="701">
        <v>1</v>
      </c>
      <c r="R484" s="696">
        <v>1</v>
      </c>
      <c r="S484" s="701">
        <v>1</v>
      </c>
      <c r="T484" s="700">
        <v>1</v>
      </c>
      <c r="U484" s="702">
        <v>1</v>
      </c>
    </row>
    <row r="485" spans="1:21" ht="14.4" customHeight="1" x14ac:dyDescent="0.3">
      <c r="A485" s="695">
        <v>31</v>
      </c>
      <c r="B485" s="696" t="s">
        <v>557</v>
      </c>
      <c r="C485" s="696">
        <v>89301312</v>
      </c>
      <c r="D485" s="697" t="s">
        <v>2545</v>
      </c>
      <c r="E485" s="698" t="s">
        <v>1787</v>
      </c>
      <c r="F485" s="696" t="s">
        <v>1769</v>
      </c>
      <c r="G485" s="696" t="s">
        <v>1950</v>
      </c>
      <c r="H485" s="696" t="s">
        <v>558</v>
      </c>
      <c r="I485" s="696" t="s">
        <v>2328</v>
      </c>
      <c r="J485" s="696" t="s">
        <v>2329</v>
      </c>
      <c r="K485" s="696" t="s">
        <v>2330</v>
      </c>
      <c r="L485" s="699">
        <v>0</v>
      </c>
      <c r="M485" s="699">
        <v>0</v>
      </c>
      <c r="N485" s="696">
        <v>1</v>
      </c>
      <c r="O485" s="700">
        <v>1</v>
      </c>
      <c r="P485" s="699"/>
      <c r="Q485" s="701"/>
      <c r="R485" s="696"/>
      <c r="S485" s="701">
        <v>0</v>
      </c>
      <c r="T485" s="700"/>
      <c r="U485" s="702">
        <v>0</v>
      </c>
    </row>
    <row r="486" spans="1:21" ht="14.4" customHeight="1" x14ac:dyDescent="0.3">
      <c r="A486" s="695">
        <v>31</v>
      </c>
      <c r="B486" s="696" t="s">
        <v>557</v>
      </c>
      <c r="C486" s="696">
        <v>89301312</v>
      </c>
      <c r="D486" s="697" t="s">
        <v>2545</v>
      </c>
      <c r="E486" s="698" t="s">
        <v>1787</v>
      </c>
      <c r="F486" s="696" t="s">
        <v>1769</v>
      </c>
      <c r="G486" s="696" t="s">
        <v>1826</v>
      </c>
      <c r="H486" s="696" t="s">
        <v>558</v>
      </c>
      <c r="I486" s="696" t="s">
        <v>747</v>
      </c>
      <c r="J486" s="696" t="s">
        <v>748</v>
      </c>
      <c r="K486" s="696" t="s">
        <v>1934</v>
      </c>
      <c r="L486" s="699">
        <v>0</v>
      </c>
      <c r="M486" s="699">
        <v>0</v>
      </c>
      <c r="N486" s="696">
        <v>1</v>
      </c>
      <c r="O486" s="700">
        <v>0.5</v>
      </c>
      <c r="P486" s="699">
        <v>0</v>
      </c>
      <c r="Q486" s="701"/>
      <c r="R486" s="696">
        <v>1</v>
      </c>
      <c r="S486" s="701">
        <v>1</v>
      </c>
      <c r="T486" s="700">
        <v>0.5</v>
      </c>
      <c r="U486" s="702">
        <v>1</v>
      </c>
    </row>
    <row r="487" spans="1:21" ht="14.4" customHeight="1" x14ac:dyDescent="0.3">
      <c r="A487" s="695">
        <v>31</v>
      </c>
      <c r="B487" s="696" t="s">
        <v>557</v>
      </c>
      <c r="C487" s="696">
        <v>89301312</v>
      </c>
      <c r="D487" s="697" t="s">
        <v>2545</v>
      </c>
      <c r="E487" s="698" t="s">
        <v>1787</v>
      </c>
      <c r="F487" s="696" t="s">
        <v>1769</v>
      </c>
      <c r="G487" s="696" t="s">
        <v>1829</v>
      </c>
      <c r="H487" s="696" t="s">
        <v>990</v>
      </c>
      <c r="I487" s="696" t="s">
        <v>1169</v>
      </c>
      <c r="J487" s="696" t="s">
        <v>1170</v>
      </c>
      <c r="K487" s="696" t="s">
        <v>1171</v>
      </c>
      <c r="L487" s="699">
        <v>154.01</v>
      </c>
      <c r="M487" s="699">
        <v>308.02</v>
      </c>
      <c r="N487" s="696">
        <v>2</v>
      </c>
      <c r="O487" s="700">
        <v>2</v>
      </c>
      <c r="P487" s="699">
        <v>308.02</v>
      </c>
      <c r="Q487" s="701">
        <v>1</v>
      </c>
      <c r="R487" s="696">
        <v>2</v>
      </c>
      <c r="S487" s="701">
        <v>1</v>
      </c>
      <c r="T487" s="700">
        <v>2</v>
      </c>
      <c r="U487" s="702">
        <v>1</v>
      </c>
    </row>
    <row r="488" spans="1:21" ht="14.4" customHeight="1" x14ac:dyDescent="0.3">
      <c r="A488" s="695">
        <v>31</v>
      </c>
      <c r="B488" s="696" t="s">
        <v>557</v>
      </c>
      <c r="C488" s="696">
        <v>89301312</v>
      </c>
      <c r="D488" s="697" t="s">
        <v>2545</v>
      </c>
      <c r="E488" s="698" t="s">
        <v>1787</v>
      </c>
      <c r="F488" s="696" t="s">
        <v>1769</v>
      </c>
      <c r="G488" s="696" t="s">
        <v>1937</v>
      </c>
      <c r="H488" s="696" t="s">
        <v>558</v>
      </c>
      <c r="I488" s="696" t="s">
        <v>1092</v>
      </c>
      <c r="J488" s="696" t="s">
        <v>1093</v>
      </c>
      <c r="K488" s="696" t="s">
        <v>1938</v>
      </c>
      <c r="L488" s="699">
        <v>31.54</v>
      </c>
      <c r="M488" s="699">
        <v>31.54</v>
      </c>
      <c r="N488" s="696">
        <v>1</v>
      </c>
      <c r="O488" s="700">
        <v>1</v>
      </c>
      <c r="P488" s="699">
        <v>31.54</v>
      </c>
      <c r="Q488" s="701">
        <v>1</v>
      </c>
      <c r="R488" s="696">
        <v>1</v>
      </c>
      <c r="S488" s="701">
        <v>1</v>
      </c>
      <c r="T488" s="700">
        <v>1</v>
      </c>
      <c r="U488" s="702">
        <v>1</v>
      </c>
    </row>
    <row r="489" spans="1:21" ht="14.4" customHeight="1" x14ac:dyDescent="0.3">
      <c r="A489" s="695">
        <v>31</v>
      </c>
      <c r="B489" s="696" t="s">
        <v>557</v>
      </c>
      <c r="C489" s="696">
        <v>89301312</v>
      </c>
      <c r="D489" s="697" t="s">
        <v>2545</v>
      </c>
      <c r="E489" s="698" t="s">
        <v>1787</v>
      </c>
      <c r="F489" s="696" t="s">
        <v>1769</v>
      </c>
      <c r="G489" s="696" t="s">
        <v>1795</v>
      </c>
      <c r="H489" s="696" t="s">
        <v>990</v>
      </c>
      <c r="I489" s="696" t="s">
        <v>1065</v>
      </c>
      <c r="J489" s="696" t="s">
        <v>1062</v>
      </c>
      <c r="K489" s="696" t="s">
        <v>1066</v>
      </c>
      <c r="L489" s="699">
        <v>625.29</v>
      </c>
      <c r="M489" s="699">
        <v>10004.64</v>
      </c>
      <c r="N489" s="696">
        <v>16</v>
      </c>
      <c r="O489" s="700">
        <v>9</v>
      </c>
      <c r="P489" s="699">
        <v>10004.64</v>
      </c>
      <c r="Q489" s="701">
        <v>1</v>
      </c>
      <c r="R489" s="696">
        <v>16</v>
      </c>
      <c r="S489" s="701">
        <v>1</v>
      </c>
      <c r="T489" s="700">
        <v>9</v>
      </c>
      <c r="U489" s="702">
        <v>1</v>
      </c>
    </row>
    <row r="490" spans="1:21" ht="14.4" customHeight="1" x14ac:dyDescent="0.3">
      <c r="A490" s="695">
        <v>31</v>
      </c>
      <c r="B490" s="696" t="s">
        <v>557</v>
      </c>
      <c r="C490" s="696">
        <v>89301312</v>
      </c>
      <c r="D490" s="697" t="s">
        <v>2545</v>
      </c>
      <c r="E490" s="698" t="s">
        <v>1787</v>
      </c>
      <c r="F490" s="696" t="s">
        <v>1769</v>
      </c>
      <c r="G490" s="696" t="s">
        <v>1795</v>
      </c>
      <c r="H490" s="696" t="s">
        <v>990</v>
      </c>
      <c r="I490" s="696" t="s">
        <v>1481</v>
      </c>
      <c r="J490" s="696" t="s">
        <v>1062</v>
      </c>
      <c r="K490" s="696" t="s">
        <v>1482</v>
      </c>
      <c r="L490" s="699">
        <v>937.93</v>
      </c>
      <c r="M490" s="699">
        <v>937.93</v>
      </c>
      <c r="N490" s="696">
        <v>1</v>
      </c>
      <c r="O490" s="700">
        <v>1</v>
      </c>
      <c r="P490" s="699">
        <v>937.93</v>
      </c>
      <c r="Q490" s="701">
        <v>1</v>
      </c>
      <c r="R490" s="696">
        <v>1</v>
      </c>
      <c r="S490" s="701">
        <v>1</v>
      </c>
      <c r="T490" s="700">
        <v>1</v>
      </c>
      <c r="U490" s="702">
        <v>1</v>
      </c>
    </row>
    <row r="491" spans="1:21" ht="14.4" customHeight="1" x14ac:dyDescent="0.3">
      <c r="A491" s="695">
        <v>31</v>
      </c>
      <c r="B491" s="696" t="s">
        <v>557</v>
      </c>
      <c r="C491" s="696">
        <v>89301312</v>
      </c>
      <c r="D491" s="697" t="s">
        <v>2545</v>
      </c>
      <c r="E491" s="698" t="s">
        <v>1787</v>
      </c>
      <c r="F491" s="696" t="s">
        <v>1769</v>
      </c>
      <c r="G491" s="696" t="s">
        <v>1835</v>
      </c>
      <c r="H491" s="696" t="s">
        <v>990</v>
      </c>
      <c r="I491" s="696" t="s">
        <v>1034</v>
      </c>
      <c r="J491" s="696" t="s">
        <v>993</v>
      </c>
      <c r="K491" s="696" t="s">
        <v>1715</v>
      </c>
      <c r="L491" s="699">
        <v>48.31</v>
      </c>
      <c r="M491" s="699">
        <v>48.31</v>
      </c>
      <c r="N491" s="696">
        <v>1</v>
      </c>
      <c r="O491" s="700">
        <v>0.5</v>
      </c>
      <c r="P491" s="699">
        <v>48.31</v>
      </c>
      <c r="Q491" s="701">
        <v>1</v>
      </c>
      <c r="R491" s="696">
        <v>1</v>
      </c>
      <c r="S491" s="701">
        <v>1</v>
      </c>
      <c r="T491" s="700">
        <v>0.5</v>
      </c>
      <c r="U491" s="702">
        <v>1</v>
      </c>
    </row>
    <row r="492" spans="1:21" ht="14.4" customHeight="1" x14ac:dyDescent="0.3">
      <c r="A492" s="695">
        <v>31</v>
      </c>
      <c r="B492" s="696" t="s">
        <v>557</v>
      </c>
      <c r="C492" s="696">
        <v>89301312</v>
      </c>
      <c r="D492" s="697" t="s">
        <v>2545</v>
      </c>
      <c r="E492" s="698" t="s">
        <v>1787</v>
      </c>
      <c r="F492" s="696" t="s">
        <v>1769</v>
      </c>
      <c r="G492" s="696" t="s">
        <v>1835</v>
      </c>
      <c r="H492" s="696" t="s">
        <v>990</v>
      </c>
      <c r="I492" s="696" t="s">
        <v>992</v>
      </c>
      <c r="J492" s="696" t="s">
        <v>993</v>
      </c>
      <c r="K492" s="696" t="s">
        <v>1716</v>
      </c>
      <c r="L492" s="699">
        <v>96.63</v>
      </c>
      <c r="M492" s="699">
        <v>289.89</v>
      </c>
      <c r="N492" s="696">
        <v>3</v>
      </c>
      <c r="O492" s="700">
        <v>1.5</v>
      </c>
      <c r="P492" s="699">
        <v>289.89</v>
      </c>
      <c r="Q492" s="701">
        <v>1</v>
      </c>
      <c r="R492" s="696">
        <v>3</v>
      </c>
      <c r="S492" s="701">
        <v>1</v>
      </c>
      <c r="T492" s="700">
        <v>1.5</v>
      </c>
      <c r="U492" s="702">
        <v>1</v>
      </c>
    </row>
    <row r="493" spans="1:21" ht="14.4" customHeight="1" x14ac:dyDescent="0.3">
      <c r="A493" s="695">
        <v>31</v>
      </c>
      <c r="B493" s="696" t="s">
        <v>557</v>
      </c>
      <c r="C493" s="696">
        <v>89301312</v>
      </c>
      <c r="D493" s="697" t="s">
        <v>2545</v>
      </c>
      <c r="E493" s="698" t="s">
        <v>1787</v>
      </c>
      <c r="F493" s="696" t="s">
        <v>1769</v>
      </c>
      <c r="G493" s="696" t="s">
        <v>1835</v>
      </c>
      <c r="H493" s="696" t="s">
        <v>558</v>
      </c>
      <c r="I493" s="696" t="s">
        <v>2197</v>
      </c>
      <c r="J493" s="696" t="s">
        <v>2198</v>
      </c>
      <c r="K493" s="696" t="s">
        <v>2199</v>
      </c>
      <c r="L493" s="699">
        <v>96.63</v>
      </c>
      <c r="M493" s="699">
        <v>96.63</v>
      </c>
      <c r="N493" s="696">
        <v>1</v>
      </c>
      <c r="O493" s="700">
        <v>0.5</v>
      </c>
      <c r="P493" s="699">
        <v>96.63</v>
      </c>
      <c r="Q493" s="701">
        <v>1</v>
      </c>
      <c r="R493" s="696">
        <v>1</v>
      </c>
      <c r="S493" s="701">
        <v>1</v>
      </c>
      <c r="T493" s="700">
        <v>0.5</v>
      </c>
      <c r="U493" s="702">
        <v>1</v>
      </c>
    </row>
    <row r="494" spans="1:21" ht="14.4" customHeight="1" x14ac:dyDescent="0.3">
      <c r="A494" s="695">
        <v>31</v>
      </c>
      <c r="B494" s="696" t="s">
        <v>557</v>
      </c>
      <c r="C494" s="696">
        <v>89301312</v>
      </c>
      <c r="D494" s="697" t="s">
        <v>2545</v>
      </c>
      <c r="E494" s="698" t="s">
        <v>1787</v>
      </c>
      <c r="F494" s="696" t="s">
        <v>1769</v>
      </c>
      <c r="G494" s="696" t="s">
        <v>1835</v>
      </c>
      <c r="H494" s="696" t="s">
        <v>558</v>
      </c>
      <c r="I494" s="696" t="s">
        <v>1836</v>
      </c>
      <c r="J494" s="696" t="s">
        <v>993</v>
      </c>
      <c r="K494" s="696" t="s">
        <v>1837</v>
      </c>
      <c r="L494" s="699">
        <v>48.31</v>
      </c>
      <c r="M494" s="699">
        <v>48.31</v>
      </c>
      <c r="N494" s="696">
        <v>1</v>
      </c>
      <c r="O494" s="700">
        <v>0.5</v>
      </c>
      <c r="P494" s="699">
        <v>48.31</v>
      </c>
      <c r="Q494" s="701">
        <v>1</v>
      </c>
      <c r="R494" s="696">
        <v>1</v>
      </c>
      <c r="S494" s="701">
        <v>1</v>
      </c>
      <c r="T494" s="700">
        <v>0.5</v>
      </c>
      <c r="U494" s="702">
        <v>1</v>
      </c>
    </row>
    <row r="495" spans="1:21" ht="14.4" customHeight="1" x14ac:dyDescent="0.3">
      <c r="A495" s="695">
        <v>31</v>
      </c>
      <c r="B495" s="696" t="s">
        <v>557</v>
      </c>
      <c r="C495" s="696">
        <v>89301312</v>
      </c>
      <c r="D495" s="697" t="s">
        <v>2545</v>
      </c>
      <c r="E495" s="698" t="s">
        <v>1787</v>
      </c>
      <c r="F495" s="696" t="s">
        <v>1769</v>
      </c>
      <c r="G495" s="696" t="s">
        <v>1964</v>
      </c>
      <c r="H495" s="696" t="s">
        <v>558</v>
      </c>
      <c r="I495" s="696" t="s">
        <v>2331</v>
      </c>
      <c r="J495" s="696" t="s">
        <v>2332</v>
      </c>
      <c r="K495" s="696" t="s">
        <v>645</v>
      </c>
      <c r="L495" s="699">
        <v>97.97</v>
      </c>
      <c r="M495" s="699">
        <v>97.97</v>
      </c>
      <c r="N495" s="696">
        <v>1</v>
      </c>
      <c r="O495" s="700">
        <v>0.5</v>
      </c>
      <c r="P495" s="699">
        <v>97.97</v>
      </c>
      <c r="Q495" s="701">
        <v>1</v>
      </c>
      <c r="R495" s="696">
        <v>1</v>
      </c>
      <c r="S495" s="701">
        <v>1</v>
      </c>
      <c r="T495" s="700">
        <v>0.5</v>
      </c>
      <c r="U495" s="702">
        <v>1</v>
      </c>
    </row>
    <row r="496" spans="1:21" ht="14.4" customHeight="1" x14ac:dyDescent="0.3">
      <c r="A496" s="695">
        <v>31</v>
      </c>
      <c r="B496" s="696" t="s">
        <v>557</v>
      </c>
      <c r="C496" s="696">
        <v>89301312</v>
      </c>
      <c r="D496" s="697" t="s">
        <v>2545</v>
      </c>
      <c r="E496" s="698" t="s">
        <v>1787</v>
      </c>
      <c r="F496" s="696" t="s">
        <v>1769</v>
      </c>
      <c r="G496" s="696" t="s">
        <v>2200</v>
      </c>
      <c r="H496" s="696" t="s">
        <v>558</v>
      </c>
      <c r="I496" s="696" t="s">
        <v>2333</v>
      </c>
      <c r="J496" s="696" t="s">
        <v>988</v>
      </c>
      <c r="K496" s="696" t="s">
        <v>2079</v>
      </c>
      <c r="L496" s="699">
        <v>56.69</v>
      </c>
      <c r="M496" s="699">
        <v>56.69</v>
      </c>
      <c r="N496" s="696">
        <v>1</v>
      </c>
      <c r="O496" s="700">
        <v>0.5</v>
      </c>
      <c r="P496" s="699">
        <v>56.69</v>
      </c>
      <c r="Q496" s="701">
        <v>1</v>
      </c>
      <c r="R496" s="696">
        <v>1</v>
      </c>
      <c r="S496" s="701">
        <v>1</v>
      </c>
      <c r="T496" s="700">
        <v>0.5</v>
      </c>
      <c r="U496" s="702">
        <v>1</v>
      </c>
    </row>
    <row r="497" spans="1:21" ht="14.4" customHeight="1" x14ac:dyDescent="0.3">
      <c r="A497" s="695">
        <v>31</v>
      </c>
      <c r="B497" s="696" t="s">
        <v>557</v>
      </c>
      <c r="C497" s="696">
        <v>89301312</v>
      </c>
      <c r="D497" s="697" t="s">
        <v>2545</v>
      </c>
      <c r="E497" s="698" t="s">
        <v>1787</v>
      </c>
      <c r="F497" s="696" t="s">
        <v>1769</v>
      </c>
      <c r="G497" s="696" t="s">
        <v>1852</v>
      </c>
      <c r="H497" s="696" t="s">
        <v>558</v>
      </c>
      <c r="I497" s="696" t="s">
        <v>663</v>
      </c>
      <c r="J497" s="696" t="s">
        <v>1853</v>
      </c>
      <c r="K497" s="696" t="s">
        <v>1854</v>
      </c>
      <c r="L497" s="699">
        <v>0</v>
      </c>
      <c r="M497" s="699">
        <v>0</v>
      </c>
      <c r="N497" s="696">
        <v>1</v>
      </c>
      <c r="O497" s="700">
        <v>0.5</v>
      </c>
      <c r="P497" s="699">
        <v>0</v>
      </c>
      <c r="Q497" s="701"/>
      <c r="R497" s="696">
        <v>1</v>
      </c>
      <c r="S497" s="701">
        <v>1</v>
      </c>
      <c r="T497" s="700">
        <v>0.5</v>
      </c>
      <c r="U497" s="702">
        <v>1</v>
      </c>
    </row>
    <row r="498" spans="1:21" ht="14.4" customHeight="1" x14ac:dyDescent="0.3">
      <c r="A498" s="695">
        <v>31</v>
      </c>
      <c r="B498" s="696" t="s">
        <v>557</v>
      </c>
      <c r="C498" s="696">
        <v>89301312</v>
      </c>
      <c r="D498" s="697" t="s">
        <v>2545</v>
      </c>
      <c r="E498" s="698" t="s">
        <v>1787</v>
      </c>
      <c r="F498" s="696" t="s">
        <v>1769</v>
      </c>
      <c r="G498" s="696" t="s">
        <v>1859</v>
      </c>
      <c r="H498" s="696" t="s">
        <v>558</v>
      </c>
      <c r="I498" s="696" t="s">
        <v>2334</v>
      </c>
      <c r="J498" s="696" t="s">
        <v>1861</v>
      </c>
      <c r="K498" s="696" t="s">
        <v>1718</v>
      </c>
      <c r="L498" s="699">
        <v>32.74</v>
      </c>
      <c r="M498" s="699">
        <v>32.74</v>
      </c>
      <c r="N498" s="696">
        <v>1</v>
      </c>
      <c r="O498" s="700">
        <v>1</v>
      </c>
      <c r="P498" s="699">
        <v>32.74</v>
      </c>
      <c r="Q498" s="701">
        <v>1</v>
      </c>
      <c r="R498" s="696">
        <v>1</v>
      </c>
      <c r="S498" s="701">
        <v>1</v>
      </c>
      <c r="T498" s="700">
        <v>1</v>
      </c>
      <c r="U498" s="702">
        <v>1</v>
      </c>
    </row>
    <row r="499" spans="1:21" ht="14.4" customHeight="1" x14ac:dyDescent="0.3">
      <c r="A499" s="695">
        <v>31</v>
      </c>
      <c r="B499" s="696" t="s">
        <v>557</v>
      </c>
      <c r="C499" s="696">
        <v>89301312</v>
      </c>
      <c r="D499" s="697" t="s">
        <v>2545</v>
      </c>
      <c r="E499" s="698" t="s">
        <v>1787</v>
      </c>
      <c r="F499" s="696" t="s">
        <v>1769</v>
      </c>
      <c r="G499" s="696" t="s">
        <v>1939</v>
      </c>
      <c r="H499" s="696" t="s">
        <v>558</v>
      </c>
      <c r="I499" s="696" t="s">
        <v>1940</v>
      </c>
      <c r="J499" s="696" t="s">
        <v>1941</v>
      </c>
      <c r="K499" s="696" t="s">
        <v>1942</v>
      </c>
      <c r="L499" s="699">
        <v>20.329999999999998</v>
      </c>
      <c r="M499" s="699">
        <v>81.319999999999993</v>
      </c>
      <c r="N499" s="696">
        <v>4</v>
      </c>
      <c r="O499" s="700">
        <v>4</v>
      </c>
      <c r="P499" s="699">
        <v>20.329999999999998</v>
      </c>
      <c r="Q499" s="701">
        <v>0.25</v>
      </c>
      <c r="R499" s="696">
        <v>1</v>
      </c>
      <c r="S499" s="701">
        <v>0.25</v>
      </c>
      <c r="T499" s="700">
        <v>1</v>
      </c>
      <c r="U499" s="702">
        <v>0.25</v>
      </c>
    </row>
    <row r="500" spans="1:21" ht="14.4" customHeight="1" x14ac:dyDescent="0.3">
      <c r="A500" s="695">
        <v>31</v>
      </c>
      <c r="B500" s="696" t="s">
        <v>557</v>
      </c>
      <c r="C500" s="696">
        <v>89301312</v>
      </c>
      <c r="D500" s="697" t="s">
        <v>2545</v>
      </c>
      <c r="E500" s="698" t="s">
        <v>1787</v>
      </c>
      <c r="F500" s="696" t="s">
        <v>1769</v>
      </c>
      <c r="G500" s="696" t="s">
        <v>1939</v>
      </c>
      <c r="H500" s="696" t="s">
        <v>558</v>
      </c>
      <c r="I500" s="696" t="s">
        <v>2335</v>
      </c>
      <c r="J500" s="696" t="s">
        <v>1941</v>
      </c>
      <c r="K500" s="696" t="s">
        <v>1975</v>
      </c>
      <c r="L500" s="699">
        <v>40.64</v>
      </c>
      <c r="M500" s="699">
        <v>40.64</v>
      </c>
      <c r="N500" s="696">
        <v>1</v>
      </c>
      <c r="O500" s="700">
        <v>0.5</v>
      </c>
      <c r="P500" s="699">
        <v>40.64</v>
      </c>
      <c r="Q500" s="701">
        <v>1</v>
      </c>
      <c r="R500" s="696">
        <v>1</v>
      </c>
      <c r="S500" s="701">
        <v>1</v>
      </c>
      <c r="T500" s="700">
        <v>0.5</v>
      </c>
      <c r="U500" s="702">
        <v>1</v>
      </c>
    </row>
    <row r="501" spans="1:21" ht="14.4" customHeight="1" x14ac:dyDescent="0.3">
      <c r="A501" s="695">
        <v>31</v>
      </c>
      <c r="B501" s="696" t="s">
        <v>557</v>
      </c>
      <c r="C501" s="696">
        <v>89301312</v>
      </c>
      <c r="D501" s="697" t="s">
        <v>2545</v>
      </c>
      <c r="E501" s="698" t="s">
        <v>1787</v>
      </c>
      <c r="F501" s="696" t="s">
        <v>1771</v>
      </c>
      <c r="G501" s="696" t="s">
        <v>1873</v>
      </c>
      <c r="H501" s="696" t="s">
        <v>558</v>
      </c>
      <c r="I501" s="696" t="s">
        <v>1874</v>
      </c>
      <c r="J501" s="696" t="s">
        <v>1875</v>
      </c>
      <c r="K501" s="696" t="s">
        <v>1876</v>
      </c>
      <c r="L501" s="699">
        <v>35.75</v>
      </c>
      <c r="M501" s="699">
        <v>71.5</v>
      </c>
      <c r="N501" s="696">
        <v>2</v>
      </c>
      <c r="O501" s="700">
        <v>2</v>
      </c>
      <c r="P501" s="699"/>
      <c r="Q501" s="701">
        <v>0</v>
      </c>
      <c r="R501" s="696"/>
      <c r="S501" s="701">
        <v>0</v>
      </c>
      <c r="T501" s="700"/>
      <c r="U501" s="702">
        <v>0</v>
      </c>
    </row>
    <row r="502" spans="1:21" ht="14.4" customHeight="1" x14ac:dyDescent="0.3">
      <c r="A502" s="695">
        <v>31</v>
      </c>
      <c r="B502" s="696" t="s">
        <v>557</v>
      </c>
      <c r="C502" s="696">
        <v>89301312</v>
      </c>
      <c r="D502" s="697" t="s">
        <v>2545</v>
      </c>
      <c r="E502" s="698" t="s">
        <v>1787</v>
      </c>
      <c r="F502" s="696" t="s">
        <v>1771</v>
      </c>
      <c r="G502" s="696" t="s">
        <v>1873</v>
      </c>
      <c r="H502" s="696" t="s">
        <v>558</v>
      </c>
      <c r="I502" s="696" t="s">
        <v>1917</v>
      </c>
      <c r="J502" s="696" t="s">
        <v>1875</v>
      </c>
      <c r="K502" s="696" t="s">
        <v>1918</v>
      </c>
      <c r="L502" s="699">
        <v>47.57</v>
      </c>
      <c r="M502" s="699">
        <v>47.57</v>
      </c>
      <c r="N502" s="696">
        <v>1</v>
      </c>
      <c r="O502" s="700">
        <v>1</v>
      </c>
      <c r="P502" s="699">
        <v>47.57</v>
      </c>
      <c r="Q502" s="701">
        <v>1</v>
      </c>
      <c r="R502" s="696">
        <v>1</v>
      </c>
      <c r="S502" s="701">
        <v>1</v>
      </c>
      <c r="T502" s="700">
        <v>1</v>
      </c>
      <c r="U502" s="702">
        <v>1</v>
      </c>
    </row>
    <row r="503" spans="1:21" ht="14.4" customHeight="1" x14ac:dyDescent="0.3">
      <c r="A503" s="695">
        <v>31</v>
      </c>
      <c r="B503" s="696" t="s">
        <v>557</v>
      </c>
      <c r="C503" s="696">
        <v>89301312</v>
      </c>
      <c r="D503" s="697" t="s">
        <v>2545</v>
      </c>
      <c r="E503" s="698" t="s">
        <v>1787</v>
      </c>
      <c r="F503" s="696" t="s">
        <v>1771</v>
      </c>
      <c r="G503" s="696" t="s">
        <v>1873</v>
      </c>
      <c r="H503" s="696" t="s">
        <v>558</v>
      </c>
      <c r="I503" s="696" t="s">
        <v>2125</v>
      </c>
      <c r="J503" s="696" t="s">
        <v>2123</v>
      </c>
      <c r="K503" s="696" t="s">
        <v>2126</v>
      </c>
      <c r="L503" s="699">
        <v>24.77</v>
      </c>
      <c r="M503" s="699">
        <v>24.77</v>
      </c>
      <c r="N503" s="696">
        <v>1</v>
      </c>
      <c r="O503" s="700">
        <v>1</v>
      </c>
      <c r="P503" s="699">
        <v>24.77</v>
      </c>
      <c r="Q503" s="701">
        <v>1</v>
      </c>
      <c r="R503" s="696">
        <v>1</v>
      </c>
      <c r="S503" s="701">
        <v>1</v>
      </c>
      <c r="T503" s="700">
        <v>1</v>
      </c>
      <c r="U503" s="702">
        <v>1</v>
      </c>
    </row>
    <row r="504" spans="1:21" ht="14.4" customHeight="1" x14ac:dyDescent="0.3">
      <c r="A504" s="695">
        <v>31</v>
      </c>
      <c r="B504" s="696" t="s">
        <v>557</v>
      </c>
      <c r="C504" s="696">
        <v>89301312</v>
      </c>
      <c r="D504" s="697" t="s">
        <v>2545</v>
      </c>
      <c r="E504" s="698" t="s">
        <v>1787</v>
      </c>
      <c r="F504" s="696" t="s">
        <v>1771</v>
      </c>
      <c r="G504" s="696" t="s">
        <v>1884</v>
      </c>
      <c r="H504" s="696" t="s">
        <v>558</v>
      </c>
      <c r="I504" s="696" t="s">
        <v>2003</v>
      </c>
      <c r="J504" s="696" t="s">
        <v>2004</v>
      </c>
      <c r="K504" s="696" t="s">
        <v>2005</v>
      </c>
      <c r="L504" s="699">
        <v>320.25</v>
      </c>
      <c r="M504" s="699">
        <v>320.25</v>
      </c>
      <c r="N504" s="696">
        <v>1</v>
      </c>
      <c r="O504" s="700">
        <v>1</v>
      </c>
      <c r="P504" s="699">
        <v>320.25</v>
      </c>
      <c r="Q504" s="701">
        <v>1</v>
      </c>
      <c r="R504" s="696">
        <v>1</v>
      </c>
      <c r="S504" s="701">
        <v>1</v>
      </c>
      <c r="T504" s="700">
        <v>1</v>
      </c>
      <c r="U504" s="702">
        <v>1</v>
      </c>
    </row>
    <row r="505" spans="1:21" ht="14.4" customHeight="1" x14ac:dyDescent="0.3">
      <c r="A505" s="695">
        <v>31</v>
      </c>
      <c r="B505" s="696" t="s">
        <v>557</v>
      </c>
      <c r="C505" s="696">
        <v>89301312</v>
      </c>
      <c r="D505" s="697" t="s">
        <v>2545</v>
      </c>
      <c r="E505" s="698" t="s">
        <v>1787</v>
      </c>
      <c r="F505" s="696" t="s">
        <v>1771</v>
      </c>
      <c r="G505" s="696" t="s">
        <v>1884</v>
      </c>
      <c r="H505" s="696" t="s">
        <v>558</v>
      </c>
      <c r="I505" s="696" t="s">
        <v>2153</v>
      </c>
      <c r="J505" s="696" t="s">
        <v>2154</v>
      </c>
      <c r="K505" s="696" t="s">
        <v>2155</v>
      </c>
      <c r="L505" s="699">
        <v>245.43</v>
      </c>
      <c r="M505" s="699">
        <v>245.43</v>
      </c>
      <c r="N505" s="696">
        <v>1</v>
      </c>
      <c r="O505" s="700">
        <v>1</v>
      </c>
      <c r="P505" s="699">
        <v>245.43</v>
      </c>
      <c r="Q505" s="701">
        <v>1</v>
      </c>
      <c r="R505" s="696">
        <v>1</v>
      </c>
      <c r="S505" s="701">
        <v>1</v>
      </c>
      <c r="T505" s="700">
        <v>1</v>
      </c>
      <c r="U505" s="702">
        <v>1</v>
      </c>
    </row>
    <row r="506" spans="1:21" ht="14.4" customHeight="1" x14ac:dyDescent="0.3">
      <c r="A506" s="695">
        <v>31</v>
      </c>
      <c r="B506" s="696" t="s">
        <v>557</v>
      </c>
      <c r="C506" s="696">
        <v>89301312</v>
      </c>
      <c r="D506" s="697" t="s">
        <v>2545</v>
      </c>
      <c r="E506" s="698" t="s">
        <v>1787</v>
      </c>
      <c r="F506" s="696" t="s">
        <v>1771</v>
      </c>
      <c r="G506" s="696" t="s">
        <v>1884</v>
      </c>
      <c r="H506" s="696" t="s">
        <v>558</v>
      </c>
      <c r="I506" s="696" t="s">
        <v>2136</v>
      </c>
      <c r="J506" s="696" t="s">
        <v>2137</v>
      </c>
      <c r="K506" s="696" t="s">
        <v>2138</v>
      </c>
      <c r="L506" s="699">
        <v>1575</v>
      </c>
      <c r="M506" s="699">
        <v>1575</v>
      </c>
      <c r="N506" s="696">
        <v>1</v>
      </c>
      <c r="O506" s="700">
        <v>1</v>
      </c>
      <c r="P506" s="699">
        <v>1575</v>
      </c>
      <c r="Q506" s="701">
        <v>1</v>
      </c>
      <c r="R506" s="696">
        <v>1</v>
      </c>
      <c r="S506" s="701">
        <v>1</v>
      </c>
      <c r="T506" s="700">
        <v>1</v>
      </c>
      <c r="U506" s="702">
        <v>1</v>
      </c>
    </row>
    <row r="507" spans="1:21" ht="14.4" customHeight="1" x14ac:dyDescent="0.3">
      <c r="A507" s="695">
        <v>31</v>
      </c>
      <c r="B507" s="696" t="s">
        <v>557</v>
      </c>
      <c r="C507" s="696">
        <v>89301312</v>
      </c>
      <c r="D507" s="697" t="s">
        <v>2545</v>
      </c>
      <c r="E507" s="698" t="s">
        <v>1787</v>
      </c>
      <c r="F507" s="696" t="s">
        <v>1771</v>
      </c>
      <c r="G507" s="696" t="s">
        <v>1884</v>
      </c>
      <c r="H507" s="696" t="s">
        <v>558</v>
      </c>
      <c r="I507" s="696" t="s">
        <v>1894</v>
      </c>
      <c r="J507" s="696" t="s">
        <v>1895</v>
      </c>
      <c r="K507" s="696" t="s">
        <v>1896</v>
      </c>
      <c r="L507" s="699">
        <v>750</v>
      </c>
      <c r="M507" s="699">
        <v>5250</v>
      </c>
      <c r="N507" s="696">
        <v>7</v>
      </c>
      <c r="O507" s="700">
        <v>7</v>
      </c>
      <c r="P507" s="699">
        <v>4500</v>
      </c>
      <c r="Q507" s="701">
        <v>0.8571428571428571</v>
      </c>
      <c r="R507" s="696">
        <v>6</v>
      </c>
      <c r="S507" s="701">
        <v>0.8571428571428571</v>
      </c>
      <c r="T507" s="700">
        <v>6</v>
      </c>
      <c r="U507" s="702">
        <v>0.8571428571428571</v>
      </c>
    </row>
    <row r="508" spans="1:21" ht="14.4" customHeight="1" x14ac:dyDescent="0.3">
      <c r="A508" s="695">
        <v>31</v>
      </c>
      <c r="B508" s="696" t="s">
        <v>557</v>
      </c>
      <c r="C508" s="696">
        <v>89301312</v>
      </c>
      <c r="D508" s="697" t="s">
        <v>2545</v>
      </c>
      <c r="E508" s="698" t="s">
        <v>1787</v>
      </c>
      <c r="F508" s="696" t="s">
        <v>1771</v>
      </c>
      <c r="G508" s="696" t="s">
        <v>1884</v>
      </c>
      <c r="H508" s="696" t="s">
        <v>558</v>
      </c>
      <c r="I508" s="696" t="s">
        <v>2336</v>
      </c>
      <c r="J508" s="696" t="s">
        <v>2337</v>
      </c>
      <c r="K508" s="696" t="s">
        <v>2338</v>
      </c>
      <c r="L508" s="699">
        <v>746.76</v>
      </c>
      <c r="M508" s="699">
        <v>746.76</v>
      </c>
      <c r="N508" s="696">
        <v>1</v>
      </c>
      <c r="O508" s="700">
        <v>1</v>
      </c>
      <c r="P508" s="699"/>
      <c r="Q508" s="701">
        <v>0</v>
      </c>
      <c r="R508" s="696"/>
      <c r="S508" s="701">
        <v>0</v>
      </c>
      <c r="T508" s="700"/>
      <c r="U508" s="702">
        <v>0</v>
      </c>
    </row>
    <row r="509" spans="1:21" ht="14.4" customHeight="1" x14ac:dyDescent="0.3">
      <c r="A509" s="695">
        <v>31</v>
      </c>
      <c r="B509" s="696" t="s">
        <v>557</v>
      </c>
      <c r="C509" s="696">
        <v>89301312</v>
      </c>
      <c r="D509" s="697" t="s">
        <v>2545</v>
      </c>
      <c r="E509" s="698" t="s">
        <v>1787</v>
      </c>
      <c r="F509" s="696" t="s">
        <v>1771</v>
      </c>
      <c r="G509" s="696" t="s">
        <v>1884</v>
      </c>
      <c r="H509" s="696" t="s">
        <v>558</v>
      </c>
      <c r="I509" s="696" t="s">
        <v>1925</v>
      </c>
      <c r="J509" s="696" t="s">
        <v>1926</v>
      </c>
      <c r="K509" s="696" t="s">
        <v>1927</v>
      </c>
      <c r="L509" s="699">
        <v>2010.55</v>
      </c>
      <c r="M509" s="699">
        <v>2010.55</v>
      </c>
      <c r="N509" s="696">
        <v>1</v>
      </c>
      <c r="O509" s="700">
        <v>1</v>
      </c>
      <c r="P509" s="699">
        <v>2010.55</v>
      </c>
      <c r="Q509" s="701">
        <v>1</v>
      </c>
      <c r="R509" s="696">
        <v>1</v>
      </c>
      <c r="S509" s="701">
        <v>1</v>
      </c>
      <c r="T509" s="700">
        <v>1</v>
      </c>
      <c r="U509" s="702">
        <v>1</v>
      </c>
    </row>
    <row r="510" spans="1:21" ht="14.4" customHeight="1" x14ac:dyDescent="0.3">
      <c r="A510" s="695">
        <v>31</v>
      </c>
      <c r="B510" s="696" t="s">
        <v>557</v>
      </c>
      <c r="C510" s="696">
        <v>89301312</v>
      </c>
      <c r="D510" s="697" t="s">
        <v>2545</v>
      </c>
      <c r="E510" s="698" t="s">
        <v>1787</v>
      </c>
      <c r="F510" s="696" t="s">
        <v>1771</v>
      </c>
      <c r="G510" s="696" t="s">
        <v>1884</v>
      </c>
      <c r="H510" s="696" t="s">
        <v>558</v>
      </c>
      <c r="I510" s="696" t="s">
        <v>2339</v>
      </c>
      <c r="J510" s="696" t="s">
        <v>2340</v>
      </c>
      <c r="K510" s="696" t="s">
        <v>2238</v>
      </c>
      <c r="L510" s="699">
        <v>1000</v>
      </c>
      <c r="M510" s="699">
        <v>1000</v>
      </c>
      <c r="N510" s="696">
        <v>1</v>
      </c>
      <c r="O510" s="700">
        <v>1</v>
      </c>
      <c r="P510" s="699"/>
      <c r="Q510" s="701">
        <v>0</v>
      </c>
      <c r="R510" s="696"/>
      <c r="S510" s="701">
        <v>0</v>
      </c>
      <c r="T510" s="700"/>
      <c r="U510" s="702">
        <v>0</v>
      </c>
    </row>
    <row r="511" spans="1:21" ht="14.4" customHeight="1" x14ac:dyDescent="0.3">
      <c r="A511" s="695">
        <v>31</v>
      </c>
      <c r="B511" s="696" t="s">
        <v>557</v>
      </c>
      <c r="C511" s="696">
        <v>89301312</v>
      </c>
      <c r="D511" s="697" t="s">
        <v>2545</v>
      </c>
      <c r="E511" s="698" t="s">
        <v>1787</v>
      </c>
      <c r="F511" s="696" t="s">
        <v>1771</v>
      </c>
      <c r="G511" s="696" t="s">
        <v>1884</v>
      </c>
      <c r="H511" s="696" t="s">
        <v>558</v>
      </c>
      <c r="I511" s="696" t="s">
        <v>2341</v>
      </c>
      <c r="J511" s="696" t="s">
        <v>2342</v>
      </c>
      <c r="K511" s="696" t="s">
        <v>2343</v>
      </c>
      <c r="L511" s="699">
        <v>750</v>
      </c>
      <c r="M511" s="699">
        <v>1500</v>
      </c>
      <c r="N511" s="696">
        <v>2</v>
      </c>
      <c r="O511" s="700">
        <v>2</v>
      </c>
      <c r="P511" s="699">
        <v>750</v>
      </c>
      <c r="Q511" s="701">
        <v>0.5</v>
      </c>
      <c r="R511" s="696">
        <v>1</v>
      </c>
      <c r="S511" s="701">
        <v>0.5</v>
      </c>
      <c r="T511" s="700">
        <v>1</v>
      </c>
      <c r="U511" s="702">
        <v>0.5</v>
      </c>
    </row>
    <row r="512" spans="1:21" ht="14.4" customHeight="1" x14ac:dyDescent="0.3">
      <c r="A512" s="695">
        <v>31</v>
      </c>
      <c r="B512" s="696" t="s">
        <v>557</v>
      </c>
      <c r="C512" s="696">
        <v>89301312</v>
      </c>
      <c r="D512" s="697" t="s">
        <v>2545</v>
      </c>
      <c r="E512" s="698" t="s">
        <v>1787</v>
      </c>
      <c r="F512" s="696" t="s">
        <v>1771</v>
      </c>
      <c r="G512" s="696" t="s">
        <v>1884</v>
      </c>
      <c r="H512" s="696" t="s">
        <v>558</v>
      </c>
      <c r="I512" s="696" t="s">
        <v>2041</v>
      </c>
      <c r="J512" s="696" t="s">
        <v>2042</v>
      </c>
      <c r="K512" s="696" t="s">
        <v>2043</v>
      </c>
      <c r="L512" s="699">
        <v>250</v>
      </c>
      <c r="M512" s="699">
        <v>500</v>
      </c>
      <c r="N512" s="696">
        <v>2</v>
      </c>
      <c r="O512" s="700">
        <v>2</v>
      </c>
      <c r="P512" s="699">
        <v>500</v>
      </c>
      <c r="Q512" s="701">
        <v>1</v>
      </c>
      <c r="R512" s="696">
        <v>2</v>
      </c>
      <c r="S512" s="701">
        <v>1</v>
      </c>
      <c r="T512" s="700">
        <v>2</v>
      </c>
      <c r="U512" s="702">
        <v>1</v>
      </c>
    </row>
    <row r="513" spans="1:21" ht="14.4" customHeight="1" x14ac:dyDescent="0.3">
      <c r="A513" s="695">
        <v>31</v>
      </c>
      <c r="B513" s="696" t="s">
        <v>557</v>
      </c>
      <c r="C513" s="696">
        <v>89301312</v>
      </c>
      <c r="D513" s="697" t="s">
        <v>2545</v>
      </c>
      <c r="E513" s="698" t="s">
        <v>1787</v>
      </c>
      <c r="F513" s="696" t="s">
        <v>1771</v>
      </c>
      <c r="G513" s="696" t="s">
        <v>1884</v>
      </c>
      <c r="H513" s="696" t="s">
        <v>558</v>
      </c>
      <c r="I513" s="696" t="s">
        <v>2161</v>
      </c>
      <c r="J513" s="696" t="s">
        <v>2162</v>
      </c>
      <c r="K513" s="696"/>
      <c r="L513" s="699">
        <v>80.349999999999994</v>
      </c>
      <c r="M513" s="699">
        <v>80.349999999999994</v>
      </c>
      <c r="N513" s="696">
        <v>1</v>
      </c>
      <c r="O513" s="700">
        <v>1</v>
      </c>
      <c r="P513" s="699">
        <v>80.349999999999994</v>
      </c>
      <c r="Q513" s="701">
        <v>1</v>
      </c>
      <c r="R513" s="696">
        <v>1</v>
      </c>
      <c r="S513" s="701">
        <v>1</v>
      </c>
      <c r="T513" s="700">
        <v>1</v>
      </c>
      <c r="U513" s="702">
        <v>1</v>
      </c>
    </row>
    <row r="514" spans="1:21" ht="14.4" customHeight="1" x14ac:dyDescent="0.3">
      <c r="A514" s="695">
        <v>31</v>
      </c>
      <c r="B514" s="696" t="s">
        <v>557</v>
      </c>
      <c r="C514" s="696">
        <v>89301312</v>
      </c>
      <c r="D514" s="697" t="s">
        <v>2545</v>
      </c>
      <c r="E514" s="698" t="s">
        <v>1787</v>
      </c>
      <c r="F514" s="696" t="s">
        <v>1771</v>
      </c>
      <c r="G514" s="696" t="s">
        <v>1884</v>
      </c>
      <c r="H514" s="696" t="s">
        <v>558</v>
      </c>
      <c r="I514" s="696" t="s">
        <v>1928</v>
      </c>
      <c r="J514" s="696" t="s">
        <v>1929</v>
      </c>
      <c r="K514" s="696" t="s">
        <v>1930</v>
      </c>
      <c r="L514" s="699">
        <v>349.12</v>
      </c>
      <c r="M514" s="699">
        <v>349.12</v>
      </c>
      <c r="N514" s="696">
        <v>1</v>
      </c>
      <c r="O514" s="700">
        <v>1</v>
      </c>
      <c r="P514" s="699">
        <v>349.12</v>
      </c>
      <c r="Q514" s="701">
        <v>1</v>
      </c>
      <c r="R514" s="696">
        <v>1</v>
      </c>
      <c r="S514" s="701">
        <v>1</v>
      </c>
      <c r="T514" s="700">
        <v>1</v>
      </c>
      <c r="U514" s="702">
        <v>1</v>
      </c>
    </row>
    <row r="515" spans="1:21" ht="14.4" customHeight="1" x14ac:dyDescent="0.3">
      <c r="A515" s="695">
        <v>31</v>
      </c>
      <c r="B515" s="696" t="s">
        <v>557</v>
      </c>
      <c r="C515" s="696">
        <v>89301312</v>
      </c>
      <c r="D515" s="697" t="s">
        <v>2545</v>
      </c>
      <c r="E515" s="698" t="s">
        <v>1787</v>
      </c>
      <c r="F515" s="696" t="s">
        <v>1771</v>
      </c>
      <c r="G515" s="696" t="s">
        <v>1884</v>
      </c>
      <c r="H515" s="696" t="s">
        <v>558</v>
      </c>
      <c r="I515" s="696" t="s">
        <v>1984</v>
      </c>
      <c r="J515" s="696" t="s">
        <v>1985</v>
      </c>
      <c r="K515" s="696" t="s">
        <v>1986</v>
      </c>
      <c r="L515" s="699">
        <v>350</v>
      </c>
      <c r="M515" s="699">
        <v>2800</v>
      </c>
      <c r="N515" s="696">
        <v>8</v>
      </c>
      <c r="O515" s="700">
        <v>8</v>
      </c>
      <c r="P515" s="699">
        <v>2450</v>
      </c>
      <c r="Q515" s="701">
        <v>0.875</v>
      </c>
      <c r="R515" s="696">
        <v>7</v>
      </c>
      <c r="S515" s="701">
        <v>0.875</v>
      </c>
      <c r="T515" s="700">
        <v>7</v>
      </c>
      <c r="U515" s="702">
        <v>0.875</v>
      </c>
    </row>
    <row r="516" spans="1:21" ht="14.4" customHeight="1" x14ac:dyDescent="0.3">
      <c r="A516" s="695">
        <v>31</v>
      </c>
      <c r="B516" s="696" t="s">
        <v>557</v>
      </c>
      <c r="C516" s="696">
        <v>89301312</v>
      </c>
      <c r="D516" s="697" t="s">
        <v>2545</v>
      </c>
      <c r="E516" s="698" t="s">
        <v>1788</v>
      </c>
      <c r="F516" s="696" t="s">
        <v>1769</v>
      </c>
      <c r="G516" s="696" t="s">
        <v>1805</v>
      </c>
      <c r="H516" s="696" t="s">
        <v>990</v>
      </c>
      <c r="I516" s="696" t="s">
        <v>1583</v>
      </c>
      <c r="J516" s="696" t="s">
        <v>1584</v>
      </c>
      <c r="K516" s="696" t="s">
        <v>1710</v>
      </c>
      <c r="L516" s="699">
        <v>184.22</v>
      </c>
      <c r="M516" s="699">
        <v>184.22</v>
      </c>
      <c r="N516" s="696">
        <v>1</v>
      </c>
      <c r="O516" s="700">
        <v>1</v>
      </c>
      <c r="P516" s="699">
        <v>184.22</v>
      </c>
      <c r="Q516" s="701">
        <v>1</v>
      </c>
      <c r="R516" s="696">
        <v>1</v>
      </c>
      <c r="S516" s="701">
        <v>1</v>
      </c>
      <c r="T516" s="700">
        <v>1</v>
      </c>
      <c r="U516" s="702">
        <v>1</v>
      </c>
    </row>
    <row r="517" spans="1:21" ht="14.4" customHeight="1" x14ac:dyDescent="0.3">
      <c r="A517" s="695">
        <v>31</v>
      </c>
      <c r="B517" s="696" t="s">
        <v>557</v>
      </c>
      <c r="C517" s="696">
        <v>89301312</v>
      </c>
      <c r="D517" s="697" t="s">
        <v>2545</v>
      </c>
      <c r="E517" s="698" t="s">
        <v>1788</v>
      </c>
      <c r="F517" s="696" t="s">
        <v>1769</v>
      </c>
      <c r="G517" s="696" t="s">
        <v>1808</v>
      </c>
      <c r="H517" s="696" t="s">
        <v>990</v>
      </c>
      <c r="I517" s="696" t="s">
        <v>1150</v>
      </c>
      <c r="J517" s="696" t="s">
        <v>1151</v>
      </c>
      <c r="K517" s="696" t="s">
        <v>1710</v>
      </c>
      <c r="L517" s="699">
        <v>69.86</v>
      </c>
      <c r="M517" s="699">
        <v>69.86</v>
      </c>
      <c r="N517" s="696">
        <v>1</v>
      </c>
      <c r="O517" s="700">
        <v>0.5</v>
      </c>
      <c r="P517" s="699">
        <v>69.86</v>
      </c>
      <c r="Q517" s="701">
        <v>1</v>
      </c>
      <c r="R517" s="696">
        <v>1</v>
      </c>
      <c r="S517" s="701">
        <v>1</v>
      </c>
      <c r="T517" s="700">
        <v>0.5</v>
      </c>
      <c r="U517" s="702">
        <v>1</v>
      </c>
    </row>
    <row r="518" spans="1:21" ht="14.4" customHeight="1" x14ac:dyDescent="0.3">
      <c r="A518" s="695">
        <v>31</v>
      </c>
      <c r="B518" s="696" t="s">
        <v>557</v>
      </c>
      <c r="C518" s="696">
        <v>89301312</v>
      </c>
      <c r="D518" s="697" t="s">
        <v>2545</v>
      </c>
      <c r="E518" s="698" t="s">
        <v>1788</v>
      </c>
      <c r="F518" s="696" t="s">
        <v>1769</v>
      </c>
      <c r="G518" s="696" t="s">
        <v>1813</v>
      </c>
      <c r="H518" s="696" t="s">
        <v>558</v>
      </c>
      <c r="I518" s="696" t="s">
        <v>976</v>
      </c>
      <c r="J518" s="696" t="s">
        <v>977</v>
      </c>
      <c r="K518" s="696" t="s">
        <v>978</v>
      </c>
      <c r="L518" s="699">
        <v>106.49</v>
      </c>
      <c r="M518" s="699">
        <v>106.49</v>
      </c>
      <c r="N518" s="696">
        <v>1</v>
      </c>
      <c r="O518" s="700">
        <v>0.5</v>
      </c>
      <c r="P518" s="699">
        <v>106.49</v>
      </c>
      <c r="Q518" s="701">
        <v>1</v>
      </c>
      <c r="R518" s="696">
        <v>1</v>
      </c>
      <c r="S518" s="701">
        <v>1</v>
      </c>
      <c r="T518" s="700">
        <v>0.5</v>
      </c>
      <c r="U518" s="702">
        <v>1</v>
      </c>
    </row>
    <row r="519" spans="1:21" ht="14.4" customHeight="1" x14ac:dyDescent="0.3">
      <c r="A519" s="695">
        <v>31</v>
      </c>
      <c r="B519" s="696" t="s">
        <v>557</v>
      </c>
      <c r="C519" s="696">
        <v>89301312</v>
      </c>
      <c r="D519" s="697" t="s">
        <v>2545</v>
      </c>
      <c r="E519" s="698" t="s">
        <v>1788</v>
      </c>
      <c r="F519" s="696" t="s">
        <v>1769</v>
      </c>
      <c r="G519" s="696" t="s">
        <v>1813</v>
      </c>
      <c r="H519" s="696" t="s">
        <v>558</v>
      </c>
      <c r="I519" s="696" t="s">
        <v>2344</v>
      </c>
      <c r="J519" s="696" t="s">
        <v>2345</v>
      </c>
      <c r="K519" s="696" t="s">
        <v>2346</v>
      </c>
      <c r="L519" s="699">
        <v>75.36</v>
      </c>
      <c r="M519" s="699">
        <v>75.36</v>
      </c>
      <c r="N519" s="696">
        <v>1</v>
      </c>
      <c r="O519" s="700">
        <v>1</v>
      </c>
      <c r="P519" s="699"/>
      <c r="Q519" s="701">
        <v>0</v>
      </c>
      <c r="R519" s="696"/>
      <c r="S519" s="701">
        <v>0</v>
      </c>
      <c r="T519" s="700"/>
      <c r="U519" s="702">
        <v>0</v>
      </c>
    </row>
    <row r="520" spans="1:21" ht="14.4" customHeight="1" x14ac:dyDescent="0.3">
      <c r="A520" s="695">
        <v>31</v>
      </c>
      <c r="B520" s="696" t="s">
        <v>557</v>
      </c>
      <c r="C520" s="696">
        <v>89301312</v>
      </c>
      <c r="D520" s="697" t="s">
        <v>2545</v>
      </c>
      <c r="E520" s="698" t="s">
        <v>1788</v>
      </c>
      <c r="F520" s="696" t="s">
        <v>1769</v>
      </c>
      <c r="G520" s="696" t="s">
        <v>1950</v>
      </c>
      <c r="H520" s="696" t="s">
        <v>558</v>
      </c>
      <c r="I520" s="696" t="s">
        <v>687</v>
      </c>
      <c r="J520" s="696" t="s">
        <v>688</v>
      </c>
      <c r="K520" s="696" t="s">
        <v>1951</v>
      </c>
      <c r="L520" s="699">
        <v>163.9</v>
      </c>
      <c r="M520" s="699">
        <v>491.70000000000005</v>
      </c>
      <c r="N520" s="696">
        <v>3</v>
      </c>
      <c r="O520" s="700">
        <v>1</v>
      </c>
      <c r="P520" s="699">
        <v>491.70000000000005</v>
      </c>
      <c r="Q520" s="701">
        <v>1</v>
      </c>
      <c r="R520" s="696">
        <v>3</v>
      </c>
      <c r="S520" s="701">
        <v>1</v>
      </c>
      <c r="T520" s="700">
        <v>1</v>
      </c>
      <c r="U520" s="702">
        <v>1</v>
      </c>
    </row>
    <row r="521" spans="1:21" ht="14.4" customHeight="1" x14ac:dyDescent="0.3">
      <c r="A521" s="695">
        <v>31</v>
      </c>
      <c r="B521" s="696" t="s">
        <v>557</v>
      </c>
      <c r="C521" s="696">
        <v>89301312</v>
      </c>
      <c r="D521" s="697" t="s">
        <v>2545</v>
      </c>
      <c r="E521" s="698" t="s">
        <v>1788</v>
      </c>
      <c r="F521" s="696" t="s">
        <v>1769</v>
      </c>
      <c r="G521" s="696" t="s">
        <v>1826</v>
      </c>
      <c r="H521" s="696" t="s">
        <v>558</v>
      </c>
      <c r="I521" s="696" t="s">
        <v>747</v>
      </c>
      <c r="J521" s="696" t="s">
        <v>748</v>
      </c>
      <c r="K521" s="696" t="s">
        <v>1934</v>
      </c>
      <c r="L521" s="699">
        <v>0</v>
      </c>
      <c r="M521" s="699">
        <v>0</v>
      </c>
      <c r="N521" s="696">
        <v>1</v>
      </c>
      <c r="O521" s="700">
        <v>0.5</v>
      </c>
      <c r="P521" s="699">
        <v>0</v>
      </c>
      <c r="Q521" s="701"/>
      <c r="R521" s="696">
        <v>1</v>
      </c>
      <c r="S521" s="701">
        <v>1</v>
      </c>
      <c r="T521" s="700">
        <v>0.5</v>
      </c>
      <c r="U521" s="702">
        <v>1</v>
      </c>
    </row>
    <row r="522" spans="1:21" ht="14.4" customHeight="1" x14ac:dyDescent="0.3">
      <c r="A522" s="695">
        <v>31</v>
      </c>
      <c r="B522" s="696" t="s">
        <v>557</v>
      </c>
      <c r="C522" s="696">
        <v>89301312</v>
      </c>
      <c r="D522" s="697" t="s">
        <v>2545</v>
      </c>
      <c r="E522" s="698" t="s">
        <v>1788</v>
      </c>
      <c r="F522" s="696" t="s">
        <v>1769</v>
      </c>
      <c r="G522" s="696" t="s">
        <v>1826</v>
      </c>
      <c r="H522" s="696" t="s">
        <v>558</v>
      </c>
      <c r="I522" s="696" t="s">
        <v>1827</v>
      </c>
      <c r="J522" s="696" t="s">
        <v>748</v>
      </c>
      <c r="K522" s="696" t="s">
        <v>1828</v>
      </c>
      <c r="L522" s="699">
        <v>0</v>
      </c>
      <c r="M522" s="699">
        <v>0</v>
      </c>
      <c r="N522" s="696">
        <v>1</v>
      </c>
      <c r="O522" s="700">
        <v>0.5</v>
      </c>
      <c r="P522" s="699">
        <v>0</v>
      </c>
      <c r="Q522" s="701"/>
      <c r="R522" s="696">
        <v>1</v>
      </c>
      <c r="S522" s="701">
        <v>1</v>
      </c>
      <c r="T522" s="700">
        <v>0.5</v>
      </c>
      <c r="U522" s="702">
        <v>1</v>
      </c>
    </row>
    <row r="523" spans="1:21" ht="14.4" customHeight="1" x14ac:dyDescent="0.3">
      <c r="A523" s="695">
        <v>31</v>
      </c>
      <c r="B523" s="696" t="s">
        <v>557</v>
      </c>
      <c r="C523" s="696">
        <v>89301312</v>
      </c>
      <c r="D523" s="697" t="s">
        <v>2545</v>
      </c>
      <c r="E523" s="698" t="s">
        <v>1788</v>
      </c>
      <c r="F523" s="696" t="s">
        <v>1769</v>
      </c>
      <c r="G523" s="696" t="s">
        <v>2181</v>
      </c>
      <c r="H523" s="696" t="s">
        <v>558</v>
      </c>
      <c r="I523" s="696" t="s">
        <v>2347</v>
      </c>
      <c r="J523" s="696" t="s">
        <v>2183</v>
      </c>
      <c r="K523" s="696" t="s">
        <v>2348</v>
      </c>
      <c r="L523" s="699">
        <v>38.549999999999997</v>
      </c>
      <c r="M523" s="699">
        <v>38.549999999999997</v>
      </c>
      <c r="N523" s="696">
        <v>1</v>
      </c>
      <c r="O523" s="700">
        <v>0.5</v>
      </c>
      <c r="P523" s="699">
        <v>38.549999999999997</v>
      </c>
      <c r="Q523" s="701">
        <v>1</v>
      </c>
      <c r="R523" s="696">
        <v>1</v>
      </c>
      <c r="S523" s="701">
        <v>1</v>
      </c>
      <c r="T523" s="700">
        <v>0.5</v>
      </c>
      <c r="U523" s="702">
        <v>1</v>
      </c>
    </row>
    <row r="524" spans="1:21" ht="14.4" customHeight="1" x14ac:dyDescent="0.3">
      <c r="A524" s="695">
        <v>31</v>
      </c>
      <c r="B524" s="696" t="s">
        <v>557</v>
      </c>
      <c r="C524" s="696">
        <v>89301312</v>
      </c>
      <c r="D524" s="697" t="s">
        <v>2545</v>
      </c>
      <c r="E524" s="698" t="s">
        <v>1788</v>
      </c>
      <c r="F524" s="696" t="s">
        <v>1769</v>
      </c>
      <c r="G524" s="696" t="s">
        <v>1829</v>
      </c>
      <c r="H524" s="696" t="s">
        <v>990</v>
      </c>
      <c r="I524" s="696" t="s">
        <v>1169</v>
      </c>
      <c r="J524" s="696" t="s">
        <v>1170</v>
      </c>
      <c r="K524" s="696" t="s">
        <v>1171</v>
      </c>
      <c r="L524" s="699">
        <v>154.01</v>
      </c>
      <c r="M524" s="699">
        <v>924.06</v>
      </c>
      <c r="N524" s="696">
        <v>6</v>
      </c>
      <c r="O524" s="700">
        <v>2</v>
      </c>
      <c r="P524" s="699">
        <v>924.06</v>
      </c>
      <c r="Q524" s="701">
        <v>1</v>
      </c>
      <c r="R524" s="696">
        <v>6</v>
      </c>
      <c r="S524" s="701">
        <v>1</v>
      </c>
      <c r="T524" s="700">
        <v>2</v>
      </c>
      <c r="U524" s="702">
        <v>1</v>
      </c>
    </row>
    <row r="525" spans="1:21" ht="14.4" customHeight="1" x14ac:dyDescent="0.3">
      <c r="A525" s="695">
        <v>31</v>
      </c>
      <c r="B525" s="696" t="s">
        <v>557</v>
      </c>
      <c r="C525" s="696">
        <v>89301312</v>
      </c>
      <c r="D525" s="697" t="s">
        <v>2545</v>
      </c>
      <c r="E525" s="698" t="s">
        <v>1788</v>
      </c>
      <c r="F525" s="696" t="s">
        <v>1769</v>
      </c>
      <c r="G525" s="696" t="s">
        <v>2254</v>
      </c>
      <c r="H525" s="696" t="s">
        <v>558</v>
      </c>
      <c r="I525" s="696" t="s">
        <v>2349</v>
      </c>
      <c r="J525" s="696" t="s">
        <v>2350</v>
      </c>
      <c r="K525" s="696" t="s">
        <v>2351</v>
      </c>
      <c r="L525" s="699">
        <v>149.62</v>
      </c>
      <c r="M525" s="699">
        <v>149.62</v>
      </c>
      <c r="N525" s="696">
        <v>1</v>
      </c>
      <c r="O525" s="700">
        <v>0.5</v>
      </c>
      <c r="P525" s="699">
        <v>149.62</v>
      </c>
      <c r="Q525" s="701">
        <v>1</v>
      </c>
      <c r="R525" s="696">
        <v>1</v>
      </c>
      <c r="S525" s="701">
        <v>1</v>
      </c>
      <c r="T525" s="700">
        <v>0.5</v>
      </c>
      <c r="U525" s="702">
        <v>1</v>
      </c>
    </row>
    <row r="526" spans="1:21" ht="14.4" customHeight="1" x14ac:dyDescent="0.3">
      <c r="A526" s="695">
        <v>31</v>
      </c>
      <c r="B526" s="696" t="s">
        <v>557</v>
      </c>
      <c r="C526" s="696">
        <v>89301312</v>
      </c>
      <c r="D526" s="697" t="s">
        <v>2545</v>
      </c>
      <c r="E526" s="698" t="s">
        <v>1788</v>
      </c>
      <c r="F526" s="696" t="s">
        <v>1769</v>
      </c>
      <c r="G526" s="696" t="s">
        <v>1795</v>
      </c>
      <c r="H526" s="696" t="s">
        <v>990</v>
      </c>
      <c r="I526" s="696" t="s">
        <v>2258</v>
      </c>
      <c r="J526" s="696" t="s">
        <v>1062</v>
      </c>
      <c r="K526" s="696" t="s">
        <v>2259</v>
      </c>
      <c r="L526" s="699">
        <v>0</v>
      </c>
      <c r="M526" s="699">
        <v>0</v>
      </c>
      <c r="N526" s="696">
        <v>2</v>
      </c>
      <c r="O526" s="700">
        <v>1</v>
      </c>
      <c r="P526" s="699">
        <v>0</v>
      </c>
      <c r="Q526" s="701"/>
      <c r="R526" s="696">
        <v>2</v>
      </c>
      <c r="S526" s="701">
        <v>1</v>
      </c>
      <c r="T526" s="700">
        <v>1</v>
      </c>
      <c r="U526" s="702">
        <v>1</v>
      </c>
    </row>
    <row r="527" spans="1:21" ht="14.4" customHeight="1" x14ac:dyDescent="0.3">
      <c r="A527" s="695">
        <v>31</v>
      </c>
      <c r="B527" s="696" t="s">
        <v>557</v>
      </c>
      <c r="C527" s="696">
        <v>89301312</v>
      </c>
      <c r="D527" s="697" t="s">
        <v>2545</v>
      </c>
      <c r="E527" s="698" t="s">
        <v>1788</v>
      </c>
      <c r="F527" s="696" t="s">
        <v>1769</v>
      </c>
      <c r="G527" s="696" t="s">
        <v>1795</v>
      </c>
      <c r="H527" s="696" t="s">
        <v>990</v>
      </c>
      <c r="I527" s="696" t="s">
        <v>1065</v>
      </c>
      <c r="J527" s="696" t="s">
        <v>1062</v>
      </c>
      <c r="K527" s="696" t="s">
        <v>1066</v>
      </c>
      <c r="L527" s="699">
        <v>625.29</v>
      </c>
      <c r="M527" s="699">
        <v>9379.3499999999985</v>
      </c>
      <c r="N527" s="696">
        <v>15</v>
      </c>
      <c r="O527" s="700">
        <v>6.5</v>
      </c>
      <c r="P527" s="699">
        <v>6252.9</v>
      </c>
      <c r="Q527" s="701">
        <v>0.66666666666666674</v>
      </c>
      <c r="R527" s="696">
        <v>10</v>
      </c>
      <c r="S527" s="701">
        <v>0.66666666666666663</v>
      </c>
      <c r="T527" s="700">
        <v>4.5</v>
      </c>
      <c r="U527" s="702">
        <v>0.69230769230769229</v>
      </c>
    </row>
    <row r="528" spans="1:21" ht="14.4" customHeight="1" x14ac:dyDescent="0.3">
      <c r="A528" s="695">
        <v>31</v>
      </c>
      <c r="B528" s="696" t="s">
        <v>557</v>
      </c>
      <c r="C528" s="696">
        <v>89301312</v>
      </c>
      <c r="D528" s="697" t="s">
        <v>2545</v>
      </c>
      <c r="E528" s="698" t="s">
        <v>1788</v>
      </c>
      <c r="F528" s="696" t="s">
        <v>1769</v>
      </c>
      <c r="G528" s="696" t="s">
        <v>1835</v>
      </c>
      <c r="H528" s="696" t="s">
        <v>990</v>
      </c>
      <c r="I528" s="696" t="s">
        <v>992</v>
      </c>
      <c r="J528" s="696" t="s">
        <v>993</v>
      </c>
      <c r="K528" s="696" t="s">
        <v>1716</v>
      </c>
      <c r="L528" s="699">
        <v>96.63</v>
      </c>
      <c r="M528" s="699">
        <v>869.67</v>
      </c>
      <c r="N528" s="696">
        <v>9</v>
      </c>
      <c r="O528" s="700">
        <v>7</v>
      </c>
      <c r="P528" s="699">
        <v>579.78</v>
      </c>
      <c r="Q528" s="701">
        <v>0.66666666666666663</v>
      </c>
      <c r="R528" s="696">
        <v>6</v>
      </c>
      <c r="S528" s="701">
        <v>0.66666666666666663</v>
      </c>
      <c r="T528" s="700">
        <v>4.5</v>
      </c>
      <c r="U528" s="702">
        <v>0.6428571428571429</v>
      </c>
    </row>
    <row r="529" spans="1:21" ht="14.4" customHeight="1" x14ac:dyDescent="0.3">
      <c r="A529" s="695">
        <v>31</v>
      </c>
      <c r="B529" s="696" t="s">
        <v>557</v>
      </c>
      <c r="C529" s="696">
        <v>89301312</v>
      </c>
      <c r="D529" s="697" t="s">
        <v>2545</v>
      </c>
      <c r="E529" s="698" t="s">
        <v>1788</v>
      </c>
      <c r="F529" s="696" t="s">
        <v>1769</v>
      </c>
      <c r="G529" s="696" t="s">
        <v>1835</v>
      </c>
      <c r="H529" s="696" t="s">
        <v>558</v>
      </c>
      <c r="I529" s="696" t="s">
        <v>2103</v>
      </c>
      <c r="J529" s="696" t="s">
        <v>993</v>
      </c>
      <c r="K529" s="696" t="s">
        <v>2104</v>
      </c>
      <c r="L529" s="699">
        <v>96.63</v>
      </c>
      <c r="M529" s="699">
        <v>193.26</v>
      </c>
      <c r="N529" s="696">
        <v>2</v>
      </c>
      <c r="O529" s="700">
        <v>1</v>
      </c>
      <c r="P529" s="699">
        <v>96.63</v>
      </c>
      <c r="Q529" s="701">
        <v>0.5</v>
      </c>
      <c r="R529" s="696">
        <v>1</v>
      </c>
      <c r="S529" s="701">
        <v>0.5</v>
      </c>
      <c r="T529" s="700">
        <v>0.5</v>
      </c>
      <c r="U529" s="702">
        <v>0.5</v>
      </c>
    </row>
    <row r="530" spans="1:21" ht="14.4" customHeight="1" x14ac:dyDescent="0.3">
      <c r="A530" s="695">
        <v>31</v>
      </c>
      <c r="B530" s="696" t="s">
        <v>557</v>
      </c>
      <c r="C530" s="696">
        <v>89301312</v>
      </c>
      <c r="D530" s="697" t="s">
        <v>2545</v>
      </c>
      <c r="E530" s="698" t="s">
        <v>1788</v>
      </c>
      <c r="F530" s="696" t="s">
        <v>1769</v>
      </c>
      <c r="G530" s="696" t="s">
        <v>1964</v>
      </c>
      <c r="H530" s="696" t="s">
        <v>558</v>
      </c>
      <c r="I530" s="696" t="s">
        <v>2352</v>
      </c>
      <c r="J530" s="696" t="s">
        <v>2332</v>
      </c>
      <c r="K530" s="696" t="s">
        <v>1278</v>
      </c>
      <c r="L530" s="699">
        <v>314.89999999999998</v>
      </c>
      <c r="M530" s="699">
        <v>314.89999999999998</v>
      </c>
      <c r="N530" s="696">
        <v>1</v>
      </c>
      <c r="O530" s="700">
        <v>0.5</v>
      </c>
      <c r="P530" s="699">
        <v>314.89999999999998</v>
      </c>
      <c r="Q530" s="701">
        <v>1</v>
      </c>
      <c r="R530" s="696">
        <v>1</v>
      </c>
      <c r="S530" s="701">
        <v>1</v>
      </c>
      <c r="T530" s="700">
        <v>0.5</v>
      </c>
      <c r="U530" s="702">
        <v>1</v>
      </c>
    </row>
    <row r="531" spans="1:21" ht="14.4" customHeight="1" x14ac:dyDescent="0.3">
      <c r="A531" s="695">
        <v>31</v>
      </c>
      <c r="B531" s="696" t="s">
        <v>557</v>
      </c>
      <c r="C531" s="696">
        <v>89301312</v>
      </c>
      <c r="D531" s="697" t="s">
        <v>2545</v>
      </c>
      <c r="E531" s="698" t="s">
        <v>1788</v>
      </c>
      <c r="F531" s="696" t="s">
        <v>1769</v>
      </c>
      <c r="G531" s="696" t="s">
        <v>2353</v>
      </c>
      <c r="H531" s="696" t="s">
        <v>558</v>
      </c>
      <c r="I531" s="696" t="s">
        <v>2354</v>
      </c>
      <c r="J531" s="696" t="s">
        <v>2355</v>
      </c>
      <c r="K531" s="696" t="s">
        <v>2356</v>
      </c>
      <c r="L531" s="699">
        <v>0</v>
      </c>
      <c r="M531" s="699">
        <v>0</v>
      </c>
      <c r="N531" s="696">
        <v>1</v>
      </c>
      <c r="O531" s="700">
        <v>1</v>
      </c>
      <c r="P531" s="699"/>
      <c r="Q531" s="701"/>
      <c r="R531" s="696"/>
      <c r="S531" s="701">
        <v>0</v>
      </c>
      <c r="T531" s="700"/>
      <c r="U531" s="702">
        <v>0</v>
      </c>
    </row>
    <row r="532" spans="1:21" ht="14.4" customHeight="1" x14ac:dyDescent="0.3">
      <c r="A532" s="695">
        <v>31</v>
      </c>
      <c r="B532" s="696" t="s">
        <v>557</v>
      </c>
      <c r="C532" s="696">
        <v>89301312</v>
      </c>
      <c r="D532" s="697" t="s">
        <v>2545</v>
      </c>
      <c r="E532" s="698" t="s">
        <v>1788</v>
      </c>
      <c r="F532" s="696" t="s">
        <v>1769</v>
      </c>
      <c r="G532" s="696" t="s">
        <v>1852</v>
      </c>
      <c r="H532" s="696" t="s">
        <v>558</v>
      </c>
      <c r="I532" s="696" t="s">
        <v>663</v>
      </c>
      <c r="J532" s="696" t="s">
        <v>1853</v>
      </c>
      <c r="K532" s="696" t="s">
        <v>1854</v>
      </c>
      <c r="L532" s="699">
        <v>0</v>
      </c>
      <c r="M532" s="699">
        <v>0</v>
      </c>
      <c r="N532" s="696">
        <v>6</v>
      </c>
      <c r="O532" s="700">
        <v>3.5</v>
      </c>
      <c r="P532" s="699">
        <v>0</v>
      </c>
      <c r="Q532" s="701"/>
      <c r="R532" s="696">
        <v>2</v>
      </c>
      <c r="S532" s="701">
        <v>0.33333333333333331</v>
      </c>
      <c r="T532" s="700">
        <v>1.5</v>
      </c>
      <c r="U532" s="702">
        <v>0.42857142857142855</v>
      </c>
    </row>
    <row r="533" spans="1:21" ht="14.4" customHeight="1" x14ac:dyDescent="0.3">
      <c r="A533" s="695">
        <v>31</v>
      </c>
      <c r="B533" s="696" t="s">
        <v>557</v>
      </c>
      <c r="C533" s="696">
        <v>89301312</v>
      </c>
      <c r="D533" s="697" t="s">
        <v>2545</v>
      </c>
      <c r="E533" s="698" t="s">
        <v>1788</v>
      </c>
      <c r="F533" s="696" t="s">
        <v>1769</v>
      </c>
      <c r="G533" s="696" t="s">
        <v>2214</v>
      </c>
      <c r="H533" s="696" t="s">
        <v>558</v>
      </c>
      <c r="I533" s="696" t="s">
        <v>2215</v>
      </c>
      <c r="J533" s="696" t="s">
        <v>2216</v>
      </c>
      <c r="K533" s="696" t="s">
        <v>2217</v>
      </c>
      <c r="L533" s="699">
        <v>87.55</v>
      </c>
      <c r="M533" s="699">
        <v>262.64999999999998</v>
      </c>
      <c r="N533" s="696">
        <v>3</v>
      </c>
      <c r="O533" s="700">
        <v>1</v>
      </c>
      <c r="P533" s="699">
        <v>262.64999999999998</v>
      </c>
      <c r="Q533" s="701">
        <v>1</v>
      </c>
      <c r="R533" s="696">
        <v>3</v>
      </c>
      <c r="S533" s="701">
        <v>1</v>
      </c>
      <c r="T533" s="700">
        <v>1</v>
      </c>
      <c r="U533" s="702">
        <v>1</v>
      </c>
    </row>
    <row r="534" spans="1:21" ht="14.4" customHeight="1" x14ac:dyDescent="0.3">
      <c r="A534" s="695">
        <v>31</v>
      </c>
      <c r="B534" s="696" t="s">
        <v>557</v>
      </c>
      <c r="C534" s="696">
        <v>89301312</v>
      </c>
      <c r="D534" s="697" t="s">
        <v>2545</v>
      </c>
      <c r="E534" s="698" t="s">
        <v>1788</v>
      </c>
      <c r="F534" s="696" t="s">
        <v>1769</v>
      </c>
      <c r="G534" s="696" t="s">
        <v>2115</v>
      </c>
      <c r="H534" s="696" t="s">
        <v>558</v>
      </c>
      <c r="I534" s="696" t="s">
        <v>2116</v>
      </c>
      <c r="J534" s="696" t="s">
        <v>2117</v>
      </c>
      <c r="K534" s="696" t="s">
        <v>2118</v>
      </c>
      <c r="L534" s="699">
        <v>472.71</v>
      </c>
      <c r="M534" s="699">
        <v>472.71</v>
      </c>
      <c r="N534" s="696">
        <v>1</v>
      </c>
      <c r="O534" s="700">
        <v>0.5</v>
      </c>
      <c r="P534" s="699">
        <v>472.71</v>
      </c>
      <c r="Q534" s="701">
        <v>1</v>
      </c>
      <c r="R534" s="696">
        <v>1</v>
      </c>
      <c r="S534" s="701">
        <v>1</v>
      </c>
      <c r="T534" s="700">
        <v>0.5</v>
      </c>
      <c r="U534" s="702">
        <v>1</v>
      </c>
    </row>
    <row r="535" spans="1:21" ht="14.4" customHeight="1" x14ac:dyDescent="0.3">
      <c r="A535" s="695">
        <v>31</v>
      </c>
      <c r="B535" s="696" t="s">
        <v>557</v>
      </c>
      <c r="C535" s="696">
        <v>89301312</v>
      </c>
      <c r="D535" s="697" t="s">
        <v>2545</v>
      </c>
      <c r="E535" s="698" t="s">
        <v>1788</v>
      </c>
      <c r="F535" s="696" t="s">
        <v>1769</v>
      </c>
      <c r="G535" s="696" t="s">
        <v>1796</v>
      </c>
      <c r="H535" s="696" t="s">
        <v>558</v>
      </c>
      <c r="I535" s="696" t="s">
        <v>1108</v>
      </c>
      <c r="J535" s="696" t="s">
        <v>1109</v>
      </c>
      <c r="K535" s="696" t="s">
        <v>1797</v>
      </c>
      <c r="L535" s="699">
        <v>194.73</v>
      </c>
      <c r="M535" s="699">
        <v>194.73</v>
      </c>
      <c r="N535" s="696">
        <v>1</v>
      </c>
      <c r="O535" s="700">
        <v>0.5</v>
      </c>
      <c r="P535" s="699">
        <v>194.73</v>
      </c>
      <c r="Q535" s="701">
        <v>1</v>
      </c>
      <c r="R535" s="696">
        <v>1</v>
      </c>
      <c r="S535" s="701">
        <v>1</v>
      </c>
      <c r="T535" s="700">
        <v>0.5</v>
      </c>
      <c r="U535" s="702">
        <v>1</v>
      </c>
    </row>
    <row r="536" spans="1:21" ht="14.4" customHeight="1" x14ac:dyDescent="0.3">
      <c r="A536" s="695">
        <v>31</v>
      </c>
      <c r="B536" s="696" t="s">
        <v>557</v>
      </c>
      <c r="C536" s="696">
        <v>89301312</v>
      </c>
      <c r="D536" s="697" t="s">
        <v>2545</v>
      </c>
      <c r="E536" s="698" t="s">
        <v>1788</v>
      </c>
      <c r="F536" s="696" t="s">
        <v>1769</v>
      </c>
      <c r="G536" s="696" t="s">
        <v>1859</v>
      </c>
      <c r="H536" s="696" t="s">
        <v>990</v>
      </c>
      <c r="I536" s="696" t="s">
        <v>1863</v>
      </c>
      <c r="J536" s="696" t="s">
        <v>1012</v>
      </c>
      <c r="K536" s="696" t="s">
        <v>1862</v>
      </c>
      <c r="L536" s="699">
        <v>98.23</v>
      </c>
      <c r="M536" s="699">
        <v>196.46</v>
      </c>
      <c r="N536" s="696">
        <v>2</v>
      </c>
      <c r="O536" s="700">
        <v>1.5</v>
      </c>
      <c r="P536" s="699">
        <v>196.46</v>
      </c>
      <c r="Q536" s="701">
        <v>1</v>
      </c>
      <c r="R536" s="696">
        <v>2</v>
      </c>
      <c r="S536" s="701">
        <v>1</v>
      </c>
      <c r="T536" s="700">
        <v>1.5</v>
      </c>
      <c r="U536" s="702">
        <v>1</v>
      </c>
    </row>
    <row r="537" spans="1:21" ht="14.4" customHeight="1" x14ac:dyDescent="0.3">
      <c r="A537" s="695">
        <v>31</v>
      </c>
      <c r="B537" s="696" t="s">
        <v>557</v>
      </c>
      <c r="C537" s="696">
        <v>89301312</v>
      </c>
      <c r="D537" s="697" t="s">
        <v>2545</v>
      </c>
      <c r="E537" s="698" t="s">
        <v>1788</v>
      </c>
      <c r="F537" s="696" t="s">
        <v>1769</v>
      </c>
      <c r="G537" s="696" t="s">
        <v>1939</v>
      </c>
      <c r="H537" s="696" t="s">
        <v>558</v>
      </c>
      <c r="I537" s="696" t="s">
        <v>1972</v>
      </c>
      <c r="J537" s="696" t="s">
        <v>1941</v>
      </c>
      <c r="K537" s="696" t="s">
        <v>776</v>
      </c>
      <c r="L537" s="699">
        <v>60.97</v>
      </c>
      <c r="M537" s="699">
        <v>60.97</v>
      </c>
      <c r="N537" s="696">
        <v>1</v>
      </c>
      <c r="O537" s="700">
        <v>1</v>
      </c>
      <c r="P537" s="699"/>
      <c r="Q537" s="701">
        <v>0</v>
      </c>
      <c r="R537" s="696"/>
      <c r="S537" s="701">
        <v>0</v>
      </c>
      <c r="T537" s="700"/>
      <c r="U537" s="702">
        <v>0</v>
      </c>
    </row>
    <row r="538" spans="1:21" ht="14.4" customHeight="1" x14ac:dyDescent="0.3">
      <c r="A538" s="695">
        <v>31</v>
      </c>
      <c r="B538" s="696" t="s">
        <v>557</v>
      </c>
      <c r="C538" s="696">
        <v>89301312</v>
      </c>
      <c r="D538" s="697" t="s">
        <v>2545</v>
      </c>
      <c r="E538" s="698" t="s">
        <v>1788</v>
      </c>
      <c r="F538" s="696" t="s">
        <v>1769</v>
      </c>
      <c r="G538" s="696" t="s">
        <v>1939</v>
      </c>
      <c r="H538" s="696" t="s">
        <v>558</v>
      </c>
      <c r="I538" s="696" t="s">
        <v>2357</v>
      </c>
      <c r="J538" s="696" t="s">
        <v>1974</v>
      </c>
      <c r="K538" s="696" t="s">
        <v>776</v>
      </c>
      <c r="L538" s="699">
        <v>154.33000000000001</v>
      </c>
      <c r="M538" s="699">
        <v>462.99</v>
      </c>
      <c r="N538" s="696">
        <v>3</v>
      </c>
      <c r="O538" s="700">
        <v>2.5</v>
      </c>
      <c r="P538" s="699">
        <v>462.99</v>
      </c>
      <c r="Q538" s="701">
        <v>1</v>
      </c>
      <c r="R538" s="696">
        <v>3</v>
      </c>
      <c r="S538" s="701">
        <v>1</v>
      </c>
      <c r="T538" s="700">
        <v>2.5</v>
      </c>
      <c r="U538" s="702">
        <v>1</v>
      </c>
    </row>
    <row r="539" spans="1:21" ht="14.4" customHeight="1" x14ac:dyDescent="0.3">
      <c r="A539" s="695">
        <v>31</v>
      </c>
      <c r="B539" s="696" t="s">
        <v>557</v>
      </c>
      <c r="C539" s="696">
        <v>89301312</v>
      </c>
      <c r="D539" s="697" t="s">
        <v>2545</v>
      </c>
      <c r="E539" s="698" t="s">
        <v>1788</v>
      </c>
      <c r="F539" s="696" t="s">
        <v>1769</v>
      </c>
      <c r="G539" s="696" t="s">
        <v>1939</v>
      </c>
      <c r="H539" s="696" t="s">
        <v>558</v>
      </c>
      <c r="I539" s="696" t="s">
        <v>2358</v>
      </c>
      <c r="J539" s="696" t="s">
        <v>1974</v>
      </c>
      <c r="K539" s="696" t="s">
        <v>776</v>
      </c>
      <c r="L539" s="699">
        <v>154.33000000000001</v>
      </c>
      <c r="M539" s="699">
        <v>154.33000000000001</v>
      </c>
      <c r="N539" s="696">
        <v>1</v>
      </c>
      <c r="O539" s="700">
        <v>0.5</v>
      </c>
      <c r="P539" s="699">
        <v>154.33000000000001</v>
      </c>
      <c r="Q539" s="701">
        <v>1</v>
      </c>
      <c r="R539" s="696">
        <v>1</v>
      </c>
      <c r="S539" s="701">
        <v>1</v>
      </c>
      <c r="T539" s="700">
        <v>0.5</v>
      </c>
      <c r="U539" s="702">
        <v>1</v>
      </c>
    </row>
    <row r="540" spans="1:21" ht="14.4" customHeight="1" x14ac:dyDescent="0.3">
      <c r="A540" s="695">
        <v>31</v>
      </c>
      <c r="B540" s="696" t="s">
        <v>557</v>
      </c>
      <c r="C540" s="696">
        <v>89301312</v>
      </c>
      <c r="D540" s="697" t="s">
        <v>2545</v>
      </c>
      <c r="E540" s="698" t="s">
        <v>1788</v>
      </c>
      <c r="F540" s="696" t="s">
        <v>1771</v>
      </c>
      <c r="G540" s="696" t="s">
        <v>1864</v>
      </c>
      <c r="H540" s="696" t="s">
        <v>558</v>
      </c>
      <c r="I540" s="696" t="s">
        <v>2359</v>
      </c>
      <c r="J540" s="696" t="s">
        <v>1871</v>
      </c>
      <c r="K540" s="696" t="s">
        <v>2360</v>
      </c>
      <c r="L540" s="699">
        <v>566</v>
      </c>
      <c r="M540" s="699">
        <v>566</v>
      </c>
      <c r="N540" s="696">
        <v>1</v>
      </c>
      <c r="O540" s="700">
        <v>1</v>
      </c>
      <c r="P540" s="699">
        <v>566</v>
      </c>
      <c r="Q540" s="701">
        <v>1</v>
      </c>
      <c r="R540" s="696">
        <v>1</v>
      </c>
      <c r="S540" s="701">
        <v>1</v>
      </c>
      <c r="T540" s="700">
        <v>1</v>
      </c>
      <c r="U540" s="702">
        <v>1</v>
      </c>
    </row>
    <row r="541" spans="1:21" ht="14.4" customHeight="1" x14ac:dyDescent="0.3">
      <c r="A541" s="695">
        <v>31</v>
      </c>
      <c r="B541" s="696" t="s">
        <v>557</v>
      </c>
      <c r="C541" s="696">
        <v>89301312</v>
      </c>
      <c r="D541" s="697" t="s">
        <v>2545</v>
      </c>
      <c r="E541" s="698" t="s">
        <v>1788</v>
      </c>
      <c r="F541" s="696" t="s">
        <v>1771</v>
      </c>
      <c r="G541" s="696" t="s">
        <v>1873</v>
      </c>
      <c r="H541" s="696" t="s">
        <v>558</v>
      </c>
      <c r="I541" s="696" t="s">
        <v>1917</v>
      </c>
      <c r="J541" s="696" t="s">
        <v>1875</v>
      </c>
      <c r="K541" s="696" t="s">
        <v>1918</v>
      </c>
      <c r="L541" s="699">
        <v>47.57</v>
      </c>
      <c r="M541" s="699">
        <v>142.71</v>
      </c>
      <c r="N541" s="696">
        <v>3</v>
      </c>
      <c r="O541" s="700">
        <v>2</v>
      </c>
      <c r="P541" s="699">
        <v>142.71</v>
      </c>
      <c r="Q541" s="701">
        <v>1</v>
      </c>
      <c r="R541" s="696">
        <v>3</v>
      </c>
      <c r="S541" s="701">
        <v>1</v>
      </c>
      <c r="T541" s="700">
        <v>2</v>
      </c>
      <c r="U541" s="702">
        <v>1</v>
      </c>
    </row>
    <row r="542" spans="1:21" ht="14.4" customHeight="1" x14ac:dyDescent="0.3">
      <c r="A542" s="695">
        <v>31</v>
      </c>
      <c r="B542" s="696" t="s">
        <v>557</v>
      </c>
      <c r="C542" s="696">
        <v>89301312</v>
      </c>
      <c r="D542" s="697" t="s">
        <v>2545</v>
      </c>
      <c r="E542" s="698" t="s">
        <v>1788</v>
      </c>
      <c r="F542" s="696" t="s">
        <v>1771</v>
      </c>
      <c r="G542" s="696" t="s">
        <v>1873</v>
      </c>
      <c r="H542" s="696" t="s">
        <v>558</v>
      </c>
      <c r="I542" s="696" t="s">
        <v>2122</v>
      </c>
      <c r="J542" s="696" t="s">
        <v>2123</v>
      </c>
      <c r="K542" s="696" t="s">
        <v>2124</v>
      </c>
      <c r="L542" s="699">
        <v>30.99</v>
      </c>
      <c r="M542" s="699">
        <v>92.97</v>
      </c>
      <c r="N542" s="696">
        <v>3</v>
      </c>
      <c r="O542" s="700">
        <v>2</v>
      </c>
      <c r="P542" s="699">
        <v>30.99</v>
      </c>
      <c r="Q542" s="701">
        <v>0.33333333333333331</v>
      </c>
      <c r="R542" s="696">
        <v>1</v>
      </c>
      <c r="S542" s="701">
        <v>0.33333333333333331</v>
      </c>
      <c r="T542" s="700">
        <v>1</v>
      </c>
      <c r="U542" s="702">
        <v>0.5</v>
      </c>
    </row>
    <row r="543" spans="1:21" ht="14.4" customHeight="1" x14ac:dyDescent="0.3">
      <c r="A543" s="695">
        <v>31</v>
      </c>
      <c r="B543" s="696" t="s">
        <v>557</v>
      </c>
      <c r="C543" s="696">
        <v>89301312</v>
      </c>
      <c r="D543" s="697" t="s">
        <v>2545</v>
      </c>
      <c r="E543" s="698" t="s">
        <v>1788</v>
      </c>
      <c r="F543" s="696" t="s">
        <v>1771</v>
      </c>
      <c r="G543" s="696" t="s">
        <v>1877</v>
      </c>
      <c r="H543" s="696" t="s">
        <v>558</v>
      </c>
      <c r="I543" s="696" t="s">
        <v>1878</v>
      </c>
      <c r="J543" s="696" t="s">
        <v>1879</v>
      </c>
      <c r="K543" s="696" t="s">
        <v>1880</v>
      </c>
      <c r="L543" s="699">
        <v>260</v>
      </c>
      <c r="M543" s="699">
        <v>1560</v>
      </c>
      <c r="N543" s="696">
        <v>6</v>
      </c>
      <c r="O543" s="700">
        <v>3</v>
      </c>
      <c r="P543" s="699">
        <v>520</v>
      </c>
      <c r="Q543" s="701">
        <v>0.33333333333333331</v>
      </c>
      <c r="R543" s="696">
        <v>2</v>
      </c>
      <c r="S543" s="701">
        <v>0.33333333333333331</v>
      </c>
      <c r="T543" s="700">
        <v>1</v>
      </c>
      <c r="U543" s="702">
        <v>0.33333333333333331</v>
      </c>
    </row>
    <row r="544" spans="1:21" ht="14.4" customHeight="1" x14ac:dyDescent="0.3">
      <c r="A544" s="695">
        <v>31</v>
      </c>
      <c r="B544" s="696" t="s">
        <v>557</v>
      </c>
      <c r="C544" s="696">
        <v>89301312</v>
      </c>
      <c r="D544" s="697" t="s">
        <v>2545</v>
      </c>
      <c r="E544" s="698" t="s">
        <v>1788</v>
      </c>
      <c r="F544" s="696" t="s">
        <v>1771</v>
      </c>
      <c r="G544" s="696" t="s">
        <v>1877</v>
      </c>
      <c r="H544" s="696" t="s">
        <v>558</v>
      </c>
      <c r="I544" s="696" t="s">
        <v>1881</v>
      </c>
      <c r="J544" s="696" t="s">
        <v>1882</v>
      </c>
      <c r="K544" s="696" t="s">
        <v>1883</v>
      </c>
      <c r="L544" s="699">
        <v>200</v>
      </c>
      <c r="M544" s="699">
        <v>400</v>
      </c>
      <c r="N544" s="696">
        <v>2</v>
      </c>
      <c r="O544" s="700">
        <v>1</v>
      </c>
      <c r="P544" s="699">
        <v>400</v>
      </c>
      <c r="Q544" s="701">
        <v>1</v>
      </c>
      <c r="R544" s="696">
        <v>2</v>
      </c>
      <c r="S544" s="701">
        <v>1</v>
      </c>
      <c r="T544" s="700">
        <v>1</v>
      </c>
      <c r="U544" s="702">
        <v>1</v>
      </c>
    </row>
    <row r="545" spans="1:21" ht="14.4" customHeight="1" x14ac:dyDescent="0.3">
      <c r="A545" s="695">
        <v>31</v>
      </c>
      <c r="B545" s="696" t="s">
        <v>557</v>
      </c>
      <c r="C545" s="696">
        <v>89301312</v>
      </c>
      <c r="D545" s="697" t="s">
        <v>2545</v>
      </c>
      <c r="E545" s="698" t="s">
        <v>1788</v>
      </c>
      <c r="F545" s="696" t="s">
        <v>1771</v>
      </c>
      <c r="G545" s="696" t="s">
        <v>1884</v>
      </c>
      <c r="H545" s="696" t="s">
        <v>558</v>
      </c>
      <c r="I545" s="696" t="s">
        <v>1891</v>
      </c>
      <c r="J545" s="696" t="s">
        <v>1892</v>
      </c>
      <c r="K545" s="696" t="s">
        <v>1893</v>
      </c>
      <c r="L545" s="699">
        <v>492.18</v>
      </c>
      <c r="M545" s="699">
        <v>492.18</v>
      </c>
      <c r="N545" s="696">
        <v>1</v>
      </c>
      <c r="O545" s="700">
        <v>1</v>
      </c>
      <c r="P545" s="699">
        <v>492.18</v>
      </c>
      <c r="Q545" s="701">
        <v>1</v>
      </c>
      <c r="R545" s="696">
        <v>1</v>
      </c>
      <c r="S545" s="701">
        <v>1</v>
      </c>
      <c r="T545" s="700">
        <v>1</v>
      </c>
      <c r="U545" s="702">
        <v>1</v>
      </c>
    </row>
    <row r="546" spans="1:21" ht="14.4" customHeight="1" x14ac:dyDescent="0.3">
      <c r="A546" s="695">
        <v>31</v>
      </c>
      <c r="B546" s="696" t="s">
        <v>557</v>
      </c>
      <c r="C546" s="696">
        <v>89301312</v>
      </c>
      <c r="D546" s="697" t="s">
        <v>2545</v>
      </c>
      <c r="E546" s="698" t="s">
        <v>1788</v>
      </c>
      <c r="F546" s="696" t="s">
        <v>1771</v>
      </c>
      <c r="G546" s="696" t="s">
        <v>1884</v>
      </c>
      <c r="H546" s="696" t="s">
        <v>558</v>
      </c>
      <c r="I546" s="696" t="s">
        <v>2003</v>
      </c>
      <c r="J546" s="696" t="s">
        <v>2004</v>
      </c>
      <c r="K546" s="696" t="s">
        <v>2005</v>
      </c>
      <c r="L546" s="699">
        <v>320.25</v>
      </c>
      <c r="M546" s="699">
        <v>320.25</v>
      </c>
      <c r="N546" s="696">
        <v>1</v>
      </c>
      <c r="O546" s="700">
        <v>1</v>
      </c>
      <c r="P546" s="699">
        <v>320.25</v>
      </c>
      <c r="Q546" s="701">
        <v>1</v>
      </c>
      <c r="R546" s="696">
        <v>1</v>
      </c>
      <c r="S546" s="701">
        <v>1</v>
      </c>
      <c r="T546" s="700">
        <v>1</v>
      </c>
      <c r="U546" s="702">
        <v>1</v>
      </c>
    </row>
    <row r="547" spans="1:21" ht="14.4" customHeight="1" x14ac:dyDescent="0.3">
      <c r="A547" s="695">
        <v>31</v>
      </c>
      <c r="B547" s="696" t="s">
        <v>557</v>
      </c>
      <c r="C547" s="696">
        <v>89301312</v>
      </c>
      <c r="D547" s="697" t="s">
        <v>2545</v>
      </c>
      <c r="E547" s="698" t="s">
        <v>1788</v>
      </c>
      <c r="F547" s="696" t="s">
        <v>1771</v>
      </c>
      <c r="G547" s="696" t="s">
        <v>1884</v>
      </c>
      <c r="H547" s="696" t="s">
        <v>558</v>
      </c>
      <c r="I547" s="696" t="s">
        <v>2153</v>
      </c>
      <c r="J547" s="696" t="s">
        <v>2154</v>
      </c>
      <c r="K547" s="696" t="s">
        <v>2155</v>
      </c>
      <c r="L547" s="699">
        <v>245.43</v>
      </c>
      <c r="M547" s="699">
        <v>490.86</v>
      </c>
      <c r="N547" s="696">
        <v>2</v>
      </c>
      <c r="O547" s="700">
        <v>2</v>
      </c>
      <c r="P547" s="699">
        <v>490.86</v>
      </c>
      <c r="Q547" s="701">
        <v>1</v>
      </c>
      <c r="R547" s="696">
        <v>2</v>
      </c>
      <c r="S547" s="701">
        <v>1</v>
      </c>
      <c r="T547" s="700">
        <v>2</v>
      </c>
      <c r="U547" s="702">
        <v>1</v>
      </c>
    </row>
    <row r="548" spans="1:21" ht="14.4" customHeight="1" x14ac:dyDescent="0.3">
      <c r="A548" s="695">
        <v>31</v>
      </c>
      <c r="B548" s="696" t="s">
        <v>557</v>
      </c>
      <c r="C548" s="696">
        <v>89301312</v>
      </c>
      <c r="D548" s="697" t="s">
        <v>2545</v>
      </c>
      <c r="E548" s="698" t="s">
        <v>1788</v>
      </c>
      <c r="F548" s="696" t="s">
        <v>1771</v>
      </c>
      <c r="G548" s="696" t="s">
        <v>1884</v>
      </c>
      <c r="H548" s="696" t="s">
        <v>558</v>
      </c>
      <c r="I548" s="696" t="s">
        <v>1894</v>
      </c>
      <c r="J548" s="696" t="s">
        <v>1895</v>
      </c>
      <c r="K548" s="696" t="s">
        <v>1896</v>
      </c>
      <c r="L548" s="699">
        <v>750</v>
      </c>
      <c r="M548" s="699">
        <v>2250</v>
      </c>
      <c r="N548" s="696">
        <v>3</v>
      </c>
      <c r="O548" s="700">
        <v>3</v>
      </c>
      <c r="P548" s="699">
        <v>2250</v>
      </c>
      <c r="Q548" s="701">
        <v>1</v>
      </c>
      <c r="R548" s="696">
        <v>3</v>
      </c>
      <c r="S548" s="701">
        <v>1</v>
      </c>
      <c r="T548" s="700">
        <v>3</v>
      </c>
      <c r="U548" s="702">
        <v>1</v>
      </c>
    </row>
    <row r="549" spans="1:21" ht="14.4" customHeight="1" x14ac:dyDescent="0.3">
      <c r="A549" s="695">
        <v>31</v>
      </c>
      <c r="B549" s="696" t="s">
        <v>557</v>
      </c>
      <c r="C549" s="696">
        <v>89301312</v>
      </c>
      <c r="D549" s="697" t="s">
        <v>2545</v>
      </c>
      <c r="E549" s="698" t="s">
        <v>1788</v>
      </c>
      <c r="F549" s="696" t="s">
        <v>1771</v>
      </c>
      <c r="G549" s="696" t="s">
        <v>1884</v>
      </c>
      <c r="H549" s="696" t="s">
        <v>558</v>
      </c>
      <c r="I549" s="696" t="s">
        <v>1576</v>
      </c>
      <c r="J549" s="696" t="s">
        <v>1897</v>
      </c>
      <c r="K549" s="696" t="s">
        <v>1898</v>
      </c>
      <c r="L549" s="699">
        <v>2202.1999999999998</v>
      </c>
      <c r="M549" s="699">
        <v>2202.1999999999998</v>
      </c>
      <c r="N549" s="696">
        <v>1</v>
      </c>
      <c r="O549" s="700">
        <v>1</v>
      </c>
      <c r="P549" s="699"/>
      <c r="Q549" s="701">
        <v>0</v>
      </c>
      <c r="R549" s="696"/>
      <c r="S549" s="701">
        <v>0</v>
      </c>
      <c r="T549" s="700"/>
      <c r="U549" s="702">
        <v>0</v>
      </c>
    </row>
    <row r="550" spans="1:21" ht="14.4" customHeight="1" x14ac:dyDescent="0.3">
      <c r="A550" s="695">
        <v>31</v>
      </c>
      <c r="B550" s="696" t="s">
        <v>557</v>
      </c>
      <c r="C550" s="696">
        <v>89301312</v>
      </c>
      <c r="D550" s="697" t="s">
        <v>2545</v>
      </c>
      <c r="E550" s="698" t="s">
        <v>1788</v>
      </c>
      <c r="F550" s="696" t="s">
        <v>1771</v>
      </c>
      <c r="G550" s="696" t="s">
        <v>1884</v>
      </c>
      <c r="H550" s="696" t="s">
        <v>558</v>
      </c>
      <c r="I550" s="696" t="s">
        <v>1899</v>
      </c>
      <c r="J550" s="696" t="s">
        <v>1900</v>
      </c>
      <c r="K550" s="696" t="s">
        <v>1901</v>
      </c>
      <c r="L550" s="699">
        <v>971.25</v>
      </c>
      <c r="M550" s="699">
        <v>971.25</v>
      </c>
      <c r="N550" s="696">
        <v>1</v>
      </c>
      <c r="O550" s="700">
        <v>1</v>
      </c>
      <c r="P550" s="699">
        <v>971.25</v>
      </c>
      <c r="Q550" s="701">
        <v>1</v>
      </c>
      <c r="R550" s="696">
        <v>1</v>
      </c>
      <c r="S550" s="701">
        <v>1</v>
      </c>
      <c r="T550" s="700">
        <v>1</v>
      </c>
      <c r="U550" s="702">
        <v>1</v>
      </c>
    </row>
    <row r="551" spans="1:21" ht="14.4" customHeight="1" x14ac:dyDescent="0.3">
      <c r="A551" s="695">
        <v>31</v>
      </c>
      <c r="B551" s="696" t="s">
        <v>557</v>
      </c>
      <c r="C551" s="696">
        <v>89301312</v>
      </c>
      <c r="D551" s="697" t="s">
        <v>2545</v>
      </c>
      <c r="E551" s="698" t="s">
        <v>1788</v>
      </c>
      <c r="F551" s="696" t="s">
        <v>1771</v>
      </c>
      <c r="G551" s="696" t="s">
        <v>1884</v>
      </c>
      <c r="H551" s="696" t="s">
        <v>558</v>
      </c>
      <c r="I551" s="696" t="s">
        <v>2139</v>
      </c>
      <c r="J551" s="696" t="s">
        <v>2140</v>
      </c>
      <c r="K551" s="696"/>
      <c r="L551" s="699">
        <v>1000</v>
      </c>
      <c r="M551" s="699">
        <v>1000</v>
      </c>
      <c r="N551" s="696">
        <v>1</v>
      </c>
      <c r="O551" s="700">
        <v>1</v>
      </c>
      <c r="P551" s="699"/>
      <c r="Q551" s="701">
        <v>0</v>
      </c>
      <c r="R551" s="696"/>
      <c r="S551" s="701">
        <v>0</v>
      </c>
      <c r="T551" s="700"/>
      <c r="U551" s="702">
        <v>0</v>
      </c>
    </row>
    <row r="552" spans="1:21" ht="14.4" customHeight="1" x14ac:dyDescent="0.3">
      <c r="A552" s="695">
        <v>31</v>
      </c>
      <c r="B552" s="696" t="s">
        <v>557</v>
      </c>
      <c r="C552" s="696">
        <v>89301312</v>
      </c>
      <c r="D552" s="697" t="s">
        <v>2545</v>
      </c>
      <c r="E552" s="698" t="s">
        <v>1788</v>
      </c>
      <c r="F552" s="696" t="s">
        <v>1771</v>
      </c>
      <c r="G552" s="696" t="s">
        <v>1884</v>
      </c>
      <c r="H552" s="696" t="s">
        <v>558</v>
      </c>
      <c r="I552" s="696" t="s">
        <v>2041</v>
      </c>
      <c r="J552" s="696" t="s">
        <v>2042</v>
      </c>
      <c r="K552" s="696" t="s">
        <v>2043</v>
      </c>
      <c r="L552" s="699">
        <v>250</v>
      </c>
      <c r="M552" s="699">
        <v>500</v>
      </c>
      <c r="N552" s="696">
        <v>2</v>
      </c>
      <c r="O552" s="700">
        <v>2</v>
      </c>
      <c r="P552" s="699">
        <v>500</v>
      </c>
      <c r="Q552" s="701">
        <v>1</v>
      </c>
      <c r="R552" s="696">
        <v>2</v>
      </c>
      <c r="S552" s="701">
        <v>1</v>
      </c>
      <c r="T552" s="700">
        <v>2</v>
      </c>
      <c r="U552" s="702">
        <v>1</v>
      </c>
    </row>
    <row r="553" spans="1:21" ht="14.4" customHeight="1" x14ac:dyDescent="0.3">
      <c r="A553" s="695">
        <v>31</v>
      </c>
      <c r="B553" s="696" t="s">
        <v>557</v>
      </c>
      <c r="C553" s="696">
        <v>89301312</v>
      </c>
      <c r="D553" s="697" t="s">
        <v>2545</v>
      </c>
      <c r="E553" s="698" t="s">
        <v>1788</v>
      </c>
      <c r="F553" s="696" t="s">
        <v>1771</v>
      </c>
      <c r="G553" s="696" t="s">
        <v>1884</v>
      </c>
      <c r="H553" s="696" t="s">
        <v>558</v>
      </c>
      <c r="I553" s="696" t="s">
        <v>2361</v>
      </c>
      <c r="J553" s="696" t="s">
        <v>2362</v>
      </c>
      <c r="K553" s="696" t="s">
        <v>2363</v>
      </c>
      <c r="L553" s="699">
        <v>600</v>
      </c>
      <c r="M553" s="699">
        <v>600</v>
      </c>
      <c r="N553" s="696">
        <v>1</v>
      </c>
      <c r="O553" s="700">
        <v>1</v>
      </c>
      <c r="P553" s="699">
        <v>600</v>
      </c>
      <c r="Q553" s="701">
        <v>1</v>
      </c>
      <c r="R553" s="696">
        <v>1</v>
      </c>
      <c r="S553" s="701">
        <v>1</v>
      </c>
      <c r="T553" s="700">
        <v>1</v>
      </c>
      <c r="U553" s="702">
        <v>1</v>
      </c>
    </row>
    <row r="554" spans="1:21" ht="14.4" customHeight="1" x14ac:dyDescent="0.3">
      <c r="A554" s="695">
        <v>31</v>
      </c>
      <c r="B554" s="696" t="s">
        <v>557</v>
      </c>
      <c r="C554" s="696">
        <v>89301312</v>
      </c>
      <c r="D554" s="697" t="s">
        <v>2545</v>
      </c>
      <c r="E554" s="698" t="s">
        <v>1788</v>
      </c>
      <c r="F554" s="696" t="s">
        <v>1771</v>
      </c>
      <c r="G554" s="696" t="s">
        <v>1884</v>
      </c>
      <c r="H554" s="696" t="s">
        <v>558</v>
      </c>
      <c r="I554" s="696" t="s">
        <v>1928</v>
      </c>
      <c r="J554" s="696" t="s">
        <v>1929</v>
      </c>
      <c r="K554" s="696" t="s">
        <v>1930</v>
      </c>
      <c r="L554" s="699">
        <v>349.12</v>
      </c>
      <c r="M554" s="699">
        <v>349.12</v>
      </c>
      <c r="N554" s="696">
        <v>1</v>
      </c>
      <c r="O554" s="700">
        <v>1</v>
      </c>
      <c r="P554" s="699">
        <v>349.12</v>
      </c>
      <c r="Q554" s="701">
        <v>1</v>
      </c>
      <c r="R554" s="696">
        <v>1</v>
      </c>
      <c r="S554" s="701">
        <v>1</v>
      </c>
      <c r="T554" s="700">
        <v>1</v>
      </c>
      <c r="U554" s="702">
        <v>1</v>
      </c>
    </row>
    <row r="555" spans="1:21" ht="14.4" customHeight="1" x14ac:dyDescent="0.3">
      <c r="A555" s="695">
        <v>31</v>
      </c>
      <c r="B555" s="696" t="s">
        <v>557</v>
      </c>
      <c r="C555" s="696">
        <v>89301312</v>
      </c>
      <c r="D555" s="697" t="s">
        <v>2545</v>
      </c>
      <c r="E555" s="698" t="s">
        <v>1788</v>
      </c>
      <c r="F555" s="696" t="s">
        <v>1771</v>
      </c>
      <c r="G555" s="696" t="s">
        <v>1884</v>
      </c>
      <c r="H555" s="696" t="s">
        <v>558</v>
      </c>
      <c r="I555" s="696" t="s">
        <v>1984</v>
      </c>
      <c r="J555" s="696" t="s">
        <v>1985</v>
      </c>
      <c r="K555" s="696" t="s">
        <v>1986</v>
      </c>
      <c r="L555" s="699">
        <v>350</v>
      </c>
      <c r="M555" s="699">
        <v>700</v>
      </c>
      <c r="N555" s="696">
        <v>2</v>
      </c>
      <c r="O555" s="700">
        <v>2</v>
      </c>
      <c r="P555" s="699">
        <v>700</v>
      </c>
      <c r="Q555" s="701">
        <v>1</v>
      </c>
      <c r="R555" s="696">
        <v>2</v>
      </c>
      <c r="S555" s="701">
        <v>1</v>
      </c>
      <c r="T555" s="700">
        <v>2</v>
      </c>
      <c r="U555" s="702">
        <v>1</v>
      </c>
    </row>
    <row r="556" spans="1:21" ht="14.4" customHeight="1" x14ac:dyDescent="0.3">
      <c r="A556" s="695">
        <v>31</v>
      </c>
      <c r="B556" s="696" t="s">
        <v>557</v>
      </c>
      <c r="C556" s="696">
        <v>89301312</v>
      </c>
      <c r="D556" s="697" t="s">
        <v>2545</v>
      </c>
      <c r="E556" s="698" t="s">
        <v>1788</v>
      </c>
      <c r="F556" s="696" t="s">
        <v>1771</v>
      </c>
      <c r="G556" s="696" t="s">
        <v>1884</v>
      </c>
      <c r="H556" s="696" t="s">
        <v>558</v>
      </c>
      <c r="I556" s="696" t="s">
        <v>2364</v>
      </c>
      <c r="J556" s="696" t="s">
        <v>2365</v>
      </c>
      <c r="K556" s="696" t="s">
        <v>2366</v>
      </c>
      <c r="L556" s="699">
        <v>337.15</v>
      </c>
      <c r="M556" s="699">
        <v>337.15</v>
      </c>
      <c r="N556" s="696">
        <v>1</v>
      </c>
      <c r="O556" s="700">
        <v>1</v>
      </c>
      <c r="P556" s="699">
        <v>337.15</v>
      </c>
      <c r="Q556" s="701">
        <v>1</v>
      </c>
      <c r="R556" s="696">
        <v>1</v>
      </c>
      <c r="S556" s="701">
        <v>1</v>
      </c>
      <c r="T556" s="700">
        <v>1</v>
      </c>
      <c r="U556" s="702">
        <v>1</v>
      </c>
    </row>
    <row r="557" spans="1:21" ht="14.4" customHeight="1" x14ac:dyDescent="0.3">
      <c r="A557" s="695">
        <v>31</v>
      </c>
      <c r="B557" s="696" t="s">
        <v>557</v>
      </c>
      <c r="C557" s="696">
        <v>89301312</v>
      </c>
      <c r="D557" s="697" t="s">
        <v>2545</v>
      </c>
      <c r="E557" s="698" t="s">
        <v>1789</v>
      </c>
      <c r="F557" s="696" t="s">
        <v>1769</v>
      </c>
      <c r="G557" s="696" t="s">
        <v>1801</v>
      </c>
      <c r="H557" s="696" t="s">
        <v>990</v>
      </c>
      <c r="I557" s="696" t="s">
        <v>1139</v>
      </c>
      <c r="J557" s="696" t="s">
        <v>1695</v>
      </c>
      <c r="K557" s="696" t="s">
        <v>1696</v>
      </c>
      <c r="L557" s="699">
        <v>333.31</v>
      </c>
      <c r="M557" s="699">
        <v>333.31</v>
      </c>
      <c r="N557" s="696">
        <v>1</v>
      </c>
      <c r="O557" s="700">
        <v>1</v>
      </c>
      <c r="P557" s="699">
        <v>333.31</v>
      </c>
      <c r="Q557" s="701">
        <v>1</v>
      </c>
      <c r="R557" s="696">
        <v>1</v>
      </c>
      <c r="S557" s="701">
        <v>1</v>
      </c>
      <c r="T557" s="700">
        <v>1</v>
      </c>
      <c r="U557" s="702">
        <v>1</v>
      </c>
    </row>
    <row r="558" spans="1:21" ht="14.4" customHeight="1" x14ac:dyDescent="0.3">
      <c r="A558" s="695">
        <v>31</v>
      </c>
      <c r="B558" s="696" t="s">
        <v>557</v>
      </c>
      <c r="C558" s="696">
        <v>89301312</v>
      </c>
      <c r="D558" s="697" t="s">
        <v>2545</v>
      </c>
      <c r="E558" s="698" t="s">
        <v>1789</v>
      </c>
      <c r="F558" s="696" t="s">
        <v>1769</v>
      </c>
      <c r="G558" s="696" t="s">
        <v>1801</v>
      </c>
      <c r="H558" s="696" t="s">
        <v>558</v>
      </c>
      <c r="I558" s="696" t="s">
        <v>2055</v>
      </c>
      <c r="J558" s="696" t="s">
        <v>2056</v>
      </c>
      <c r="K558" s="696" t="s">
        <v>2057</v>
      </c>
      <c r="L558" s="699">
        <v>333.31</v>
      </c>
      <c r="M558" s="699">
        <v>333.31</v>
      </c>
      <c r="N558" s="696">
        <v>1</v>
      </c>
      <c r="O558" s="700">
        <v>1</v>
      </c>
      <c r="P558" s="699"/>
      <c r="Q558" s="701">
        <v>0</v>
      </c>
      <c r="R558" s="696"/>
      <c r="S558" s="701">
        <v>0</v>
      </c>
      <c r="T558" s="700"/>
      <c r="U558" s="702">
        <v>0</v>
      </c>
    </row>
    <row r="559" spans="1:21" ht="14.4" customHeight="1" x14ac:dyDescent="0.3">
      <c r="A559" s="695">
        <v>31</v>
      </c>
      <c r="B559" s="696" t="s">
        <v>557</v>
      </c>
      <c r="C559" s="696">
        <v>89301312</v>
      </c>
      <c r="D559" s="697" t="s">
        <v>2545</v>
      </c>
      <c r="E559" s="698" t="s">
        <v>1789</v>
      </c>
      <c r="F559" s="696" t="s">
        <v>1769</v>
      </c>
      <c r="G559" s="696" t="s">
        <v>2367</v>
      </c>
      <c r="H559" s="696" t="s">
        <v>558</v>
      </c>
      <c r="I559" s="696" t="s">
        <v>2368</v>
      </c>
      <c r="J559" s="696" t="s">
        <v>2369</v>
      </c>
      <c r="K559" s="696" t="s">
        <v>2370</v>
      </c>
      <c r="L559" s="699">
        <v>0</v>
      </c>
      <c r="M559" s="699">
        <v>0</v>
      </c>
      <c r="N559" s="696">
        <v>1</v>
      </c>
      <c r="O559" s="700">
        <v>0.5</v>
      </c>
      <c r="P559" s="699"/>
      <c r="Q559" s="701"/>
      <c r="R559" s="696"/>
      <c r="S559" s="701">
        <v>0</v>
      </c>
      <c r="T559" s="700"/>
      <c r="U559" s="702">
        <v>0</v>
      </c>
    </row>
    <row r="560" spans="1:21" ht="14.4" customHeight="1" x14ac:dyDescent="0.3">
      <c r="A560" s="695">
        <v>31</v>
      </c>
      <c r="B560" s="696" t="s">
        <v>557</v>
      </c>
      <c r="C560" s="696">
        <v>89301312</v>
      </c>
      <c r="D560" s="697" t="s">
        <v>2545</v>
      </c>
      <c r="E560" s="698" t="s">
        <v>1789</v>
      </c>
      <c r="F560" s="696" t="s">
        <v>1769</v>
      </c>
      <c r="G560" s="696" t="s">
        <v>2371</v>
      </c>
      <c r="H560" s="696" t="s">
        <v>558</v>
      </c>
      <c r="I560" s="696" t="s">
        <v>2372</v>
      </c>
      <c r="J560" s="696" t="s">
        <v>2373</v>
      </c>
      <c r="K560" s="696" t="s">
        <v>2374</v>
      </c>
      <c r="L560" s="699">
        <v>0</v>
      </c>
      <c r="M560" s="699">
        <v>0</v>
      </c>
      <c r="N560" s="696">
        <v>1</v>
      </c>
      <c r="O560" s="700">
        <v>0.5</v>
      </c>
      <c r="P560" s="699"/>
      <c r="Q560" s="701"/>
      <c r="R560" s="696"/>
      <c r="S560" s="701">
        <v>0</v>
      </c>
      <c r="T560" s="700"/>
      <c r="U560" s="702">
        <v>0</v>
      </c>
    </row>
    <row r="561" spans="1:21" ht="14.4" customHeight="1" x14ac:dyDescent="0.3">
      <c r="A561" s="695">
        <v>31</v>
      </c>
      <c r="B561" s="696" t="s">
        <v>557</v>
      </c>
      <c r="C561" s="696">
        <v>89301312</v>
      </c>
      <c r="D561" s="697" t="s">
        <v>2545</v>
      </c>
      <c r="E561" s="698" t="s">
        <v>1789</v>
      </c>
      <c r="F561" s="696" t="s">
        <v>1769</v>
      </c>
      <c r="G561" s="696" t="s">
        <v>2375</v>
      </c>
      <c r="H561" s="696" t="s">
        <v>558</v>
      </c>
      <c r="I561" s="696" t="s">
        <v>2376</v>
      </c>
      <c r="J561" s="696" t="s">
        <v>2377</v>
      </c>
      <c r="K561" s="696" t="s">
        <v>2378</v>
      </c>
      <c r="L561" s="699">
        <v>356.47</v>
      </c>
      <c r="M561" s="699">
        <v>356.47</v>
      </c>
      <c r="N561" s="696">
        <v>1</v>
      </c>
      <c r="O561" s="700">
        <v>1</v>
      </c>
      <c r="P561" s="699"/>
      <c r="Q561" s="701">
        <v>0</v>
      </c>
      <c r="R561" s="696"/>
      <c r="S561" s="701">
        <v>0</v>
      </c>
      <c r="T561" s="700"/>
      <c r="U561" s="702">
        <v>0</v>
      </c>
    </row>
    <row r="562" spans="1:21" ht="14.4" customHeight="1" x14ac:dyDescent="0.3">
      <c r="A562" s="695">
        <v>31</v>
      </c>
      <c r="B562" s="696" t="s">
        <v>557</v>
      </c>
      <c r="C562" s="696">
        <v>89301312</v>
      </c>
      <c r="D562" s="697" t="s">
        <v>2545</v>
      </c>
      <c r="E562" s="698" t="s">
        <v>1789</v>
      </c>
      <c r="F562" s="696" t="s">
        <v>1769</v>
      </c>
      <c r="G562" s="696" t="s">
        <v>2321</v>
      </c>
      <c r="H562" s="696" t="s">
        <v>558</v>
      </c>
      <c r="I562" s="696" t="s">
        <v>2322</v>
      </c>
      <c r="J562" s="696" t="s">
        <v>633</v>
      </c>
      <c r="K562" s="696" t="s">
        <v>2323</v>
      </c>
      <c r="L562" s="699">
        <v>115.3</v>
      </c>
      <c r="M562" s="699">
        <v>230.6</v>
      </c>
      <c r="N562" s="696">
        <v>2</v>
      </c>
      <c r="O562" s="700">
        <v>0.5</v>
      </c>
      <c r="P562" s="699">
        <v>230.6</v>
      </c>
      <c r="Q562" s="701">
        <v>1</v>
      </c>
      <c r="R562" s="696">
        <v>2</v>
      </c>
      <c r="S562" s="701">
        <v>1</v>
      </c>
      <c r="T562" s="700">
        <v>0.5</v>
      </c>
      <c r="U562" s="702">
        <v>1</v>
      </c>
    </row>
    <row r="563" spans="1:21" ht="14.4" customHeight="1" x14ac:dyDescent="0.3">
      <c r="A563" s="695">
        <v>31</v>
      </c>
      <c r="B563" s="696" t="s">
        <v>557</v>
      </c>
      <c r="C563" s="696">
        <v>89301312</v>
      </c>
      <c r="D563" s="697" t="s">
        <v>2545</v>
      </c>
      <c r="E563" s="698" t="s">
        <v>1789</v>
      </c>
      <c r="F563" s="696" t="s">
        <v>1769</v>
      </c>
      <c r="G563" s="696" t="s">
        <v>2379</v>
      </c>
      <c r="H563" s="696" t="s">
        <v>558</v>
      </c>
      <c r="I563" s="696" t="s">
        <v>2380</v>
      </c>
      <c r="J563" s="696" t="s">
        <v>2381</v>
      </c>
      <c r="K563" s="696" t="s">
        <v>2382</v>
      </c>
      <c r="L563" s="699">
        <v>0</v>
      </c>
      <c r="M563" s="699">
        <v>0</v>
      </c>
      <c r="N563" s="696">
        <v>1</v>
      </c>
      <c r="O563" s="700">
        <v>0.5</v>
      </c>
      <c r="P563" s="699">
        <v>0</v>
      </c>
      <c r="Q563" s="701"/>
      <c r="R563" s="696">
        <v>1</v>
      </c>
      <c r="S563" s="701">
        <v>1</v>
      </c>
      <c r="T563" s="700">
        <v>0.5</v>
      </c>
      <c r="U563" s="702">
        <v>1</v>
      </c>
    </row>
    <row r="564" spans="1:21" ht="14.4" customHeight="1" x14ac:dyDescent="0.3">
      <c r="A564" s="695">
        <v>31</v>
      </c>
      <c r="B564" s="696" t="s">
        <v>557</v>
      </c>
      <c r="C564" s="696">
        <v>89301312</v>
      </c>
      <c r="D564" s="697" t="s">
        <v>2545</v>
      </c>
      <c r="E564" s="698" t="s">
        <v>1789</v>
      </c>
      <c r="F564" s="696" t="s">
        <v>1769</v>
      </c>
      <c r="G564" s="696" t="s">
        <v>2379</v>
      </c>
      <c r="H564" s="696" t="s">
        <v>558</v>
      </c>
      <c r="I564" s="696" t="s">
        <v>2383</v>
      </c>
      <c r="J564" s="696" t="s">
        <v>2384</v>
      </c>
      <c r="K564" s="696" t="s">
        <v>2385</v>
      </c>
      <c r="L564" s="699">
        <v>0</v>
      </c>
      <c r="M564" s="699">
        <v>0</v>
      </c>
      <c r="N564" s="696">
        <v>1</v>
      </c>
      <c r="O564" s="700">
        <v>0.5</v>
      </c>
      <c r="P564" s="699">
        <v>0</v>
      </c>
      <c r="Q564" s="701"/>
      <c r="R564" s="696">
        <v>1</v>
      </c>
      <c r="S564" s="701">
        <v>1</v>
      </c>
      <c r="T564" s="700">
        <v>0.5</v>
      </c>
      <c r="U564" s="702">
        <v>1</v>
      </c>
    </row>
    <row r="565" spans="1:21" ht="14.4" customHeight="1" x14ac:dyDescent="0.3">
      <c r="A565" s="695">
        <v>31</v>
      </c>
      <c r="B565" s="696" t="s">
        <v>557</v>
      </c>
      <c r="C565" s="696">
        <v>89301312</v>
      </c>
      <c r="D565" s="697" t="s">
        <v>2545</v>
      </c>
      <c r="E565" s="698" t="s">
        <v>1789</v>
      </c>
      <c r="F565" s="696" t="s">
        <v>1769</v>
      </c>
      <c r="G565" s="696" t="s">
        <v>1829</v>
      </c>
      <c r="H565" s="696" t="s">
        <v>990</v>
      </c>
      <c r="I565" s="696" t="s">
        <v>1169</v>
      </c>
      <c r="J565" s="696" t="s">
        <v>1170</v>
      </c>
      <c r="K565" s="696" t="s">
        <v>1171</v>
      </c>
      <c r="L565" s="699">
        <v>154.01</v>
      </c>
      <c r="M565" s="699">
        <v>154.01</v>
      </c>
      <c r="N565" s="696">
        <v>1</v>
      </c>
      <c r="O565" s="700">
        <v>1</v>
      </c>
      <c r="P565" s="699">
        <v>154.01</v>
      </c>
      <c r="Q565" s="701">
        <v>1</v>
      </c>
      <c r="R565" s="696">
        <v>1</v>
      </c>
      <c r="S565" s="701">
        <v>1</v>
      </c>
      <c r="T565" s="700">
        <v>1</v>
      </c>
      <c r="U565" s="702">
        <v>1</v>
      </c>
    </row>
    <row r="566" spans="1:21" ht="14.4" customHeight="1" x14ac:dyDescent="0.3">
      <c r="A566" s="695">
        <v>31</v>
      </c>
      <c r="B566" s="696" t="s">
        <v>557</v>
      </c>
      <c r="C566" s="696">
        <v>89301312</v>
      </c>
      <c r="D566" s="697" t="s">
        <v>2545</v>
      </c>
      <c r="E566" s="698" t="s">
        <v>1789</v>
      </c>
      <c r="F566" s="696" t="s">
        <v>1769</v>
      </c>
      <c r="G566" s="696" t="s">
        <v>1795</v>
      </c>
      <c r="H566" s="696" t="s">
        <v>990</v>
      </c>
      <c r="I566" s="696" t="s">
        <v>1065</v>
      </c>
      <c r="J566" s="696" t="s">
        <v>1062</v>
      </c>
      <c r="K566" s="696" t="s">
        <v>1066</v>
      </c>
      <c r="L566" s="699">
        <v>625.29</v>
      </c>
      <c r="M566" s="699">
        <v>3126.45</v>
      </c>
      <c r="N566" s="696">
        <v>5</v>
      </c>
      <c r="O566" s="700">
        <v>4</v>
      </c>
      <c r="P566" s="699">
        <v>1250.58</v>
      </c>
      <c r="Q566" s="701">
        <v>0.4</v>
      </c>
      <c r="R566" s="696">
        <v>2</v>
      </c>
      <c r="S566" s="701">
        <v>0.4</v>
      </c>
      <c r="T566" s="700">
        <v>2</v>
      </c>
      <c r="U566" s="702">
        <v>0.5</v>
      </c>
    </row>
    <row r="567" spans="1:21" ht="14.4" customHeight="1" x14ac:dyDescent="0.3">
      <c r="A567" s="695">
        <v>31</v>
      </c>
      <c r="B567" s="696" t="s">
        <v>557</v>
      </c>
      <c r="C567" s="696">
        <v>89301312</v>
      </c>
      <c r="D567" s="697" t="s">
        <v>2545</v>
      </c>
      <c r="E567" s="698" t="s">
        <v>1789</v>
      </c>
      <c r="F567" s="696" t="s">
        <v>1769</v>
      </c>
      <c r="G567" s="696" t="s">
        <v>1795</v>
      </c>
      <c r="H567" s="696" t="s">
        <v>990</v>
      </c>
      <c r="I567" s="696" t="s">
        <v>1481</v>
      </c>
      <c r="J567" s="696" t="s">
        <v>1062</v>
      </c>
      <c r="K567" s="696" t="s">
        <v>1482</v>
      </c>
      <c r="L567" s="699">
        <v>937.93</v>
      </c>
      <c r="M567" s="699">
        <v>1875.86</v>
      </c>
      <c r="N567" s="696">
        <v>2</v>
      </c>
      <c r="O567" s="700">
        <v>2</v>
      </c>
      <c r="P567" s="699">
        <v>1875.86</v>
      </c>
      <c r="Q567" s="701">
        <v>1</v>
      </c>
      <c r="R567" s="696">
        <v>2</v>
      </c>
      <c r="S567" s="701">
        <v>1</v>
      </c>
      <c r="T567" s="700">
        <v>2</v>
      </c>
      <c r="U567" s="702">
        <v>1</v>
      </c>
    </row>
    <row r="568" spans="1:21" ht="14.4" customHeight="1" x14ac:dyDescent="0.3">
      <c r="A568" s="695">
        <v>31</v>
      </c>
      <c r="B568" s="696" t="s">
        <v>557</v>
      </c>
      <c r="C568" s="696">
        <v>89301312</v>
      </c>
      <c r="D568" s="697" t="s">
        <v>2545</v>
      </c>
      <c r="E568" s="698" t="s">
        <v>1789</v>
      </c>
      <c r="F568" s="696" t="s">
        <v>1769</v>
      </c>
      <c r="G568" s="696" t="s">
        <v>1835</v>
      </c>
      <c r="H568" s="696" t="s">
        <v>990</v>
      </c>
      <c r="I568" s="696" t="s">
        <v>992</v>
      </c>
      <c r="J568" s="696" t="s">
        <v>993</v>
      </c>
      <c r="K568" s="696" t="s">
        <v>1716</v>
      </c>
      <c r="L568" s="699">
        <v>96.63</v>
      </c>
      <c r="M568" s="699">
        <v>193.26</v>
      </c>
      <c r="N568" s="696">
        <v>2</v>
      </c>
      <c r="O568" s="700">
        <v>2</v>
      </c>
      <c r="P568" s="699">
        <v>96.63</v>
      </c>
      <c r="Q568" s="701">
        <v>0.5</v>
      </c>
      <c r="R568" s="696">
        <v>1</v>
      </c>
      <c r="S568" s="701">
        <v>0.5</v>
      </c>
      <c r="T568" s="700">
        <v>1</v>
      </c>
      <c r="U568" s="702">
        <v>0.5</v>
      </c>
    </row>
    <row r="569" spans="1:21" ht="14.4" customHeight="1" x14ac:dyDescent="0.3">
      <c r="A569" s="695">
        <v>31</v>
      </c>
      <c r="B569" s="696" t="s">
        <v>557</v>
      </c>
      <c r="C569" s="696">
        <v>89301312</v>
      </c>
      <c r="D569" s="697" t="s">
        <v>2545</v>
      </c>
      <c r="E569" s="698" t="s">
        <v>1789</v>
      </c>
      <c r="F569" s="696" t="s">
        <v>1769</v>
      </c>
      <c r="G569" s="696" t="s">
        <v>2386</v>
      </c>
      <c r="H569" s="696" t="s">
        <v>558</v>
      </c>
      <c r="I569" s="696" t="s">
        <v>2387</v>
      </c>
      <c r="J569" s="696" t="s">
        <v>2388</v>
      </c>
      <c r="K569" s="696" t="s">
        <v>2389</v>
      </c>
      <c r="L569" s="699">
        <v>152.6</v>
      </c>
      <c r="M569" s="699">
        <v>152.6</v>
      </c>
      <c r="N569" s="696">
        <v>1</v>
      </c>
      <c r="O569" s="700">
        <v>0.5</v>
      </c>
      <c r="P569" s="699">
        <v>152.6</v>
      </c>
      <c r="Q569" s="701">
        <v>1</v>
      </c>
      <c r="R569" s="696">
        <v>1</v>
      </c>
      <c r="S569" s="701">
        <v>1</v>
      </c>
      <c r="T569" s="700">
        <v>0.5</v>
      </c>
      <c r="U569" s="702">
        <v>1</v>
      </c>
    </row>
    <row r="570" spans="1:21" ht="14.4" customHeight="1" x14ac:dyDescent="0.3">
      <c r="A570" s="695">
        <v>31</v>
      </c>
      <c r="B570" s="696" t="s">
        <v>557</v>
      </c>
      <c r="C570" s="696">
        <v>89301312</v>
      </c>
      <c r="D570" s="697" t="s">
        <v>2545</v>
      </c>
      <c r="E570" s="698" t="s">
        <v>1789</v>
      </c>
      <c r="F570" s="696" t="s">
        <v>1769</v>
      </c>
      <c r="G570" s="696" t="s">
        <v>2390</v>
      </c>
      <c r="H570" s="696" t="s">
        <v>558</v>
      </c>
      <c r="I570" s="696" t="s">
        <v>2391</v>
      </c>
      <c r="J570" s="696" t="s">
        <v>2392</v>
      </c>
      <c r="K570" s="696" t="s">
        <v>2393</v>
      </c>
      <c r="L570" s="699">
        <v>0</v>
      </c>
      <c r="M570" s="699">
        <v>0</v>
      </c>
      <c r="N570" s="696">
        <v>1</v>
      </c>
      <c r="O570" s="700">
        <v>0.5</v>
      </c>
      <c r="P570" s="699">
        <v>0</v>
      </c>
      <c r="Q570" s="701"/>
      <c r="R570" s="696">
        <v>1</v>
      </c>
      <c r="S570" s="701">
        <v>1</v>
      </c>
      <c r="T570" s="700">
        <v>0.5</v>
      </c>
      <c r="U570" s="702">
        <v>1</v>
      </c>
    </row>
    <row r="571" spans="1:21" ht="14.4" customHeight="1" x14ac:dyDescent="0.3">
      <c r="A571" s="695">
        <v>31</v>
      </c>
      <c r="B571" s="696" t="s">
        <v>557</v>
      </c>
      <c r="C571" s="696">
        <v>89301312</v>
      </c>
      <c r="D571" s="697" t="s">
        <v>2545</v>
      </c>
      <c r="E571" s="698" t="s">
        <v>1789</v>
      </c>
      <c r="F571" s="696" t="s">
        <v>1769</v>
      </c>
      <c r="G571" s="696" t="s">
        <v>1838</v>
      </c>
      <c r="H571" s="696" t="s">
        <v>558</v>
      </c>
      <c r="I571" s="696" t="s">
        <v>2394</v>
      </c>
      <c r="J571" s="696" t="s">
        <v>2395</v>
      </c>
      <c r="K571" s="696" t="s">
        <v>2396</v>
      </c>
      <c r="L571" s="699">
        <v>0</v>
      </c>
      <c r="M571" s="699">
        <v>0</v>
      </c>
      <c r="N571" s="696">
        <v>1</v>
      </c>
      <c r="O571" s="700">
        <v>0.5</v>
      </c>
      <c r="P571" s="699">
        <v>0</v>
      </c>
      <c r="Q571" s="701"/>
      <c r="R571" s="696">
        <v>1</v>
      </c>
      <c r="S571" s="701">
        <v>1</v>
      </c>
      <c r="T571" s="700">
        <v>0.5</v>
      </c>
      <c r="U571" s="702">
        <v>1</v>
      </c>
    </row>
    <row r="572" spans="1:21" ht="14.4" customHeight="1" x14ac:dyDescent="0.3">
      <c r="A572" s="695">
        <v>31</v>
      </c>
      <c r="B572" s="696" t="s">
        <v>557</v>
      </c>
      <c r="C572" s="696">
        <v>89301312</v>
      </c>
      <c r="D572" s="697" t="s">
        <v>2545</v>
      </c>
      <c r="E572" s="698" t="s">
        <v>1789</v>
      </c>
      <c r="F572" s="696" t="s">
        <v>1769</v>
      </c>
      <c r="G572" s="696" t="s">
        <v>1849</v>
      </c>
      <c r="H572" s="696" t="s">
        <v>558</v>
      </c>
      <c r="I572" s="696" t="s">
        <v>766</v>
      </c>
      <c r="J572" s="696" t="s">
        <v>767</v>
      </c>
      <c r="K572" s="696" t="s">
        <v>768</v>
      </c>
      <c r="L572" s="699">
        <v>224.25</v>
      </c>
      <c r="M572" s="699">
        <v>448.5</v>
      </c>
      <c r="N572" s="696">
        <v>2</v>
      </c>
      <c r="O572" s="700">
        <v>1.5</v>
      </c>
      <c r="P572" s="699">
        <v>448.5</v>
      </c>
      <c r="Q572" s="701">
        <v>1</v>
      </c>
      <c r="R572" s="696">
        <v>2</v>
      </c>
      <c r="S572" s="701">
        <v>1</v>
      </c>
      <c r="T572" s="700">
        <v>1.5</v>
      </c>
      <c r="U572" s="702">
        <v>1</v>
      </c>
    </row>
    <row r="573" spans="1:21" ht="14.4" customHeight="1" x14ac:dyDescent="0.3">
      <c r="A573" s="695">
        <v>31</v>
      </c>
      <c r="B573" s="696" t="s">
        <v>557</v>
      </c>
      <c r="C573" s="696">
        <v>89301312</v>
      </c>
      <c r="D573" s="697" t="s">
        <v>2545</v>
      </c>
      <c r="E573" s="698" t="s">
        <v>1789</v>
      </c>
      <c r="F573" s="696" t="s">
        <v>1769</v>
      </c>
      <c r="G573" s="696" t="s">
        <v>1852</v>
      </c>
      <c r="H573" s="696" t="s">
        <v>558</v>
      </c>
      <c r="I573" s="696" t="s">
        <v>663</v>
      </c>
      <c r="J573" s="696" t="s">
        <v>1853</v>
      </c>
      <c r="K573" s="696" t="s">
        <v>1854</v>
      </c>
      <c r="L573" s="699">
        <v>0</v>
      </c>
      <c r="M573" s="699">
        <v>0</v>
      </c>
      <c r="N573" s="696">
        <v>4</v>
      </c>
      <c r="O573" s="700">
        <v>1.5</v>
      </c>
      <c r="P573" s="699">
        <v>0</v>
      </c>
      <c r="Q573" s="701"/>
      <c r="R573" s="696">
        <v>2</v>
      </c>
      <c r="S573" s="701">
        <v>0.5</v>
      </c>
      <c r="T573" s="700">
        <v>0.5</v>
      </c>
      <c r="U573" s="702">
        <v>0.33333333333333331</v>
      </c>
    </row>
    <row r="574" spans="1:21" ht="14.4" customHeight="1" x14ac:dyDescent="0.3">
      <c r="A574" s="695">
        <v>31</v>
      </c>
      <c r="B574" s="696" t="s">
        <v>557</v>
      </c>
      <c r="C574" s="696">
        <v>89301312</v>
      </c>
      <c r="D574" s="697" t="s">
        <v>2545</v>
      </c>
      <c r="E574" s="698" t="s">
        <v>1789</v>
      </c>
      <c r="F574" s="696" t="s">
        <v>1769</v>
      </c>
      <c r="G574" s="696" t="s">
        <v>2397</v>
      </c>
      <c r="H574" s="696" t="s">
        <v>558</v>
      </c>
      <c r="I574" s="696" t="s">
        <v>2398</v>
      </c>
      <c r="J574" s="696" t="s">
        <v>2399</v>
      </c>
      <c r="K574" s="696" t="s">
        <v>2400</v>
      </c>
      <c r="L574" s="699">
        <v>547.16999999999996</v>
      </c>
      <c r="M574" s="699">
        <v>547.16999999999996</v>
      </c>
      <c r="N574" s="696">
        <v>1</v>
      </c>
      <c r="O574" s="700">
        <v>1</v>
      </c>
      <c r="P574" s="699"/>
      <c r="Q574" s="701">
        <v>0</v>
      </c>
      <c r="R574" s="696"/>
      <c r="S574" s="701">
        <v>0</v>
      </c>
      <c r="T574" s="700"/>
      <c r="U574" s="702">
        <v>0</v>
      </c>
    </row>
    <row r="575" spans="1:21" ht="14.4" customHeight="1" x14ac:dyDescent="0.3">
      <c r="A575" s="695">
        <v>31</v>
      </c>
      <c r="B575" s="696" t="s">
        <v>557</v>
      </c>
      <c r="C575" s="696">
        <v>89301312</v>
      </c>
      <c r="D575" s="697" t="s">
        <v>2545</v>
      </c>
      <c r="E575" s="698" t="s">
        <v>1789</v>
      </c>
      <c r="F575" s="696" t="s">
        <v>1769</v>
      </c>
      <c r="G575" s="696" t="s">
        <v>1859</v>
      </c>
      <c r="H575" s="696" t="s">
        <v>558</v>
      </c>
      <c r="I575" s="696" t="s">
        <v>2401</v>
      </c>
      <c r="J575" s="696" t="s">
        <v>1861</v>
      </c>
      <c r="K575" s="696" t="s">
        <v>1862</v>
      </c>
      <c r="L575" s="699">
        <v>98.23</v>
      </c>
      <c r="M575" s="699">
        <v>98.23</v>
      </c>
      <c r="N575" s="696">
        <v>1</v>
      </c>
      <c r="O575" s="700">
        <v>1</v>
      </c>
      <c r="P575" s="699"/>
      <c r="Q575" s="701">
        <v>0</v>
      </c>
      <c r="R575" s="696"/>
      <c r="S575" s="701">
        <v>0</v>
      </c>
      <c r="T575" s="700"/>
      <c r="U575" s="702">
        <v>0</v>
      </c>
    </row>
    <row r="576" spans="1:21" ht="14.4" customHeight="1" x14ac:dyDescent="0.3">
      <c r="A576" s="695">
        <v>31</v>
      </c>
      <c r="B576" s="696" t="s">
        <v>557</v>
      </c>
      <c r="C576" s="696">
        <v>89301312</v>
      </c>
      <c r="D576" s="697" t="s">
        <v>2545</v>
      </c>
      <c r="E576" s="698" t="s">
        <v>1789</v>
      </c>
      <c r="F576" s="696" t="s">
        <v>1771</v>
      </c>
      <c r="G576" s="696" t="s">
        <v>1873</v>
      </c>
      <c r="H576" s="696" t="s">
        <v>558</v>
      </c>
      <c r="I576" s="696" t="s">
        <v>1917</v>
      </c>
      <c r="J576" s="696" t="s">
        <v>1875</v>
      </c>
      <c r="K576" s="696" t="s">
        <v>1918</v>
      </c>
      <c r="L576" s="699">
        <v>47.57</v>
      </c>
      <c r="M576" s="699">
        <v>47.57</v>
      </c>
      <c r="N576" s="696">
        <v>1</v>
      </c>
      <c r="O576" s="700">
        <v>1</v>
      </c>
      <c r="P576" s="699">
        <v>47.57</v>
      </c>
      <c r="Q576" s="701">
        <v>1</v>
      </c>
      <c r="R576" s="696">
        <v>1</v>
      </c>
      <c r="S576" s="701">
        <v>1</v>
      </c>
      <c r="T576" s="700">
        <v>1</v>
      </c>
      <c r="U576" s="702">
        <v>1</v>
      </c>
    </row>
    <row r="577" spans="1:21" ht="14.4" customHeight="1" x14ac:dyDescent="0.3">
      <c r="A577" s="695">
        <v>31</v>
      </c>
      <c r="B577" s="696" t="s">
        <v>557</v>
      </c>
      <c r="C577" s="696">
        <v>89301312</v>
      </c>
      <c r="D577" s="697" t="s">
        <v>2545</v>
      </c>
      <c r="E577" s="698" t="s">
        <v>1789</v>
      </c>
      <c r="F577" s="696" t="s">
        <v>1771</v>
      </c>
      <c r="G577" s="696" t="s">
        <v>1877</v>
      </c>
      <c r="H577" s="696" t="s">
        <v>558</v>
      </c>
      <c r="I577" s="696" t="s">
        <v>1881</v>
      </c>
      <c r="J577" s="696" t="s">
        <v>1882</v>
      </c>
      <c r="K577" s="696" t="s">
        <v>1883</v>
      </c>
      <c r="L577" s="699">
        <v>200</v>
      </c>
      <c r="M577" s="699">
        <v>800</v>
      </c>
      <c r="N577" s="696">
        <v>4</v>
      </c>
      <c r="O577" s="700">
        <v>2</v>
      </c>
      <c r="P577" s="699">
        <v>800</v>
      </c>
      <c r="Q577" s="701">
        <v>1</v>
      </c>
      <c r="R577" s="696">
        <v>4</v>
      </c>
      <c r="S577" s="701">
        <v>1</v>
      </c>
      <c r="T577" s="700">
        <v>2</v>
      </c>
      <c r="U577" s="702">
        <v>1</v>
      </c>
    </row>
    <row r="578" spans="1:21" ht="14.4" customHeight="1" x14ac:dyDescent="0.3">
      <c r="A578" s="695">
        <v>31</v>
      </c>
      <c r="B578" s="696" t="s">
        <v>557</v>
      </c>
      <c r="C578" s="696">
        <v>89301312</v>
      </c>
      <c r="D578" s="697" t="s">
        <v>2545</v>
      </c>
      <c r="E578" s="698" t="s">
        <v>1789</v>
      </c>
      <c r="F578" s="696" t="s">
        <v>1771</v>
      </c>
      <c r="G578" s="696" t="s">
        <v>1884</v>
      </c>
      <c r="H578" s="696" t="s">
        <v>558</v>
      </c>
      <c r="I578" s="696" t="s">
        <v>2156</v>
      </c>
      <c r="J578" s="696" t="s">
        <v>2157</v>
      </c>
      <c r="K578" s="696" t="s">
        <v>2158</v>
      </c>
      <c r="L578" s="699">
        <v>250</v>
      </c>
      <c r="M578" s="699">
        <v>250</v>
      </c>
      <c r="N578" s="696">
        <v>1</v>
      </c>
      <c r="O578" s="700">
        <v>1</v>
      </c>
      <c r="P578" s="699"/>
      <c r="Q578" s="701">
        <v>0</v>
      </c>
      <c r="R578" s="696"/>
      <c r="S578" s="701">
        <v>0</v>
      </c>
      <c r="T578" s="700"/>
      <c r="U578" s="702">
        <v>0</v>
      </c>
    </row>
    <row r="579" spans="1:21" ht="14.4" customHeight="1" x14ac:dyDescent="0.3">
      <c r="A579" s="695">
        <v>31</v>
      </c>
      <c r="B579" s="696" t="s">
        <v>557</v>
      </c>
      <c r="C579" s="696">
        <v>89301312</v>
      </c>
      <c r="D579" s="697" t="s">
        <v>2545</v>
      </c>
      <c r="E579" s="698" t="s">
        <v>1789</v>
      </c>
      <c r="F579" s="696" t="s">
        <v>1771</v>
      </c>
      <c r="G579" s="696" t="s">
        <v>1884</v>
      </c>
      <c r="H579" s="696" t="s">
        <v>558</v>
      </c>
      <c r="I579" s="696" t="s">
        <v>1894</v>
      </c>
      <c r="J579" s="696" t="s">
        <v>1895</v>
      </c>
      <c r="K579" s="696" t="s">
        <v>1896</v>
      </c>
      <c r="L579" s="699">
        <v>750</v>
      </c>
      <c r="M579" s="699">
        <v>1500</v>
      </c>
      <c r="N579" s="696">
        <v>2</v>
      </c>
      <c r="O579" s="700">
        <v>2</v>
      </c>
      <c r="P579" s="699">
        <v>1500</v>
      </c>
      <c r="Q579" s="701">
        <v>1</v>
      </c>
      <c r="R579" s="696">
        <v>2</v>
      </c>
      <c r="S579" s="701">
        <v>1</v>
      </c>
      <c r="T579" s="700">
        <v>2</v>
      </c>
      <c r="U579" s="702">
        <v>1</v>
      </c>
    </row>
    <row r="580" spans="1:21" ht="14.4" customHeight="1" x14ac:dyDescent="0.3">
      <c r="A580" s="695">
        <v>31</v>
      </c>
      <c r="B580" s="696" t="s">
        <v>557</v>
      </c>
      <c r="C580" s="696">
        <v>89301312</v>
      </c>
      <c r="D580" s="697" t="s">
        <v>2545</v>
      </c>
      <c r="E580" s="698" t="s">
        <v>1790</v>
      </c>
      <c r="F580" s="696" t="s">
        <v>1769</v>
      </c>
      <c r="G580" s="696" t="s">
        <v>2402</v>
      </c>
      <c r="H580" s="696" t="s">
        <v>558</v>
      </c>
      <c r="I580" s="696" t="s">
        <v>2403</v>
      </c>
      <c r="J580" s="696" t="s">
        <v>1038</v>
      </c>
      <c r="K580" s="696" t="s">
        <v>2404</v>
      </c>
      <c r="L580" s="699">
        <v>0</v>
      </c>
      <c r="M580" s="699">
        <v>0</v>
      </c>
      <c r="N580" s="696">
        <v>2</v>
      </c>
      <c r="O580" s="700">
        <v>1</v>
      </c>
      <c r="P580" s="699">
        <v>0</v>
      </c>
      <c r="Q580" s="701"/>
      <c r="R580" s="696">
        <v>2</v>
      </c>
      <c r="S580" s="701">
        <v>1</v>
      </c>
      <c r="T580" s="700">
        <v>1</v>
      </c>
      <c r="U580" s="702">
        <v>1</v>
      </c>
    </row>
    <row r="581" spans="1:21" ht="14.4" customHeight="1" x14ac:dyDescent="0.3">
      <c r="A581" s="695">
        <v>31</v>
      </c>
      <c r="B581" s="696" t="s">
        <v>557</v>
      </c>
      <c r="C581" s="696">
        <v>89301312</v>
      </c>
      <c r="D581" s="697" t="s">
        <v>2545</v>
      </c>
      <c r="E581" s="698" t="s">
        <v>1790</v>
      </c>
      <c r="F581" s="696" t="s">
        <v>1769</v>
      </c>
      <c r="G581" s="696" t="s">
        <v>1813</v>
      </c>
      <c r="H581" s="696" t="s">
        <v>558</v>
      </c>
      <c r="I581" s="696" t="s">
        <v>980</v>
      </c>
      <c r="J581" s="696" t="s">
        <v>977</v>
      </c>
      <c r="K581" s="696" t="s">
        <v>981</v>
      </c>
      <c r="L581" s="699">
        <v>354.98</v>
      </c>
      <c r="M581" s="699">
        <v>354.98</v>
      </c>
      <c r="N581" s="696">
        <v>1</v>
      </c>
      <c r="O581" s="700">
        <v>1</v>
      </c>
      <c r="P581" s="699"/>
      <c r="Q581" s="701">
        <v>0</v>
      </c>
      <c r="R581" s="696"/>
      <c r="S581" s="701">
        <v>0</v>
      </c>
      <c r="T581" s="700"/>
      <c r="U581" s="702">
        <v>0</v>
      </c>
    </row>
    <row r="582" spans="1:21" ht="14.4" customHeight="1" x14ac:dyDescent="0.3">
      <c r="A582" s="695">
        <v>31</v>
      </c>
      <c r="B582" s="696" t="s">
        <v>557</v>
      </c>
      <c r="C582" s="696">
        <v>89301312</v>
      </c>
      <c r="D582" s="697" t="s">
        <v>2545</v>
      </c>
      <c r="E582" s="698" t="s">
        <v>1790</v>
      </c>
      <c r="F582" s="696" t="s">
        <v>1769</v>
      </c>
      <c r="G582" s="696" t="s">
        <v>2015</v>
      </c>
      <c r="H582" s="696" t="s">
        <v>990</v>
      </c>
      <c r="I582" s="696" t="s">
        <v>2405</v>
      </c>
      <c r="J582" s="696" t="s">
        <v>2406</v>
      </c>
      <c r="K582" s="696" t="s">
        <v>2407</v>
      </c>
      <c r="L582" s="699">
        <v>4283.43</v>
      </c>
      <c r="M582" s="699">
        <v>12850.29</v>
      </c>
      <c r="N582" s="696">
        <v>3</v>
      </c>
      <c r="O582" s="700">
        <v>1</v>
      </c>
      <c r="P582" s="699">
        <v>12850.29</v>
      </c>
      <c r="Q582" s="701">
        <v>1</v>
      </c>
      <c r="R582" s="696">
        <v>3</v>
      </c>
      <c r="S582" s="701">
        <v>1</v>
      </c>
      <c r="T582" s="700">
        <v>1</v>
      </c>
      <c r="U582" s="702">
        <v>1</v>
      </c>
    </row>
    <row r="583" spans="1:21" ht="14.4" customHeight="1" x14ac:dyDescent="0.3">
      <c r="A583" s="695">
        <v>31</v>
      </c>
      <c r="B583" s="696" t="s">
        <v>557</v>
      </c>
      <c r="C583" s="696">
        <v>89301312</v>
      </c>
      <c r="D583" s="697" t="s">
        <v>2545</v>
      </c>
      <c r="E583" s="698" t="s">
        <v>1790</v>
      </c>
      <c r="F583" s="696" t="s">
        <v>1769</v>
      </c>
      <c r="G583" s="696" t="s">
        <v>2408</v>
      </c>
      <c r="H583" s="696" t="s">
        <v>558</v>
      </c>
      <c r="I583" s="696" t="s">
        <v>2409</v>
      </c>
      <c r="J583" s="696" t="s">
        <v>2410</v>
      </c>
      <c r="K583" s="696" t="s">
        <v>2411</v>
      </c>
      <c r="L583" s="699">
        <v>117.71</v>
      </c>
      <c r="M583" s="699">
        <v>235.42</v>
      </c>
      <c r="N583" s="696">
        <v>2</v>
      </c>
      <c r="O583" s="700">
        <v>0.5</v>
      </c>
      <c r="P583" s="699">
        <v>235.42</v>
      </c>
      <c r="Q583" s="701">
        <v>1</v>
      </c>
      <c r="R583" s="696">
        <v>2</v>
      </c>
      <c r="S583" s="701">
        <v>1</v>
      </c>
      <c r="T583" s="700">
        <v>0.5</v>
      </c>
      <c r="U583" s="702">
        <v>1</v>
      </c>
    </row>
    <row r="584" spans="1:21" ht="14.4" customHeight="1" x14ac:dyDescent="0.3">
      <c r="A584" s="695">
        <v>31</v>
      </c>
      <c r="B584" s="696" t="s">
        <v>557</v>
      </c>
      <c r="C584" s="696">
        <v>89301312</v>
      </c>
      <c r="D584" s="697" t="s">
        <v>2545</v>
      </c>
      <c r="E584" s="698" t="s">
        <v>1790</v>
      </c>
      <c r="F584" s="696" t="s">
        <v>1769</v>
      </c>
      <c r="G584" s="696" t="s">
        <v>2412</v>
      </c>
      <c r="H584" s="696" t="s">
        <v>558</v>
      </c>
      <c r="I584" s="696" t="s">
        <v>2413</v>
      </c>
      <c r="J584" s="696" t="s">
        <v>2414</v>
      </c>
      <c r="K584" s="696" t="s">
        <v>2415</v>
      </c>
      <c r="L584" s="699">
        <v>0</v>
      </c>
      <c r="M584" s="699">
        <v>0</v>
      </c>
      <c r="N584" s="696">
        <v>3</v>
      </c>
      <c r="O584" s="700">
        <v>3</v>
      </c>
      <c r="P584" s="699">
        <v>0</v>
      </c>
      <c r="Q584" s="701"/>
      <c r="R584" s="696">
        <v>1</v>
      </c>
      <c r="S584" s="701">
        <v>0.33333333333333331</v>
      </c>
      <c r="T584" s="700">
        <v>1</v>
      </c>
      <c r="U584" s="702">
        <v>0.33333333333333331</v>
      </c>
    </row>
    <row r="585" spans="1:21" ht="14.4" customHeight="1" x14ac:dyDescent="0.3">
      <c r="A585" s="695">
        <v>31</v>
      </c>
      <c r="B585" s="696" t="s">
        <v>557</v>
      </c>
      <c r="C585" s="696">
        <v>89301312</v>
      </c>
      <c r="D585" s="697" t="s">
        <v>2545</v>
      </c>
      <c r="E585" s="698" t="s">
        <v>1790</v>
      </c>
      <c r="F585" s="696" t="s">
        <v>1769</v>
      </c>
      <c r="G585" s="696" t="s">
        <v>2379</v>
      </c>
      <c r="H585" s="696" t="s">
        <v>558</v>
      </c>
      <c r="I585" s="696" t="s">
        <v>2416</v>
      </c>
      <c r="J585" s="696" t="s">
        <v>2417</v>
      </c>
      <c r="K585" s="696" t="s">
        <v>757</v>
      </c>
      <c r="L585" s="699">
        <v>0</v>
      </c>
      <c r="M585" s="699">
        <v>0</v>
      </c>
      <c r="N585" s="696">
        <v>1</v>
      </c>
      <c r="O585" s="700">
        <v>0.5</v>
      </c>
      <c r="P585" s="699">
        <v>0</v>
      </c>
      <c r="Q585" s="701"/>
      <c r="R585" s="696">
        <v>1</v>
      </c>
      <c r="S585" s="701">
        <v>1</v>
      </c>
      <c r="T585" s="700">
        <v>0.5</v>
      </c>
      <c r="U585" s="702">
        <v>1</v>
      </c>
    </row>
    <row r="586" spans="1:21" ht="14.4" customHeight="1" x14ac:dyDescent="0.3">
      <c r="A586" s="695">
        <v>31</v>
      </c>
      <c r="B586" s="696" t="s">
        <v>557</v>
      </c>
      <c r="C586" s="696">
        <v>89301312</v>
      </c>
      <c r="D586" s="697" t="s">
        <v>2545</v>
      </c>
      <c r="E586" s="698" t="s">
        <v>1790</v>
      </c>
      <c r="F586" s="696" t="s">
        <v>1769</v>
      </c>
      <c r="G586" s="696" t="s">
        <v>2181</v>
      </c>
      <c r="H586" s="696" t="s">
        <v>558</v>
      </c>
      <c r="I586" s="696" t="s">
        <v>2418</v>
      </c>
      <c r="J586" s="696" t="s">
        <v>2183</v>
      </c>
      <c r="K586" s="696" t="s">
        <v>2419</v>
      </c>
      <c r="L586" s="699">
        <v>0</v>
      </c>
      <c r="M586" s="699">
        <v>0</v>
      </c>
      <c r="N586" s="696">
        <v>2</v>
      </c>
      <c r="O586" s="700">
        <v>0.5</v>
      </c>
      <c r="P586" s="699">
        <v>0</v>
      </c>
      <c r="Q586" s="701"/>
      <c r="R586" s="696">
        <v>2</v>
      </c>
      <c r="S586" s="701">
        <v>1</v>
      </c>
      <c r="T586" s="700">
        <v>0.5</v>
      </c>
      <c r="U586" s="702">
        <v>1</v>
      </c>
    </row>
    <row r="587" spans="1:21" ht="14.4" customHeight="1" x14ac:dyDescent="0.3">
      <c r="A587" s="695">
        <v>31</v>
      </c>
      <c r="B587" s="696" t="s">
        <v>557</v>
      </c>
      <c r="C587" s="696">
        <v>89301312</v>
      </c>
      <c r="D587" s="697" t="s">
        <v>2545</v>
      </c>
      <c r="E587" s="698" t="s">
        <v>1790</v>
      </c>
      <c r="F587" s="696" t="s">
        <v>1769</v>
      </c>
      <c r="G587" s="696" t="s">
        <v>1829</v>
      </c>
      <c r="H587" s="696" t="s">
        <v>558</v>
      </c>
      <c r="I587" s="696" t="s">
        <v>2058</v>
      </c>
      <c r="J587" s="696" t="s">
        <v>1170</v>
      </c>
      <c r="K587" s="696" t="s">
        <v>1510</v>
      </c>
      <c r="L587" s="699">
        <v>0</v>
      </c>
      <c r="M587" s="699">
        <v>0</v>
      </c>
      <c r="N587" s="696">
        <v>1</v>
      </c>
      <c r="O587" s="700">
        <v>1</v>
      </c>
      <c r="P587" s="699">
        <v>0</v>
      </c>
      <c r="Q587" s="701"/>
      <c r="R587" s="696">
        <v>1</v>
      </c>
      <c r="S587" s="701">
        <v>1</v>
      </c>
      <c r="T587" s="700">
        <v>1</v>
      </c>
      <c r="U587" s="702">
        <v>1</v>
      </c>
    </row>
    <row r="588" spans="1:21" ht="14.4" customHeight="1" x14ac:dyDescent="0.3">
      <c r="A588" s="695">
        <v>31</v>
      </c>
      <c r="B588" s="696" t="s">
        <v>557</v>
      </c>
      <c r="C588" s="696">
        <v>89301312</v>
      </c>
      <c r="D588" s="697" t="s">
        <v>2545</v>
      </c>
      <c r="E588" s="698" t="s">
        <v>1790</v>
      </c>
      <c r="F588" s="696" t="s">
        <v>1769</v>
      </c>
      <c r="G588" s="696" t="s">
        <v>1829</v>
      </c>
      <c r="H588" s="696" t="s">
        <v>558</v>
      </c>
      <c r="I588" s="696" t="s">
        <v>2059</v>
      </c>
      <c r="J588" s="696" t="s">
        <v>1170</v>
      </c>
      <c r="K588" s="696" t="s">
        <v>1171</v>
      </c>
      <c r="L588" s="699">
        <v>154.01</v>
      </c>
      <c r="M588" s="699">
        <v>462.03</v>
      </c>
      <c r="N588" s="696">
        <v>3</v>
      </c>
      <c r="O588" s="700">
        <v>0.5</v>
      </c>
      <c r="P588" s="699">
        <v>462.03</v>
      </c>
      <c r="Q588" s="701">
        <v>1</v>
      </c>
      <c r="R588" s="696">
        <v>3</v>
      </c>
      <c r="S588" s="701">
        <v>1</v>
      </c>
      <c r="T588" s="700">
        <v>0.5</v>
      </c>
      <c r="U588" s="702">
        <v>1</v>
      </c>
    </row>
    <row r="589" spans="1:21" ht="14.4" customHeight="1" x14ac:dyDescent="0.3">
      <c r="A589" s="695">
        <v>31</v>
      </c>
      <c r="B589" s="696" t="s">
        <v>557</v>
      </c>
      <c r="C589" s="696">
        <v>89301312</v>
      </c>
      <c r="D589" s="697" t="s">
        <v>2545</v>
      </c>
      <c r="E589" s="698" t="s">
        <v>1790</v>
      </c>
      <c r="F589" s="696" t="s">
        <v>1769</v>
      </c>
      <c r="G589" s="696" t="s">
        <v>2420</v>
      </c>
      <c r="H589" s="696" t="s">
        <v>558</v>
      </c>
      <c r="I589" s="696" t="s">
        <v>2421</v>
      </c>
      <c r="J589" s="696" t="s">
        <v>2422</v>
      </c>
      <c r="K589" s="696" t="s">
        <v>2423</v>
      </c>
      <c r="L589" s="699">
        <v>229.57</v>
      </c>
      <c r="M589" s="699">
        <v>459.14</v>
      </c>
      <c r="N589" s="696">
        <v>2</v>
      </c>
      <c r="O589" s="700">
        <v>0.5</v>
      </c>
      <c r="P589" s="699">
        <v>459.14</v>
      </c>
      <c r="Q589" s="701">
        <v>1</v>
      </c>
      <c r="R589" s="696">
        <v>2</v>
      </c>
      <c r="S589" s="701">
        <v>1</v>
      </c>
      <c r="T589" s="700">
        <v>0.5</v>
      </c>
      <c r="U589" s="702">
        <v>1</v>
      </c>
    </row>
    <row r="590" spans="1:21" ht="14.4" customHeight="1" x14ac:dyDescent="0.3">
      <c r="A590" s="695">
        <v>31</v>
      </c>
      <c r="B590" s="696" t="s">
        <v>557</v>
      </c>
      <c r="C590" s="696">
        <v>89301312</v>
      </c>
      <c r="D590" s="697" t="s">
        <v>2545</v>
      </c>
      <c r="E590" s="698" t="s">
        <v>1790</v>
      </c>
      <c r="F590" s="696" t="s">
        <v>1769</v>
      </c>
      <c r="G590" s="696" t="s">
        <v>2420</v>
      </c>
      <c r="H590" s="696" t="s">
        <v>558</v>
      </c>
      <c r="I590" s="696" t="s">
        <v>2424</v>
      </c>
      <c r="J590" s="696" t="s">
        <v>2422</v>
      </c>
      <c r="K590" s="696" t="s">
        <v>2425</v>
      </c>
      <c r="L590" s="699">
        <v>0</v>
      </c>
      <c r="M590" s="699">
        <v>0</v>
      </c>
      <c r="N590" s="696">
        <v>2</v>
      </c>
      <c r="O590" s="700">
        <v>0.5</v>
      </c>
      <c r="P590" s="699">
        <v>0</v>
      </c>
      <c r="Q590" s="701"/>
      <c r="R590" s="696">
        <v>2</v>
      </c>
      <c r="S590" s="701">
        <v>1</v>
      </c>
      <c r="T590" s="700">
        <v>0.5</v>
      </c>
      <c r="U590" s="702">
        <v>1</v>
      </c>
    </row>
    <row r="591" spans="1:21" ht="14.4" customHeight="1" x14ac:dyDescent="0.3">
      <c r="A591" s="695">
        <v>31</v>
      </c>
      <c r="B591" s="696" t="s">
        <v>557</v>
      </c>
      <c r="C591" s="696">
        <v>89301312</v>
      </c>
      <c r="D591" s="697" t="s">
        <v>2545</v>
      </c>
      <c r="E591" s="698" t="s">
        <v>1790</v>
      </c>
      <c r="F591" s="696" t="s">
        <v>1769</v>
      </c>
      <c r="G591" s="696" t="s">
        <v>1795</v>
      </c>
      <c r="H591" s="696" t="s">
        <v>990</v>
      </c>
      <c r="I591" s="696" t="s">
        <v>1061</v>
      </c>
      <c r="J591" s="696" t="s">
        <v>1062</v>
      </c>
      <c r="K591" s="696" t="s">
        <v>1063</v>
      </c>
      <c r="L591" s="699">
        <v>468.96</v>
      </c>
      <c r="M591" s="699">
        <v>1875.84</v>
      </c>
      <c r="N591" s="696">
        <v>4</v>
      </c>
      <c r="O591" s="700">
        <v>1</v>
      </c>
      <c r="P591" s="699"/>
      <c r="Q591" s="701">
        <v>0</v>
      </c>
      <c r="R591" s="696"/>
      <c r="S591" s="701">
        <v>0</v>
      </c>
      <c r="T591" s="700"/>
      <c r="U591" s="702">
        <v>0</v>
      </c>
    </row>
    <row r="592" spans="1:21" ht="14.4" customHeight="1" x14ac:dyDescent="0.3">
      <c r="A592" s="695">
        <v>31</v>
      </c>
      <c r="B592" s="696" t="s">
        <v>557</v>
      </c>
      <c r="C592" s="696">
        <v>89301312</v>
      </c>
      <c r="D592" s="697" t="s">
        <v>2545</v>
      </c>
      <c r="E592" s="698" t="s">
        <v>1790</v>
      </c>
      <c r="F592" s="696" t="s">
        <v>1769</v>
      </c>
      <c r="G592" s="696" t="s">
        <v>1795</v>
      </c>
      <c r="H592" s="696" t="s">
        <v>990</v>
      </c>
      <c r="I592" s="696" t="s">
        <v>1065</v>
      </c>
      <c r="J592" s="696" t="s">
        <v>1062</v>
      </c>
      <c r="K592" s="696" t="s">
        <v>1066</v>
      </c>
      <c r="L592" s="699">
        <v>625.29</v>
      </c>
      <c r="M592" s="699">
        <v>5002.32</v>
      </c>
      <c r="N592" s="696">
        <v>8</v>
      </c>
      <c r="O592" s="700">
        <v>3.5</v>
      </c>
      <c r="P592" s="699">
        <v>5002.32</v>
      </c>
      <c r="Q592" s="701">
        <v>1</v>
      </c>
      <c r="R592" s="696">
        <v>8</v>
      </c>
      <c r="S592" s="701">
        <v>1</v>
      </c>
      <c r="T592" s="700">
        <v>3.5</v>
      </c>
      <c r="U592" s="702">
        <v>1</v>
      </c>
    </row>
    <row r="593" spans="1:21" ht="14.4" customHeight="1" x14ac:dyDescent="0.3">
      <c r="A593" s="695">
        <v>31</v>
      </c>
      <c r="B593" s="696" t="s">
        <v>557</v>
      </c>
      <c r="C593" s="696">
        <v>89301312</v>
      </c>
      <c r="D593" s="697" t="s">
        <v>2545</v>
      </c>
      <c r="E593" s="698" t="s">
        <v>1790</v>
      </c>
      <c r="F593" s="696" t="s">
        <v>1769</v>
      </c>
      <c r="G593" s="696" t="s">
        <v>1795</v>
      </c>
      <c r="H593" s="696" t="s">
        <v>990</v>
      </c>
      <c r="I593" s="696" t="s">
        <v>1481</v>
      </c>
      <c r="J593" s="696" t="s">
        <v>1062</v>
      </c>
      <c r="K593" s="696" t="s">
        <v>1482</v>
      </c>
      <c r="L593" s="699">
        <v>937.93</v>
      </c>
      <c r="M593" s="699">
        <v>1875.86</v>
      </c>
      <c r="N593" s="696">
        <v>2</v>
      </c>
      <c r="O593" s="700">
        <v>1</v>
      </c>
      <c r="P593" s="699">
        <v>1875.86</v>
      </c>
      <c r="Q593" s="701">
        <v>1</v>
      </c>
      <c r="R593" s="696">
        <v>2</v>
      </c>
      <c r="S593" s="701">
        <v>1</v>
      </c>
      <c r="T593" s="700">
        <v>1</v>
      </c>
      <c r="U593" s="702">
        <v>1</v>
      </c>
    </row>
    <row r="594" spans="1:21" ht="14.4" customHeight="1" x14ac:dyDescent="0.3">
      <c r="A594" s="695">
        <v>31</v>
      </c>
      <c r="B594" s="696" t="s">
        <v>557</v>
      </c>
      <c r="C594" s="696">
        <v>89301312</v>
      </c>
      <c r="D594" s="697" t="s">
        <v>2545</v>
      </c>
      <c r="E594" s="698" t="s">
        <v>1790</v>
      </c>
      <c r="F594" s="696" t="s">
        <v>1769</v>
      </c>
      <c r="G594" s="696" t="s">
        <v>1835</v>
      </c>
      <c r="H594" s="696" t="s">
        <v>990</v>
      </c>
      <c r="I594" s="696" t="s">
        <v>992</v>
      </c>
      <c r="J594" s="696" t="s">
        <v>993</v>
      </c>
      <c r="K594" s="696" t="s">
        <v>1716</v>
      </c>
      <c r="L594" s="699">
        <v>96.63</v>
      </c>
      <c r="M594" s="699">
        <v>193.26</v>
      </c>
      <c r="N594" s="696">
        <v>2</v>
      </c>
      <c r="O594" s="700">
        <v>0.5</v>
      </c>
      <c r="P594" s="699">
        <v>193.26</v>
      </c>
      <c r="Q594" s="701">
        <v>1</v>
      </c>
      <c r="R594" s="696">
        <v>2</v>
      </c>
      <c r="S594" s="701">
        <v>1</v>
      </c>
      <c r="T594" s="700">
        <v>0.5</v>
      </c>
      <c r="U594" s="702">
        <v>1</v>
      </c>
    </row>
    <row r="595" spans="1:21" ht="14.4" customHeight="1" x14ac:dyDescent="0.3">
      <c r="A595" s="695">
        <v>31</v>
      </c>
      <c r="B595" s="696" t="s">
        <v>557</v>
      </c>
      <c r="C595" s="696">
        <v>89301312</v>
      </c>
      <c r="D595" s="697" t="s">
        <v>2545</v>
      </c>
      <c r="E595" s="698" t="s">
        <v>1790</v>
      </c>
      <c r="F595" s="696" t="s">
        <v>1769</v>
      </c>
      <c r="G595" s="696" t="s">
        <v>1835</v>
      </c>
      <c r="H595" s="696" t="s">
        <v>990</v>
      </c>
      <c r="I595" s="696" t="s">
        <v>2308</v>
      </c>
      <c r="J595" s="696" t="s">
        <v>993</v>
      </c>
      <c r="K595" s="696" t="s">
        <v>2309</v>
      </c>
      <c r="L595" s="699">
        <v>193.26</v>
      </c>
      <c r="M595" s="699">
        <v>193.26</v>
      </c>
      <c r="N595" s="696">
        <v>1</v>
      </c>
      <c r="O595" s="700">
        <v>1</v>
      </c>
      <c r="P595" s="699"/>
      <c r="Q595" s="701">
        <v>0</v>
      </c>
      <c r="R595" s="696"/>
      <c r="S595" s="701">
        <v>0</v>
      </c>
      <c r="T595" s="700"/>
      <c r="U595" s="702">
        <v>0</v>
      </c>
    </row>
    <row r="596" spans="1:21" ht="14.4" customHeight="1" x14ac:dyDescent="0.3">
      <c r="A596" s="695">
        <v>31</v>
      </c>
      <c r="B596" s="696" t="s">
        <v>557</v>
      </c>
      <c r="C596" s="696">
        <v>89301312</v>
      </c>
      <c r="D596" s="697" t="s">
        <v>2545</v>
      </c>
      <c r="E596" s="698" t="s">
        <v>1790</v>
      </c>
      <c r="F596" s="696" t="s">
        <v>1769</v>
      </c>
      <c r="G596" s="696" t="s">
        <v>1835</v>
      </c>
      <c r="H596" s="696" t="s">
        <v>558</v>
      </c>
      <c r="I596" s="696" t="s">
        <v>2197</v>
      </c>
      <c r="J596" s="696" t="s">
        <v>2198</v>
      </c>
      <c r="K596" s="696" t="s">
        <v>2199</v>
      </c>
      <c r="L596" s="699">
        <v>96.63</v>
      </c>
      <c r="M596" s="699">
        <v>193.26</v>
      </c>
      <c r="N596" s="696">
        <v>2</v>
      </c>
      <c r="O596" s="700">
        <v>1</v>
      </c>
      <c r="P596" s="699">
        <v>193.26</v>
      </c>
      <c r="Q596" s="701">
        <v>1</v>
      </c>
      <c r="R596" s="696">
        <v>2</v>
      </c>
      <c r="S596" s="701">
        <v>1</v>
      </c>
      <c r="T596" s="700">
        <v>1</v>
      </c>
      <c r="U596" s="702">
        <v>1</v>
      </c>
    </row>
    <row r="597" spans="1:21" ht="14.4" customHeight="1" x14ac:dyDescent="0.3">
      <c r="A597" s="695">
        <v>31</v>
      </c>
      <c r="B597" s="696" t="s">
        <v>557</v>
      </c>
      <c r="C597" s="696">
        <v>89301312</v>
      </c>
      <c r="D597" s="697" t="s">
        <v>2545</v>
      </c>
      <c r="E597" s="698" t="s">
        <v>1790</v>
      </c>
      <c r="F597" s="696" t="s">
        <v>1769</v>
      </c>
      <c r="G597" s="696" t="s">
        <v>1964</v>
      </c>
      <c r="H597" s="696" t="s">
        <v>558</v>
      </c>
      <c r="I597" s="696" t="s">
        <v>2352</v>
      </c>
      <c r="J597" s="696" t="s">
        <v>2332</v>
      </c>
      <c r="K597" s="696" t="s">
        <v>1278</v>
      </c>
      <c r="L597" s="699">
        <v>314.89999999999998</v>
      </c>
      <c r="M597" s="699">
        <v>629.79999999999995</v>
      </c>
      <c r="N597" s="696">
        <v>2</v>
      </c>
      <c r="O597" s="700">
        <v>0.5</v>
      </c>
      <c r="P597" s="699">
        <v>629.79999999999995</v>
      </c>
      <c r="Q597" s="701">
        <v>1</v>
      </c>
      <c r="R597" s="696">
        <v>2</v>
      </c>
      <c r="S597" s="701">
        <v>1</v>
      </c>
      <c r="T597" s="700">
        <v>0.5</v>
      </c>
      <c r="U597" s="702">
        <v>1</v>
      </c>
    </row>
    <row r="598" spans="1:21" ht="14.4" customHeight="1" x14ac:dyDescent="0.3">
      <c r="A598" s="695">
        <v>31</v>
      </c>
      <c r="B598" s="696" t="s">
        <v>557</v>
      </c>
      <c r="C598" s="696">
        <v>89301312</v>
      </c>
      <c r="D598" s="697" t="s">
        <v>2545</v>
      </c>
      <c r="E598" s="698" t="s">
        <v>1790</v>
      </c>
      <c r="F598" s="696" t="s">
        <v>1769</v>
      </c>
      <c r="G598" s="696" t="s">
        <v>1849</v>
      </c>
      <c r="H598" s="696" t="s">
        <v>558</v>
      </c>
      <c r="I598" s="696" t="s">
        <v>766</v>
      </c>
      <c r="J598" s="696" t="s">
        <v>767</v>
      </c>
      <c r="K598" s="696" t="s">
        <v>768</v>
      </c>
      <c r="L598" s="699">
        <v>224.25</v>
      </c>
      <c r="M598" s="699">
        <v>224.25</v>
      </c>
      <c r="N598" s="696">
        <v>1</v>
      </c>
      <c r="O598" s="700">
        <v>0.5</v>
      </c>
      <c r="P598" s="699">
        <v>224.25</v>
      </c>
      <c r="Q598" s="701">
        <v>1</v>
      </c>
      <c r="R598" s="696">
        <v>1</v>
      </c>
      <c r="S598" s="701">
        <v>1</v>
      </c>
      <c r="T598" s="700">
        <v>0.5</v>
      </c>
      <c r="U598" s="702">
        <v>1</v>
      </c>
    </row>
    <row r="599" spans="1:21" ht="14.4" customHeight="1" x14ac:dyDescent="0.3">
      <c r="A599" s="695">
        <v>31</v>
      </c>
      <c r="B599" s="696" t="s">
        <v>557</v>
      </c>
      <c r="C599" s="696">
        <v>89301312</v>
      </c>
      <c r="D599" s="697" t="s">
        <v>2545</v>
      </c>
      <c r="E599" s="698" t="s">
        <v>1790</v>
      </c>
      <c r="F599" s="696" t="s">
        <v>1769</v>
      </c>
      <c r="G599" s="696" t="s">
        <v>2426</v>
      </c>
      <c r="H599" s="696" t="s">
        <v>990</v>
      </c>
      <c r="I599" s="696" t="s">
        <v>2427</v>
      </c>
      <c r="J599" s="696" t="s">
        <v>2428</v>
      </c>
      <c r="K599" s="696" t="s">
        <v>2429</v>
      </c>
      <c r="L599" s="699">
        <v>94.8</v>
      </c>
      <c r="M599" s="699">
        <v>189.6</v>
      </c>
      <c r="N599" s="696">
        <v>2</v>
      </c>
      <c r="O599" s="700">
        <v>1</v>
      </c>
      <c r="P599" s="699"/>
      <c r="Q599" s="701">
        <v>0</v>
      </c>
      <c r="R599" s="696"/>
      <c r="S599" s="701">
        <v>0</v>
      </c>
      <c r="T599" s="700"/>
      <c r="U599" s="702">
        <v>0</v>
      </c>
    </row>
    <row r="600" spans="1:21" ht="14.4" customHeight="1" x14ac:dyDescent="0.3">
      <c r="A600" s="695">
        <v>31</v>
      </c>
      <c r="B600" s="696" t="s">
        <v>557</v>
      </c>
      <c r="C600" s="696">
        <v>89301312</v>
      </c>
      <c r="D600" s="697" t="s">
        <v>2545</v>
      </c>
      <c r="E600" s="698" t="s">
        <v>1790</v>
      </c>
      <c r="F600" s="696" t="s">
        <v>1769</v>
      </c>
      <c r="G600" s="696" t="s">
        <v>1796</v>
      </c>
      <c r="H600" s="696" t="s">
        <v>558</v>
      </c>
      <c r="I600" s="696" t="s">
        <v>1108</v>
      </c>
      <c r="J600" s="696" t="s">
        <v>1109</v>
      </c>
      <c r="K600" s="696" t="s">
        <v>1797</v>
      </c>
      <c r="L600" s="699">
        <v>194.73</v>
      </c>
      <c r="M600" s="699">
        <v>778.92</v>
      </c>
      <c r="N600" s="696">
        <v>4</v>
      </c>
      <c r="O600" s="700">
        <v>1</v>
      </c>
      <c r="P600" s="699">
        <v>778.92</v>
      </c>
      <c r="Q600" s="701">
        <v>1</v>
      </c>
      <c r="R600" s="696">
        <v>4</v>
      </c>
      <c r="S600" s="701">
        <v>1</v>
      </c>
      <c r="T600" s="700">
        <v>1</v>
      </c>
      <c r="U600" s="702">
        <v>1</v>
      </c>
    </row>
    <row r="601" spans="1:21" ht="14.4" customHeight="1" x14ac:dyDescent="0.3">
      <c r="A601" s="695">
        <v>31</v>
      </c>
      <c r="B601" s="696" t="s">
        <v>557</v>
      </c>
      <c r="C601" s="696">
        <v>89301312</v>
      </c>
      <c r="D601" s="697" t="s">
        <v>2545</v>
      </c>
      <c r="E601" s="698" t="s">
        <v>1790</v>
      </c>
      <c r="F601" s="696" t="s">
        <v>1769</v>
      </c>
      <c r="G601" s="696" t="s">
        <v>1969</v>
      </c>
      <c r="H601" s="696" t="s">
        <v>558</v>
      </c>
      <c r="I601" s="696" t="s">
        <v>1332</v>
      </c>
      <c r="J601" s="696" t="s">
        <v>660</v>
      </c>
      <c r="K601" s="696" t="s">
        <v>1333</v>
      </c>
      <c r="L601" s="699">
        <v>53.99</v>
      </c>
      <c r="M601" s="699">
        <v>107.98</v>
      </c>
      <c r="N601" s="696">
        <v>2</v>
      </c>
      <c r="O601" s="700">
        <v>1</v>
      </c>
      <c r="P601" s="699">
        <v>107.98</v>
      </c>
      <c r="Q601" s="701">
        <v>1</v>
      </c>
      <c r="R601" s="696">
        <v>2</v>
      </c>
      <c r="S601" s="701">
        <v>1</v>
      </c>
      <c r="T601" s="700">
        <v>1</v>
      </c>
      <c r="U601" s="702">
        <v>1</v>
      </c>
    </row>
    <row r="602" spans="1:21" ht="14.4" customHeight="1" x14ac:dyDescent="0.3">
      <c r="A602" s="695">
        <v>31</v>
      </c>
      <c r="B602" s="696" t="s">
        <v>557</v>
      </c>
      <c r="C602" s="696">
        <v>89301312</v>
      </c>
      <c r="D602" s="697" t="s">
        <v>2545</v>
      </c>
      <c r="E602" s="698" t="s">
        <v>1790</v>
      </c>
      <c r="F602" s="696" t="s">
        <v>1769</v>
      </c>
      <c r="G602" s="696" t="s">
        <v>2430</v>
      </c>
      <c r="H602" s="696" t="s">
        <v>558</v>
      </c>
      <c r="I602" s="696" t="s">
        <v>2431</v>
      </c>
      <c r="J602" s="696" t="s">
        <v>2432</v>
      </c>
      <c r="K602" s="696" t="s">
        <v>2433</v>
      </c>
      <c r="L602" s="699">
        <v>85.49</v>
      </c>
      <c r="M602" s="699">
        <v>85.49</v>
      </c>
      <c r="N602" s="696">
        <v>1</v>
      </c>
      <c r="O602" s="700">
        <v>0.5</v>
      </c>
      <c r="P602" s="699">
        <v>85.49</v>
      </c>
      <c r="Q602" s="701">
        <v>1</v>
      </c>
      <c r="R602" s="696">
        <v>1</v>
      </c>
      <c r="S602" s="701">
        <v>1</v>
      </c>
      <c r="T602" s="700">
        <v>0.5</v>
      </c>
      <c r="U602" s="702">
        <v>1</v>
      </c>
    </row>
    <row r="603" spans="1:21" ht="14.4" customHeight="1" x14ac:dyDescent="0.3">
      <c r="A603" s="695">
        <v>31</v>
      </c>
      <c r="B603" s="696" t="s">
        <v>557</v>
      </c>
      <c r="C603" s="696">
        <v>89301312</v>
      </c>
      <c r="D603" s="697" t="s">
        <v>2545</v>
      </c>
      <c r="E603" s="698" t="s">
        <v>1790</v>
      </c>
      <c r="F603" s="696" t="s">
        <v>1769</v>
      </c>
      <c r="G603" s="696" t="s">
        <v>1859</v>
      </c>
      <c r="H603" s="696" t="s">
        <v>558</v>
      </c>
      <c r="I603" s="696" t="s">
        <v>2434</v>
      </c>
      <c r="J603" s="696" t="s">
        <v>2435</v>
      </c>
      <c r="K603" s="696" t="s">
        <v>2222</v>
      </c>
      <c r="L603" s="699">
        <v>314.33999999999997</v>
      </c>
      <c r="M603" s="699">
        <v>314.33999999999997</v>
      </c>
      <c r="N603" s="696">
        <v>1</v>
      </c>
      <c r="O603" s="700">
        <v>0.5</v>
      </c>
      <c r="P603" s="699">
        <v>314.33999999999997</v>
      </c>
      <c r="Q603" s="701">
        <v>1</v>
      </c>
      <c r="R603" s="696">
        <v>1</v>
      </c>
      <c r="S603" s="701">
        <v>1</v>
      </c>
      <c r="T603" s="700">
        <v>0.5</v>
      </c>
      <c r="U603" s="702">
        <v>1</v>
      </c>
    </row>
    <row r="604" spans="1:21" ht="14.4" customHeight="1" x14ac:dyDescent="0.3">
      <c r="A604" s="695">
        <v>31</v>
      </c>
      <c r="B604" s="696" t="s">
        <v>557</v>
      </c>
      <c r="C604" s="696">
        <v>89301312</v>
      </c>
      <c r="D604" s="697" t="s">
        <v>2545</v>
      </c>
      <c r="E604" s="698" t="s">
        <v>1790</v>
      </c>
      <c r="F604" s="696" t="s">
        <v>1769</v>
      </c>
      <c r="G604" s="696" t="s">
        <v>2436</v>
      </c>
      <c r="H604" s="696" t="s">
        <v>558</v>
      </c>
      <c r="I604" s="696" t="s">
        <v>2437</v>
      </c>
      <c r="J604" s="696" t="s">
        <v>2438</v>
      </c>
      <c r="K604" s="696" t="s">
        <v>2439</v>
      </c>
      <c r="L604" s="699">
        <v>0</v>
      </c>
      <c r="M604" s="699">
        <v>0</v>
      </c>
      <c r="N604" s="696">
        <v>2</v>
      </c>
      <c r="O604" s="700">
        <v>1</v>
      </c>
      <c r="P604" s="699">
        <v>0</v>
      </c>
      <c r="Q604" s="701"/>
      <c r="R604" s="696">
        <v>2</v>
      </c>
      <c r="S604" s="701">
        <v>1</v>
      </c>
      <c r="T604" s="700">
        <v>1</v>
      </c>
      <c r="U604" s="702">
        <v>1</v>
      </c>
    </row>
    <row r="605" spans="1:21" ht="14.4" customHeight="1" x14ac:dyDescent="0.3">
      <c r="A605" s="695">
        <v>31</v>
      </c>
      <c r="B605" s="696" t="s">
        <v>557</v>
      </c>
      <c r="C605" s="696">
        <v>89301312</v>
      </c>
      <c r="D605" s="697" t="s">
        <v>2545</v>
      </c>
      <c r="E605" s="698" t="s">
        <v>1790</v>
      </c>
      <c r="F605" s="696" t="s">
        <v>1771</v>
      </c>
      <c r="G605" s="696" t="s">
        <v>1877</v>
      </c>
      <c r="H605" s="696" t="s">
        <v>558</v>
      </c>
      <c r="I605" s="696" t="s">
        <v>1881</v>
      </c>
      <c r="J605" s="696" t="s">
        <v>1882</v>
      </c>
      <c r="K605" s="696" t="s">
        <v>1883</v>
      </c>
      <c r="L605" s="699">
        <v>200</v>
      </c>
      <c r="M605" s="699">
        <v>400</v>
      </c>
      <c r="N605" s="696">
        <v>2</v>
      </c>
      <c r="O605" s="700">
        <v>1</v>
      </c>
      <c r="P605" s="699">
        <v>400</v>
      </c>
      <c r="Q605" s="701">
        <v>1</v>
      </c>
      <c r="R605" s="696">
        <v>2</v>
      </c>
      <c r="S605" s="701">
        <v>1</v>
      </c>
      <c r="T605" s="700">
        <v>1</v>
      </c>
      <c r="U605" s="702">
        <v>1</v>
      </c>
    </row>
    <row r="606" spans="1:21" ht="14.4" customHeight="1" x14ac:dyDescent="0.3">
      <c r="A606" s="695">
        <v>31</v>
      </c>
      <c r="B606" s="696" t="s">
        <v>557</v>
      </c>
      <c r="C606" s="696">
        <v>89301312</v>
      </c>
      <c r="D606" s="697" t="s">
        <v>2545</v>
      </c>
      <c r="E606" s="698" t="s">
        <v>1790</v>
      </c>
      <c r="F606" s="696" t="s">
        <v>1771</v>
      </c>
      <c r="G606" s="696" t="s">
        <v>2440</v>
      </c>
      <c r="H606" s="696" t="s">
        <v>558</v>
      </c>
      <c r="I606" s="696" t="s">
        <v>2441</v>
      </c>
      <c r="J606" s="696" t="s">
        <v>2442</v>
      </c>
      <c r="K606" s="696" t="s">
        <v>2443</v>
      </c>
      <c r="L606" s="699">
        <v>553.15</v>
      </c>
      <c r="M606" s="699">
        <v>50336.649999999994</v>
      </c>
      <c r="N606" s="696">
        <v>91</v>
      </c>
      <c r="O606" s="700">
        <v>32</v>
      </c>
      <c r="P606" s="699">
        <v>44251.999999999993</v>
      </c>
      <c r="Q606" s="701">
        <v>0.87912087912087911</v>
      </c>
      <c r="R606" s="696">
        <v>80</v>
      </c>
      <c r="S606" s="701">
        <v>0.87912087912087911</v>
      </c>
      <c r="T606" s="700">
        <v>29</v>
      </c>
      <c r="U606" s="702">
        <v>0.90625</v>
      </c>
    </row>
    <row r="607" spans="1:21" ht="14.4" customHeight="1" x14ac:dyDescent="0.3">
      <c r="A607" s="695">
        <v>31</v>
      </c>
      <c r="B607" s="696" t="s">
        <v>557</v>
      </c>
      <c r="C607" s="696">
        <v>89301312</v>
      </c>
      <c r="D607" s="697" t="s">
        <v>2545</v>
      </c>
      <c r="E607" s="698" t="s">
        <v>1790</v>
      </c>
      <c r="F607" s="696" t="s">
        <v>1771</v>
      </c>
      <c r="G607" s="696" t="s">
        <v>1884</v>
      </c>
      <c r="H607" s="696" t="s">
        <v>558</v>
      </c>
      <c r="I607" s="696" t="s">
        <v>1885</v>
      </c>
      <c r="J607" s="696" t="s">
        <v>1886</v>
      </c>
      <c r="K607" s="696" t="s">
        <v>1887</v>
      </c>
      <c r="L607" s="699">
        <v>3000</v>
      </c>
      <c r="M607" s="699">
        <v>9000</v>
      </c>
      <c r="N607" s="696">
        <v>3</v>
      </c>
      <c r="O607" s="700">
        <v>3</v>
      </c>
      <c r="P607" s="699">
        <v>6000</v>
      </c>
      <c r="Q607" s="701">
        <v>0.66666666666666663</v>
      </c>
      <c r="R607" s="696">
        <v>2</v>
      </c>
      <c r="S607" s="701">
        <v>0.66666666666666663</v>
      </c>
      <c r="T607" s="700">
        <v>2</v>
      </c>
      <c r="U607" s="702">
        <v>0.66666666666666663</v>
      </c>
    </row>
    <row r="608" spans="1:21" ht="14.4" customHeight="1" x14ac:dyDescent="0.3">
      <c r="A608" s="695">
        <v>31</v>
      </c>
      <c r="B608" s="696" t="s">
        <v>557</v>
      </c>
      <c r="C608" s="696">
        <v>89301312</v>
      </c>
      <c r="D608" s="697" t="s">
        <v>2545</v>
      </c>
      <c r="E608" s="698" t="s">
        <v>1790</v>
      </c>
      <c r="F608" s="696" t="s">
        <v>1771</v>
      </c>
      <c r="G608" s="696" t="s">
        <v>1884</v>
      </c>
      <c r="H608" s="696" t="s">
        <v>558</v>
      </c>
      <c r="I608" s="696" t="s">
        <v>2003</v>
      </c>
      <c r="J608" s="696" t="s">
        <v>2004</v>
      </c>
      <c r="K608" s="696" t="s">
        <v>2005</v>
      </c>
      <c r="L608" s="699">
        <v>320.25</v>
      </c>
      <c r="M608" s="699">
        <v>320.25</v>
      </c>
      <c r="N608" s="696">
        <v>1</v>
      </c>
      <c r="O608" s="700">
        <v>1</v>
      </c>
      <c r="P608" s="699">
        <v>320.25</v>
      </c>
      <c r="Q608" s="701">
        <v>1</v>
      </c>
      <c r="R608" s="696">
        <v>1</v>
      </c>
      <c r="S608" s="701">
        <v>1</v>
      </c>
      <c r="T608" s="700">
        <v>1</v>
      </c>
      <c r="U608" s="702">
        <v>1</v>
      </c>
    </row>
    <row r="609" spans="1:21" ht="14.4" customHeight="1" x14ac:dyDescent="0.3">
      <c r="A609" s="695">
        <v>31</v>
      </c>
      <c r="B609" s="696" t="s">
        <v>557</v>
      </c>
      <c r="C609" s="696">
        <v>89301312</v>
      </c>
      <c r="D609" s="697" t="s">
        <v>2545</v>
      </c>
      <c r="E609" s="698" t="s">
        <v>1790</v>
      </c>
      <c r="F609" s="696" t="s">
        <v>1771</v>
      </c>
      <c r="G609" s="696" t="s">
        <v>1884</v>
      </c>
      <c r="H609" s="696" t="s">
        <v>558</v>
      </c>
      <c r="I609" s="696" t="s">
        <v>2153</v>
      </c>
      <c r="J609" s="696" t="s">
        <v>2154</v>
      </c>
      <c r="K609" s="696" t="s">
        <v>2155</v>
      </c>
      <c r="L609" s="699">
        <v>245.43</v>
      </c>
      <c r="M609" s="699">
        <v>490.86</v>
      </c>
      <c r="N609" s="696">
        <v>2</v>
      </c>
      <c r="O609" s="700">
        <v>2</v>
      </c>
      <c r="P609" s="699">
        <v>490.86</v>
      </c>
      <c r="Q609" s="701">
        <v>1</v>
      </c>
      <c r="R609" s="696">
        <v>2</v>
      </c>
      <c r="S609" s="701">
        <v>1</v>
      </c>
      <c r="T609" s="700">
        <v>2</v>
      </c>
      <c r="U609" s="702">
        <v>1</v>
      </c>
    </row>
    <row r="610" spans="1:21" ht="14.4" customHeight="1" x14ac:dyDescent="0.3">
      <c r="A610" s="695">
        <v>31</v>
      </c>
      <c r="B610" s="696" t="s">
        <v>557</v>
      </c>
      <c r="C610" s="696">
        <v>89301312</v>
      </c>
      <c r="D610" s="697" t="s">
        <v>2545</v>
      </c>
      <c r="E610" s="698" t="s">
        <v>1790</v>
      </c>
      <c r="F610" s="696" t="s">
        <v>1771</v>
      </c>
      <c r="G610" s="696" t="s">
        <v>1884</v>
      </c>
      <c r="H610" s="696" t="s">
        <v>558</v>
      </c>
      <c r="I610" s="696" t="s">
        <v>2136</v>
      </c>
      <c r="J610" s="696" t="s">
        <v>2137</v>
      </c>
      <c r="K610" s="696" t="s">
        <v>2138</v>
      </c>
      <c r="L610" s="699">
        <v>1575</v>
      </c>
      <c r="M610" s="699">
        <v>15750</v>
      </c>
      <c r="N610" s="696">
        <v>10</v>
      </c>
      <c r="O610" s="700">
        <v>10</v>
      </c>
      <c r="P610" s="699">
        <v>15750</v>
      </c>
      <c r="Q610" s="701">
        <v>1</v>
      </c>
      <c r="R610" s="696">
        <v>10</v>
      </c>
      <c r="S610" s="701">
        <v>1</v>
      </c>
      <c r="T610" s="700">
        <v>10</v>
      </c>
      <c r="U610" s="702">
        <v>1</v>
      </c>
    </row>
    <row r="611" spans="1:21" ht="14.4" customHeight="1" x14ac:dyDescent="0.3">
      <c r="A611" s="695">
        <v>31</v>
      </c>
      <c r="B611" s="696" t="s">
        <v>557</v>
      </c>
      <c r="C611" s="696">
        <v>89301312</v>
      </c>
      <c r="D611" s="697" t="s">
        <v>2545</v>
      </c>
      <c r="E611" s="698" t="s">
        <v>1790</v>
      </c>
      <c r="F611" s="696" t="s">
        <v>1771</v>
      </c>
      <c r="G611" s="696" t="s">
        <v>1884</v>
      </c>
      <c r="H611" s="696" t="s">
        <v>558</v>
      </c>
      <c r="I611" s="696" t="s">
        <v>2444</v>
      </c>
      <c r="J611" s="696" t="s">
        <v>2445</v>
      </c>
      <c r="K611" s="696" t="s">
        <v>2446</v>
      </c>
      <c r="L611" s="699">
        <v>400</v>
      </c>
      <c r="M611" s="699">
        <v>400</v>
      </c>
      <c r="N611" s="696">
        <v>1</v>
      </c>
      <c r="O611" s="700">
        <v>1</v>
      </c>
      <c r="P611" s="699">
        <v>400</v>
      </c>
      <c r="Q611" s="701">
        <v>1</v>
      </c>
      <c r="R611" s="696">
        <v>1</v>
      </c>
      <c r="S611" s="701">
        <v>1</v>
      </c>
      <c r="T611" s="700">
        <v>1</v>
      </c>
      <c r="U611" s="702">
        <v>1</v>
      </c>
    </row>
    <row r="612" spans="1:21" ht="14.4" customHeight="1" x14ac:dyDescent="0.3">
      <c r="A612" s="695">
        <v>31</v>
      </c>
      <c r="B612" s="696" t="s">
        <v>557</v>
      </c>
      <c r="C612" s="696">
        <v>89301312</v>
      </c>
      <c r="D612" s="697" t="s">
        <v>2545</v>
      </c>
      <c r="E612" s="698" t="s">
        <v>1790</v>
      </c>
      <c r="F612" s="696" t="s">
        <v>1771</v>
      </c>
      <c r="G612" s="696" t="s">
        <v>1884</v>
      </c>
      <c r="H612" s="696" t="s">
        <v>558</v>
      </c>
      <c r="I612" s="696" t="s">
        <v>1899</v>
      </c>
      <c r="J612" s="696" t="s">
        <v>1900</v>
      </c>
      <c r="K612" s="696" t="s">
        <v>1901</v>
      </c>
      <c r="L612" s="699">
        <v>971.25</v>
      </c>
      <c r="M612" s="699">
        <v>3885</v>
      </c>
      <c r="N612" s="696">
        <v>4</v>
      </c>
      <c r="O612" s="700">
        <v>4</v>
      </c>
      <c r="P612" s="699">
        <v>3885</v>
      </c>
      <c r="Q612" s="701">
        <v>1</v>
      </c>
      <c r="R612" s="696">
        <v>4</v>
      </c>
      <c r="S612" s="701">
        <v>1</v>
      </c>
      <c r="T612" s="700">
        <v>4</v>
      </c>
      <c r="U612" s="702">
        <v>1</v>
      </c>
    </row>
    <row r="613" spans="1:21" ht="14.4" customHeight="1" x14ac:dyDescent="0.3">
      <c r="A613" s="695">
        <v>31</v>
      </c>
      <c r="B613" s="696" t="s">
        <v>557</v>
      </c>
      <c r="C613" s="696">
        <v>89301312</v>
      </c>
      <c r="D613" s="697" t="s">
        <v>2545</v>
      </c>
      <c r="E613" s="698" t="s">
        <v>1790</v>
      </c>
      <c r="F613" s="696" t="s">
        <v>1771</v>
      </c>
      <c r="G613" s="696" t="s">
        <v>1884</v>
      </c>
      <c r="H613" s="696" t="s">
        <v>558</v>
      </c>
      <c r="I613" s="696" t="s">
        <v>1925</v>
      </c>
      <c r="J613" s="696" t="s">
        <v>1926</v>
      </c>
      <c r="K613" s="696" t="s">
        <v>1927</v>
      </c>
      <c r="L613" s="699">
        <v>2010.55</v>
      </c>
      <c r="M613" s="699">
        <v>2010.55</v>
      </c>
      <c r="N613" s="696">
        <v>1</v>
      </c>
      <c r="O613" s="700">
        <v>1</v>
      </c>
      <c r="P613" s="699">
        <v>2010.55</v>
      </c>
      <c r="Q613" s="701">
        <v>1</v>
      </c>
      <c r="R613" s="696">
        <v>1</v>
      </c>
      <c r="S613" s="701">
        <v>1</v>
      </c>
      <c r="T613" s="700">
        <v>1</v>
      </c>
      <c r="U613" s="702">
        <v>1</v>
      </c>
    </row>
    <row r="614" spans="1:21" ht="14.4" customHeight="1" x14ac:dyDescent="0.3">
      <c r="A614" s="695">
        <v>31</v>
      </c>
      <c r="B614" s="696" t="s">
        <v>557</v>
      </c>
      <c r="C614" s="696">
        <v>89301312</v>
      </c>
      <c r="D614" s="697" t="s">
        <v>2545</v>
      </c>
      <c r="E614" s="698" t="s">
        <v>1790</v>
      </c>
      <c r="F614" s="696" t="s">
        <v>1771</v>
      </c>
      <c r="G614" s="696" t="s">
        <v>1884</v>
      </c>
      <c r="H614" s="696" t="s">
        <v>558</v>
      </c>
      <c r="I614" s="696" t="s">
        <v>2236</v>
      </c>
      <c r="J614" s="696" t="s">
        <v>2237</v>
      </c>
      <c r="K614" s="696" t="s">
        <v>2238</v>
      </c>
      <c r="L614" s="699">
        <v>1000</v>
      </c>
      <c r="M614" s="699">
        <v>1000</v>
      </c>
      <c r="N614" s="696">
        <v>1</v>
      </c>
      <c r="O614" s="700">
        <v>1</v>
      </c>
      <c r="P614" s="699"/>
      <c r="Q614" s="701">
        <v>0</v>
      </c>
      <c r="R614" s="696"/>
      <c r="S614" s="701">
        <v>0</v>
      </c>
      <c r="T614" s="700"/>
      <c r="U614" s="702">
        <v>0</v>
      </c>
    </row>
    <row r="615" spans="1:21" ht="14.4" customHeight="1" x14ac:dyDescent="0.3">
      <c r="A615" s="695">
        <v>31</v>
      </c>
      <c r="B615" s="696" t="s">
        <v>557</v>
      </c>
      <c r="C615" s="696">
        <v>89301312</v>
      </c>
      <c r="D615" s="697" t="s">
        <v>2545</v>
      </c>
      <c r="E615" s="698" t="s">
        <v>1790</v>
      </c>
      <c r="F615" s="696" t="s">
        <v>1771</v>
      </c>
      <c r="G615" s="696" t="s">
        <v>1884</v>
      </c>
      <c r="H615" s="696" t="s">
        <v>558</v>
      </c>
      <c r="I615" s="696" t="s">
        <v>2447</v>
      </c>
      <c r="J615" s="696" t="s">
        <v>2448</v>
      </c>
      <c r="K615" s="696" t="s">
        <v>2449</v>
      </c>
      <c r="L615" s="699">
        <v>680.11</v>
      </c>
      <c r="M615" s="699">
        <v>680.11</v>
      </c>
      <c r="N615" s="696">
        <v>1</v>
      </c>
      <c r="O615" s="700">
        <v>1</v>
      </c>
      <c r="P615" s="699"/>
      <c r="Q615" s="701">
        <v>0</v>
      </c>
      <c r="R615" s="696"/>
      <c r="S615" s="701">
        <v>0</v>
      </c>
      <c r="T615" s="700"/>
      <c r="U615" s="702">
        <v>0</v>
      </c>
    </row>
    <row r="616" spans="1:21" ht="14.4" customHeight="1" x14ac:dyDescent="0.3">
      <c r="A616" s="695">
        <v>31</v>
      </c>
      <c r="B616" s="696" t="s">
        <v>557</v>
      </c>
      <c r="C616" s="696">
        <v>89301312</v>
      </c>
      <c r="D616" s="697" t="s">
        <v>2545</v>
      </c>
      <c r="E616" s="698" t="s">
        <v>1790</v>
      </c>
      <c r="F616" s="696" t="s">
        <v>1771</v>
      </c>
      <c r="G616" s="696" t="s">
        <v>1884</v>
      </c>
      <c r="H616" s="696" t="s">
        <v>558</v>
      </c>
      <c r="I616" s="696" t="s">
        <v>2315</v>
      </c>
      <c r="J616" s="696" t="s">
        <v>2316</v>
      </c>
      <c r="K616" s="696" t="s">
        <v>2317</v>
      </c>
      <c r="L616" s="699">
        <v>600</v>
      </c>
      <c r="M616" s="699">
        <v>600</v>
      </c>
      <c r="N616" s="696">
        <v>1</v>
      </c>
      <c r="O616" s="700">
        <v>1</v>
      </c>
      <c r="P616" s="699">
        <v>600</v>
      </c>
      <c r="Q616" s="701">
        <v>1</v>
      </c>
      <c r="R616" s="696">
        <v>1</v>
      </c>
      <c r="S616" s="701">
        <v>1</v>
      </c>
      <c r="T616" s="700">
        <v>1</v>
      </c>
      <c r="U616" s="702">
        <v>1</v>
      </c>
    </row>
    <row r="617" spans="1:21" ht="14.4" customHeight="1" x14ac:dyDescent="0.3">
      <c r="A617" s="695">
        <v>31</v>
      </c>
      <c r="B617" s="696" t="s">
        <v>557</v>
      </c>
      <c r="C617" s="696">
        <v>89301312</v>
      </c>
      <c r="D617" s="697" t="s">
        <v>2545</v>
      </c>
      <c r="E617" s="698" t="s">
        <v>1790</v>
      </c>
      <c r="F617" s="696" t="s">
        <v>1771</v>
      </c>
      <c r="G617" s="696" t="s">
        <v>1884</v>
      </c>
      <c r="H617" s="696" t="s">
        <v>558</v>
      </c>
      <c r="I617" s="696" t="s">
        <v>2141</v>
      </c>
      <c r="J617" s="696" t="s">
        <v>2142</v>
      </c>
      <c r="K617" s="696" t="s">
        <v>2143</v>
      </c>
      <c r="L617" s="699">
        <v>750</v>
      </c>
      <c r="M617" s="699">
        <v>750</v>
      </c>
      <c r="N617" s="696">
        <v>1</v>
      </c>
      <c r="O617" s="700">
        <v>1</v>
      </c>
      <c r="P617" s="699"/>
      <c r="Q617" s="701">
        <v>0</v>
      </c>
      <c r="R617" s="696"/>
      <c r="S617" s="701">
        <v>0</v>
      </c>
      <c r="T617" s="700"/>
      <c r="U617" s="702">
        <v>0</v>
      </c>
    </row>
    <row r="618" spans="1:21" ht="14.4" customHeight="1" x14ac:dyDescent="0.3">
      <c r="A618" s="695">
        <v>31</v>
      </c>
      <c r="B618" s="696" t="s">
        <v>557</v>
      </c>
      <c r="C618" s="696">
        <v>89301312</v>
      </c>
      <c r="D618" s="697" t="s">
        <v>2545</v>
      </c>
      <c r="E618" s="698" t="s">
        <v>1790</v>
      </c>
      <c r="F618" s="696" t="s">
        <v>1771</v>
      </c>
      <c r="G618" s="696" t="s">
        <v>1884</v>
      </c>
      <c r="H618" s="696" t="s">
        <v>558</v>
      </c>
      <c r="I618" s="696" t="s">
        <v>2450</v>
      </c>
      <c r="J618" s="696" t="s">
        <v>2451</v>
      </c>
      <c r="K618" s="696"/>
      <c r="L618" s="699">
        <v>600</v>
      </c>
      <c r="M618" s="699">
        <v>600</v>
      </c>
      <c r="N618" s="696">
        <v>1</v>
      </c>
      <c r="O618" s="700">
        <v>1</v>
      </c>
      <c r="P618" s="699">
        <v>600</v>
      </c>
      <c r="Q618" s="701">
        <v>1</v>
      </c>
      <c r="R618" s="696">
        <v>1</v>
      </c>
      <c r="S618" s="701">
        <v>1</v>
      </c>
      <c r="T618" s="700">
        <v>1</v>
      </c>
      <c r="U618" s="702">
        <v>1</v>
      </c>
    </row>
    <row r="619" spans="1:21" ht="14.4" customHeight="1" x14ac:dyDescent="0.3">
      <c r="A619" s="695">
        <v>31</v>
      </c>
      <c r="B619" s="696" t="s">
        <v>557</v>
      </c>
      <c r="C619" s="696">
        <v>89301312</v>
      </c>
      <c r="D619" s="697" t="s">
        <v>2545</v>
      </c>
      <c r="E619" s="698" t="s">
        <v>1790</v>
      </c>
      <c r="F619" s="696" t="s">
        <v>1771</v>
      </c>
      <c r="G619" s="696" t="s">
        <v>1884</v>
      </c>
      <c r="H619" s="696" t="s">
        <v>558</v>
      </c>
      <c r="I619" s="696" t="s">
        <v>2361</v>
      </c>
      <c r="J619" s="696" t="s">
        <v>2362</v>
      </c>
      <c r="K619" s="696" t="s">
        <v>2363</v>
      </c>
      <c r="L619" s="699">
        <v>600</v>
      </c>
      <c r="M619" s="699">
        <v>600</v>
      </c>
      <c r="N619" s="696">
        <v>1</v>
      </c>
      <c r="O619" s="700">
        <v>1</v>
      </c>
      <c r="P619" s="699">
        <v>600</v>
      </c>
      <c r="Q619" s="701">
        <v>1</v>
      </c>
      <c r="R619" s="696">
        <v>1</v>
      </c>
      <c r="S619" s="701">
        <v>1</v>
      </c>
      <c r="T619" s="700">
        <v>1</v>
      </c>
      <c r="U619" s="702">
        <v>1</v>
      </c>
    </row>
    <row r="620" spans="1:21" ht="14.4" customHeight="1" x14ac:dyDescent="0.3">
      <c r="A620" s="695">
        <v>31</v>
      </c>
      <c r="B620" s="696" t="s">
        <v>557</v>
      </c>
      <c r="C620" s="696">
        <v>89301312</v>
      </c>
      <c r="D620" s="697" t="s">
        <v>2545</v>
      </c>
      <c r="E620" s="698" t="s">
        <v>1790</v>
      </c>
      <c r="F620" s="696" t="s">
        <v>1771</v>
      </c>
      <c r="G620" s="696" t="s">
        <v>2452</v>
      </c>
      <c r="H620" s="696" t="s">
        <v>558</v>
      </c>
      <c r="I620" s="696" t="s">
        <v>2453</v>
      </c>
      <c r="J620" s="696" t="s">
        <v>2454</v>
      </c>
      <c r="K620" s="696" t="s">
        <v>2455</v>
      </c>
      <c r="L620" s="699">
        <v>377</v>
      </c>
      <c r="M620" s="699">
        <v>3393</v>
      </c>
      <c r="N620" s="696">
        <v>9</v>
      </c>
      <c r="O620" s="700">
        <v>1</v>
      </c>
      <c r="P620" s="699">
        <v>3393</v>
      </c>
      <c r="Q620" s="701">
        <v>1</v>
      </c>
      <c r="R620" s="696">
        <v>9</v>
      </c>
      <c r="S620" s="701">
        <v>1</v>
      </c>
      <c r="T620" s="700">
        <v>1</v>
      </c>
      <c r="U620" s="702">
        <v>1</v>
      </c>
    </row>
    <row r="621" spans="1:21" ht="14.4" customHeight="1" x14ac:dyDescent="0.3">
      <c r="A621" s="695">
        <v>31</v>
      </c>
      <c r="B621" s="696" t="s">
        <v>557</v>
      </c>
      <c r="C621" s="696">
        <v>89301312</v>
      </c>
      <c r="D621" s="697" t="s">
        <v>2545</v>
      </c>
      <c r="E621" s="698" t="s">
        <v>1791</v>
      </c>
      <c r="F621" s="696" t="s">
        <v>1769</v>
      </c>
      <c r="G621" s="696" t="s">
        <v>1829</v>
      </c>
      <c r="H621" s="696" t="s">
        <v>990</v>
      </c>
      <c r="I621" s="696" t="s">
        <v>1169</v>
      </c>
      <c r="J621" s="696" t="s">
        <v>1170</v>
      </c>
      <c r="K621" s="696" t="s">
        <v>1171</v>
      </c>
      <c r="L621" s="699">
        <v>154.01</v>
      </c>
      <c r="M621" s="699">
        <v>308.02</v>
      </c>
      <c r="N621" s="696">
        <v>2</v>
      </c>
      <c r="O621" s="700">
        <v>1</v>
      </c>
      <c r="P621" s="699">
        <v>308.02</v>
      </c>
      <c r="Q621" s="701">
        <v>1</v>
      </c>
      <c r="R621" s="696">
        <v>2</v>
      </c>
      <c r="S621" s="701">
        <v>1</v>
      </c>
      <c r="T621" s="700">
        <v>1</v>
      </c>
      <c r="U621" s="702">
        <v>1</v>
      </c>
    </row>
    <row r="622" spans="1:21" ht="14.4" customHeight="1" x14ac:dyDescent="0.3">
      <c r="A622" s="695">
        <v>31</v>
      </c>
      <c r="B622" s="696" t="s">
        <v>557</v>
      </c>
      <c r="C622" s="696">
        <v>89301312</v>
      </c>
      <c r="D622" s="697" t="s">
        <v>2545</v>
      </c>
      <c r="E622" s="698" t="s">
        <v>1791</v>
      </c>
      <c r="F622" s="696" t="s">
        <v>1769</v>
      </c>
      <c r="G622" s="696" t="s">
        <v>1795</v>
      </c>
      <c r="H622" s="696" t="s">
        <v>990</v>
      </c>
      <c r="I622" s="696" t="s">
        <v>1065</v>
      </c>
      <c r="J622" s="696" t="s">
        <v>1062</v>
      </c>
      <c r="K622" s="696" t="s">
        <v>1066</v>
      </c>
      <c r="L622" s="699">
        <v>625.29</v>
      </c>
      <c r="M622" s="699">
        <v>9379.3499999999985</v>
      </c>
      <c r="N622" s="696">
        <v>15</v>
      </c>
      <c r="O622" s="700">
        <v>9</v>
      </c>
      <c r="P622" s="699">
        <v>8128.7699999999995</v>
      </c>
      <c r="Q622" s="701">
        <v>0.8666666666666667</v>
      </c>
      <c r="R622" s="696">
        <v>13</v>
      </c>
      <c r="S622" s="701">
        <v>0.8666666666666667</v>
      </c>
      <c r="T622" s="700">
        <v>8</v>
      </c>
      <c r="U622" s="702">
        <v>0.88888888888888884</v>
      </c>
    </row>
    <row r="623" spans="1:21" ht="14.4" customHeight="1" x14ac:dyDescent="0.3">
      <c r="A623" s="695">
        <v>31</v>
      </c>
      <c r="B623" s="696" t="s">
        <v>557</v>
      </c>
      <c r="C623" s="696">
        <v>89301312</v>
      </c>
      <c r="D623" s="697" t="s">
        <v>2545</v>
      </c>
      <c r="E623" s="698" t="s">
        <v>1791</v>
      </c>
      <c r="F623" s="696" t="s">
        <v>1769</v>
      </c>
      <c r="G623" s="696" t="s">
        <v>1795</v>
      </c>
      <c r="H623" s="696" t="s">
        <v>990</v>
      </c>
      <c r="I623" s="696" t="s">
        <v>1481</v>
      </c>
      <c r="J623" s="696" t="s">
        <v>1062</v>
      </c>
      <c r="K623" s="696" t="s">
        <v>1482</v>
      </c>
      <c r="L623" s="699">
        <v>937.93</v>
      </c>
      <c r="M623" s="699">
        <v>2813.79</v>
      </c>
      <c r="N623" s="696">
        <v>3</v>
      </c>
      <c r="O623" s="700">
        <v>2</v>
      </c>
      <c r="P623" s="699">
        <v>2813.79</v>
      </c>
      <c r="Q623" s="701">
        <v>1</v>
      </c>
      <c r="R623" s="696">
        <v>3</v>
      </c>
      <c r="S623" s="701">
        <v>1</v>
      </c>
      <c r="T623" s="700">
        <v>2</v>
      </c>
      <c r="U623" s="702">
        <v>1</v>
      </c>
    </row>
    <row r="624" spans="1:21" ht="14.4" customHeight="1" x14ac:dyDescent="0.3">
      <c r="A624" s="695">
        <v>31</v>
      </c>
      <c r="B624" s="696" t="s">
        <v>557</v>
      </c>
      <c r="C624" s="696">
        <v>89301312</v>
      </c>
      <c r="D624" s="697" t="s">
        <v>2545</v>
      </c>
      <c r="E624" s="698" t="s">
        <v>1791</v>
      </c>
      <c r="F624" s="696" t="s">
        <v>1769</v>
      </c>
      <c r="G624" s="696" t="s">
        <v>1835</v>
      </c>
      <c r="H624" s="696" t="s">
        <v>990</v>
      </c>
      <c r="I624" s="696" t="s">
        <v>992</v>
      </c>
      <c r="J624" s="696" t="s">
        <v>993</v>
      </c>
      <c r="K624" s="696" t="s">
        <v>1716</v>
      </c>
      <c r="L624" s="699">
        <v>96.63</v>
      </c>
      <c r="M624" s="699">
        <v>96.63</v>
      </c>
      <c r="N624" s="696">
        <v>1</v>
      </c>
      <c r="O624" s="700">
        <v>1</v>
      </c>
      <c r="P624" s="699">
        <v>96.63</v>
      </c>
      <c r="Q624" s="701">
        <v>1</v>
      </c>
      <c r="R624" s="696">
        <v>1</v>
      </c>
      <c r="S624" s="701">
        <v>1</v>
      </c>
      <c r="T624" s="700">
        <v>1</v>
      </c>
      <c r="U624" s="702">
        <v>1</v>
      </c>
    </row>
    <row r="625" spans="1:21" ht="14.4" customHeight="1" x14ac:dyDescent="0.3">
      <c r="A625" s="695">
        <v>31</v>
      </c>
      <c r="B625" s="696" t="s">
        <v>557</v>
      </c>
      <c r="C625" s="696">
        <v>89301312</v>
      </c>
      <c r="D625" s="697" t="s">
        <v>2545</v>
      </c>
      <c r="E625" s="698" t="s">
        <v>1791</v>
      </c>
      <c r="F625" s="696" t="s">
        <v>1769</v>
      </c>
      <c r="G625" s="696" t="s">
        <v>1852</v>
      </c>
      <c r="H625" s="696" t="s">
        <v>558</v>
      </c>
      <c r="I625" s="696" t="s">
        <v>663</v>
      </c>
      <c r="J625" s="696" t="s">
        <v>1853</v>
      </c>
      <c r="K625" s="696" t="s">
        <v>1854</v>
      </c>
      <c r="L625" s="699">
        <v>0</v>
      </c>
      <c r="M625" s="699">
        <v>0</v>
      </c>
      <c r="N625" s="696">
        <v>2</v>
      </c>
      <c r="O625" s="700">
        <v>1</v>
      </c>
      <c r="P625" s="699">
        <v>0</v>
      </c>
      <c r="Q625" s="701"/>
      <c r="R625" s="696">
        <v>2</v>
      </c>
      <c r="S625" s="701">
        <v>1</v>
      </c>
      <c r="T625" s="700">
        <v>1</v>
      </c>
      <c r="U625" s="702">
        <v>1</v>
      </c>
    </row>
    <row r="626" spans="1:21" ht="14.4" customHeight="1" x14ac:dyDescent="0.3">
      <c r="A626" s="695">
        <v>31</v>
      </c>
      <c r="B626" s="696" t="s">
        <v>557</v>
      </c>
      <c r="C626" s="696">
        <v>89301312</v>
      </c>
      <c r="D626" s="697" t="s">
        <v>2545</v>
      </c>
      <c r="E626" s="698" t="s">
        <v>1791</v>
      </c>
      <c r="F626" s="696" t="s">
        <v>1769</v>
      </c>
      <c r="G626" s="696" t="s">
        <v>2115</v>
      </c>
      <c r="H626" s="696" t="s">
        <v>558</v>
      </c>
      <c r="I626" s="696" t="s">
        <v>2116</v>
      </c>
      <c r="J626" s="696" t="s">
        <v>2117</v>
      </c>
      <c r="K626" s="696" t="s">
        <v>2118</v>
      </c>
      <c r="L626" s="699">
        <v>472.71</v>
      </c>
      <c r="M626" s="699">
        <v>472.71</v>
      </c>
      <c r="N626" s="696">
        <v>1</v>
      </c>
      <c r="O626" s="700">
        <v>1</v>
      </c>
      <c r="P626" s="699">
        <v>472.71</v>
      </c>
      <c r="Q626" s="701">
        <v>1</v>
      </c>
      <c r="R626" s="696">
        <v>1</v>
      </c>
      <c r="S626" s="701">
        <v>1</v>
      </c>
      <c r="T626" s="700">
        <v>1</v>
      </c>
      <c r="U626" s="702">
        <v>1</v>
      </c>
    </row>
    <row r="627" spans="1:21" ht="14.4" customHeight="1" x14ac:dyDescent="0.3">
      <c r="A627" s="695">
        <v>31</v>
      </c>
      <c r="B627" s="696" t="s">
        <v>557</v>
      </c>
      <c r="C627" s="696">
        <v>89301312</v>
      </c>
      <c r="D627" s="697" t="s">
        <v>2545</v>
      </c>
      <c r="E627" s="698" t="s">
        <v>1791</v>
      </c>
      <c r="F627" s="696" t="s">
        <v>1769</v>
      </c>
      <c r="G627" s="696" t="s">
        <v>1859</v>
      </c>
      <c r="H627" s="696" t="s">
        <v>990</v>
      </c>
      <c r="I627" s="696" t="s">
        <v>2019</v>
      </c>
      <c r="J627" s="696" t="s">
        <v>2020</v>
      </c>
      <c r="K627" s="696" t="s">
        <v>2021</v>
      </c>
      <c r="L627" s="699">
        <v>32.74</v>
      </c>
      <c r="M627" s="699">
        <v>65.48</v>
      </c>
      <c r="N627" s="696">
        <v>2</v>
      </c>
      <c r="O627" s="700">
        <v>1</v>
      </c>
      <c r="P627" s="699"/>
      <c r="Q627" s="701">
        <v>0</v>
      </c>
      <c r="R627" s="696"/>
      <c r="S627" s="701">
        <v>0</v>
      </c>
      <c r="T627" s="700"/>
      <c r="U627" s="702">
        <v>0</v>
      </c>
    </row>
    <row r="628" spans="1:21" ht="14.4" customHeight="1" x14ac:dyDescent="0.3">
      <c r="A628" s="695">
        <v>31</v>
      </c>
      <c r="B628" s="696" t="s">
        <v>557</v>
      </c>
      <c r="C628" s="696">
        <v>89301312</v>
      </c>
      <c r="D628" s="697" t="s">
        <v>2545</v>
      </c>
      <c r="E628" s="698" t="s">
        <v>1791</v>
      </c>
      <c r="F628" s="696" t="s">
        <v>1769</v>
      </c>
      <c r="G628" s="696" t="s">
        <v>1939</v>
      </c>
      <c r="H628" s="696" t="s">
        <v>558</v>
      </c>
      <c r="I628" s="696" t="s">
        <v>2456</v>
      </c>
      <c r="J628" s="696" t="s">
        <v>1941</v>
      </c>
      <c r="K628" s="696" t="s">
        <v>2457</v>
      </c>
      <c r="L628" s="699">
        <v>0</v>
      </c>
      <c r="M628" s="699">
        <v>0</v>
      </c>
      <c r="N628" s="696">
        <v>1</v>
      </c>
      <c r="O628" s="700">
        <v>1</v>
      </c>
      <c r="P628" s="699"/>
      <c r="Q628" s="701"/>
      <c r="R628" s="696"/>
      <c r="S628" s="701">
        <v>0</v>
      </c>
      <c r="T628" s="700"/>
      <c r="U628" s="702">
        <v>0</v>
      </c>
    </row>
    <row r="629" spans="1:21" ht="14.4" customHeight="1" x14ac:dyDescent="0.3">
      <c r="A629" s="695">
        <v>31</v>
      </c>
      <c r="B629" s="696" t="s">
        <v>557</v>
      </c>
      <c r="C629" s="696">
        <v>89301312</v>
      </c>
      <c r="D629" s="697" t="s">
        <v>2545</v>
      </c>
      <c r="E629" s="698" t="s">
        <v>1791</v>
      </c>
      <c r="F629" s="696" t="s">
        <v>1769</v>
      </c>
      <c r="G629" s="696" t="s">
        <v>2223</v>
      </c>
      <c r="H629" s="696" t="s">
        <v>558</v>
      </c>
      <c r="I629" s="696" t="s">
        <v>2458</v>
      </c>
      <c r="J629" s="696" t="s">
        <v>2459</v>
      </c>
      <c r="K629" s="696" t="s">
        <v>2460</v>
      </c>
      <c r="L629" s="699">
        <v>0</v>
      </c>
      <c r="M629" s="699">
        <v>0</v>
      </c>
      <c r="N629" s="696">
        <v>1</v>
      </c>
      <c r="O629" s="700">
        <v>1</v>
      </c>
      <c r="P629" s="699">
        <v>0</v>
      </c>
      <c r="Q629" s="701"/>
      <c r="R629" s="696">
        <v>1</v>
      </c>
      <c r="S629" s="701">
        <v>1</v>
      </c>
      <c r="T629" s="700">
        <v>1</v>
      </c>
      <c r="U629" s="702">
        <v>1</v>
      </c>
    </row>
    <row r="630" spans="1:21" ht="14.4" customHeight="1" x14ac:dyDescent="0.3">
      <c r="A630" s="695">
        <v>31</v>
      </c>
      <c r="B630" s="696" t="s">
        <v>557</v>
      </c>
      <c r="C630" s="696">
        <v>89301312</v>
      </c>
      <c r="D630" s="697" t="s">
        <v>2545</v>
      </c>
      <c r="E630" s="698" t="s">
        <v>1791</v>
      </c>
      <c r="F630" s="696" t="s">
        <v>1771</v>
      </c>
      <c r="G630" s="696" t="s">
        <v>1873</v>
      </c>
      <c r="H630" s="696" t="s">
        <v>558</v>
      </c>
      <c r="I630" s="696" t="s">
        <v>2122</v>
      </c>
      <c r="J630" s="696" t="s">
        <v>2123</v>
      </c>
      <c r="K630" s="696" t="s">
        <v>2124</v>
      </c>
      <c r="L630" s="699">
        <v>30.99</v>
      </c>
      <c r="M630" s="699">
        <v>30.99</v>
      </c>
      <c r="N630" s="696">
        <v>1</v>
      </c>
      <c r="O630" s="700">
        <v>1</v>
      </c>
      <c r="P630" s="699">
        <v>30.99</v>
      </c>
      <c r="Q630" s="701">
        <v>1</v>
      </c>
      <c r="R630" s="696">
        <v>1</v>
      </c>
      <c r="S630" s="701">
        <v>1</v>
      </c>
      <c r="T630" s="700">
        <v>1</v>
      </c>
      <c r="U630" s="702">
        <v>1</v>
      </c>
    </row>
    <row r="631" spans="1:21" ht="14.4" customHeight="1" x14ac:dyDescent="0.3">
      <c r="A631" s="695">
        <v>31</v>
      </c>
      <c r="B631" s="696" t="s">
        <v>557</v>
      </c>
      <c r="C631" s="696">
        <v>89301312</v>
      </c>
      <c r="D631" s="697" t="s">
        <v>2545</v>
      </c>
      <c r="E631" s="698" t="s">
        <v>1791</v>
      </c>
      <c r="F631" s="696" t="s">
        <v>1771</v>
      </c>
      <c r="G631" s="696" t="s">
        <v>1884</v>
      </c>
      <c r="H631" s="696" t="s">
        <v>558</v>
      </c>
      <c r="I631" s="696" t="s">
        <v>1891</v>
      </c>
      <c r="J631" s="696" t="s">
        <v>1892</v>
      </c>
      <c r="K631" s="696" t="s">
        <v>1893</v>
      </c>
      <c r="L631" s="699">
        <v>492.18</v>
      </c>
      <c r="M631" s="699">
        <v>492.18</v>
      </c>
      <c r="N631" s="696">
        <v>1</v>
      </c>
      <c r="O631" s="700">
        <v>1</v>
      </c>
      <c r="P631" s="699">
        <v>492.18</v>
      </c>
      <c r="Q631" s="701">
        <v>1</v>
      </c>
      <c r="R631" s="696">
        <v>1</v>
      </c>
      <c r="S631" s="701">
        <v>1</v>
      </c>
      <c r="T631" s="700">
        <v>1</v>
      </c>
      <c r="U631" s="702">
        <v>1</v>
      </c>
    </row>
    <row r="632" spans="1:21" ht="14.4" customHeight="1" x14ac:dyDescent="0.3">
      <c r="A632" s="695">
        <v>31</v>
      </c>
      <c r="B632" s="696" t="s">
        <v>557</v>
      </c>
      <c r="C632" s="696">
        <v>89301312</v>
      </c>
      <c r="D632" s="697" t="s">
        <v>2545</v>
      </c>
      <c r="E632" s="698" t="s">
        <v>1791</v>
      </c>
      <c r="F632" s="696" t="s">
        <v>1771</v>
      </c>
      <c r="G632" s="696" t="s">
        <v>1884</v>
      </c>
      <c r="H632" s="696" t="s">
        <v>558</v>
      </c>
      <c r="I632" s="696" t="s">
        <v>2153</v>
      </c>
      <c r="J632" s="696" t="s">
        <v>2154</v>
      </c>
      <c r="K632" s="696" t="s">
        <v>2155</v>
      </c>
      <c r="L632" s="699">
        <v>245.43</v>
      </c>
      <c r="M632" s="699">
        <v>245.43</v>
      </c>
      <c r="N632" s="696">
        <v>1</v>
      </c>
      <c r="O632" s="700">
        <v>1</v>
      </c>
      <c r="P632" s="699">
        <v>245.43</v>
      </c>
      <c r="Q632" s="701">
        <v>1</v>
      </c>
      <c r="R632" s="696">
        <v>1</v>
      </c>
      <c r="S632" s="701">
        <v>1</v>
      </c>
      <c r="T632" s="700">
        <v>1</v>
      </c>
      <c r="U632" s="702">
        <v>1</v>
      </c>
    </row>
    <row r="633" spans="1:21" ht="14.4" customHeight="1" x14ac:dyDescent="0.3">
      <c r="A633" s="695">
        <v>31</v>
      </c>
      <c r="B633" s="696" t="s">
        <v>557</v>
      </c>
      <c r="C633" s="696">
        <v>89301312</v>
      </c>
      <c r="D633" s="697" t="s">
        <v>2545</v>
      </c>
      <c r="E633" s="698" t="s">
        <v>1791</v>
      </c>
      <c r="F633" s="696" t="s">
        <v>1771</v>
      </c>
      <c r="G633" s="696" t="s">
        <v>1884</v>
      </c>
      <c r="H633" s="696" t="s">
        <v>558</v>
      </c>
      <c r="I633" s="696" t="s">
        <v>2136</v>
      </c>
      <c r="J633" s="696" t="s">
        <v>2137</v>
      </c>
      <c r="K633" s="696" t="s">
        <v>2138</v>
      </c>
      <c r="L633" s="699">
        <v>1575</v>
      </c>
      <c r="M633" s="699">
        <v>1575</v>
      </c>
      <c r="N633" s="696">
        <v>1</v>
      </c>
      <c r="O633" s="700">
        <v>1</v>
      </c>
      <c r="P633" s="699">
        <v>1575</v>
      </c>
      <c r="Q633" s="701">
        <v>1</v>
      </c>
      <c r="R633" s="696">
        <v>1</v>
      </c>
      <c r="S633" s="701">
        <v>1</v>
      </c>
      <c r="T633" s="700">
        <v>1</v>
      </c>
      <c r="U633" s="702">
        <v>1</v>
      </c>
    </row>
    <row r="634" spans="1:21" ht="14.4" customHeight="1" x14ac:dyDescent="0.3">
      <c r="A634" s="695">
        <v>31</v>
      </c>
      <c r="B634" s="696" t="s">
        <v>557</v>
      </c>
      <c r="C634" s="696">
        <v>89301312</v>
      </c>
      <c r="D634" s="697" t="s">
        <v>2545</v>
      </c>
      <c r="E634" s="698" t="s">
        <v>1791</v>
      </c>
      <c r="F634" s="696" t="s">
        <v>1771</v>
      </c>
      <c r="G634" s="696" t="s">
        <v>1884</v>
      </c>
      <c r="H634" s="696" t="s">
        <v>558</v>
      </c>
      <c r="I634" s="696" t="s">
        <v>1894</v>
      </c>
      <c r="J634" s="696" t="s">
        <v>1895</v>
      </c>
      <c r="K634" s="696" t="s">
        <v>1896</v>
      </c>
      <c r="L634" s="699">
        <v>750</v>
      </c>
      <c r="M634" s="699">
        <v>750</v>
      </c>
      <c r="N634" s="696">
        <v>1</v>
      </c>
      <c r="O634" s="700">
        <v>1</v>
      </c>
      <c r="P634" s="699">
        <v>750</v>
      </c>
      <c r="Q634" s="701">
        <v>1</v>
      </c>
      <c r="R634" s="696">
        <v>1</v>
      </c>
      <c r="S634" s="701">
        <v>1</v>
      </c>
      <c r="T634" s="700">
        <v>1</v>
      </c>
      <c r="U634" s="702">
        <v>1</v>
      </c>
    </row>
    <row r="635" spans="1:21" ht="14.4" customHeight="1" x14ac:dyDescent="0.3">
      <c r="A635" s="695">
        <v>31</v>
      </c>
      <c r="B635" s="696" t="s">
        <v>557</v>
      </c>
      <c r="C635" s="696">
        <v>89301312</v>
      </c>
      <c r="D635" s="697" t="s">
        <v>2545</v>
      </c>
      <c r="E635" s="698" t="s">
        <v>1791</v>
      </c>
      <c r="F635" s="696" t="s">
        <v>1771</v>
      </c>
      <c r="G635" s="696" t="s">
        <v>1884</v>
      </c>
      <c r="H635" s="696" t="s">
        <v>558</v>
      </c>
      <c r="I635" s="696" t="s">
        <v>1899</v>
      </c>
      <c r="J635" s="696" t="s">
        <v>1900</v>
      </c>
      <c r="K635" s="696" t="s">
        <v>1901</v>
      </c>
      <c r="L635" s="699">
        <v>971.25</v>
      </c>
      <c r="M635" s="699">
        <v>1942.5</v>
      </c>
      <c r="N635" s="696">
        <v>2</v>
      </c>
      <c r="O635" s="700">
        <v>2</v>
      </c>
      <c r="P635" s="699">
        <v>1942.5</v>
      </c>
      <c r="Q635" s="701">
        <v>1</v>
      </c>
      <c r="R635" s="696">
        <v>2</v>
      </c>
      <c r="S635" s="701">
        <v>1</v>
      </c>
      <c r="T635" s="700">
        <v>2</v>
      </c>
      <c r="U635" s="702">
        <v>1</v>
      </c>
    </row>
    <row r="636" spans="1:21" ht="14.4" customHeight="1" x14ac:dyDescent="0.3">
      <c r="A636" s="695">
        <v>31</v>
      </c>
      <c r="B636" s="696" t="s">
        <v>557</v>
      </c>
      <c r="C636" s="696">
        <v>89301312</v>
      </c>
      <c r="D636" s="697" t="s">
        <v>2545</v>
      </c>
      <c r="E636" s="698" t="s">
        <v>1791</v>
      </c>
      <c r="F636" s="696" t="s">
        <v>1771</v>
      </c>
      <c r="G636" s="696" t="s">
        <v>1884</v>
      </c>
      <c r="H636" s="696" t="s">
        <v>558</v>
      </c>
      <c r="I636" s="696" t="s">
        <v>1984</v>
      </c>
      <c r="J636" s="696" t="s">
        <v>1985</v>
      </c>
      <c r="K636" s="696" t="s">
        <v>1986</v>
      </c>
      <c r="L636" s="699">
        <v>350</v>
      </c>
      <c r="M636" s="699">
        <v>350</v>
      </c>
      <c r="N636" s="696">
        <v>1</v>
      </c>
      <c r="O636" s="700">
        <v>1</v>
      </c>
      <c r="P636" s="699">
        <v>350</v>
      </c>
      <c r="Q636" s="701">
        <v>1</v>
      </c>
      <c r="R636" s="696">
        <v>1</v>
      </c>
      <c r="S636" s="701">
        <v>1</v>
      </c>
      <c r="T636" s="700">
        <v>1</v>
      </c>
      <c r="U636" s="702">
        <v>1</v>
      </c>
    </row>
    <row r="637" spans="1:21" ht="14.4" customHeight="1" x14ac:dyDescent="0.3">
      <c r="A637" s="695">
        <v>31</v>
      </c>
      <c r="B637" s="696" t="s">
        <v>557</v>
      </c>
      <c r="C637" s="696">
        <v>89301312</v>
      </c>
      <c r="D637" s="697" t="s">
        <v>2545</v>
      </c>
      <c r="E637" s="698" t="s">
        <v>1792</v>
      </c>
      <c r="F637" s="696" t="s">
        <v>1769</v>
      </c>
      <c r="G637" s="696" t="s">
        <v>1801</v>
      </c>
      <c r="H637" s="696" t="s">
        <v>990</v>
      </c>
      <c r="I637" s="696" t="s">
        <v>1139</v>
      </c>
      <c r="J637" s="696" t="s">
        <v>1695</v>
      </c>
      <c r="K637" s="696" t="s">
        <v>1696</v>
      </c>
      <c r="L637" s="699">
        <v>333.31</v>
      </c>
      <c r="M637" s="699">
        <v>666.62</v>
      </c>
      <c r="N637" s="696">
        <v>2</v>
      </c>
      <c r="O637" s="700">
        <v>2</v>
      </c>
      <c r="P637" s="699">
        <v>666.62</v>
      </c>
      <c r="Q637" s="701">
        <v>1</v>
      </c>
      <c r="R637" s="696">
        <v>2</v>
      </c>
      <c r="S637" s="701">
        <v>1</v>
      </c>
      <c r="T637" s="700">
        <v>2</v>
      </c>
      <c r="U637" s="702">
        <v>1</v>
      </c>
    </row>
    <row r="638" spans="1:21" ht="14.4" customHeight="1" x14ac:dyDescent="0.3">
      <c r="A638" s="695">
        <v>31</v>
      </c>
      <c r="B638" s="696" t="s">
        <v>557</v>
      </c>
      <c r="C638" s="696">
        <v>89301312</v>
      </c>
      <c r="D638" s="697" t="s">
        <v>2545</v>
      </c>
      <c r="E638" s="698" t="s">
        <v>1792</v>
      </c>
      <c r="F638" s="696" t="s">
        <v>1769</v>
      </c>
      <c r="G638" s="696" t="s">
        <v>1801</v>
      </c>
      <c r="H638" s="696" t="s">
        <v>990</v>
      </c>
      <c r="I638" s="696" t="s">
        <v>2461</v>
      </c>
      <c r="J638" s="696" t="s">
        <v>2462</v>
      </c>
      <c r="K638" s="696" t="s">
        <v>2463</v>
      </c>
      <c r="L638" s="699">
        <v>152.36000000000001</v>
      </c>
      <c r="M638" s="699">
        <v>152.36000000000001</v>
      </c>
      <c r="N638" s="696">
        <v>1</v>
      </c>
      <c r="O638" s="700">
        <v>0.5</v>
      </c>
      <c r="P638" s="699">
        <v>152.36000000000001</v>
      </c>
      <c r="Q638" s="701">
        <v>1</v>
      </c>
      <c r="R638" s="696">
        <v>1</v>
      </c>
      <c r="S638" s="701">
        <v>1</v>
      </c>
      <c r="T638" s="700">
        <v>0.5</v>
      </c>
      <c r="U638" s="702">
        <v>1</v>
      </c>
    </row>
    <row r="639" spans="1:21" ht="14.4" customHeight="1" x14ac:dyDescent="0.3">
      <c r="A639" s="695">
        <v>31</v>
      </c>
      <c r="B639" s="696" t="s">
        <v>557</v>
      </c>
      <c r="C639" s="696">
        <v>89301312</v>
      </c>
      <c r="D639" s="697" t="s">
        <v>2545</v>
      </c>
      <c r="E639" s="698" t="s">
        <v>1792</v>
      </c>
      <c r="F639" s="696" t="s">
        <v>1769</v>
      </c>
      <c r="G639" s="696" t="s">
        <v>2464</v>
      </c>
      <c r="H639" s="696" t="s">
        <v>990</v>
      </c>
      <c r="I639" s="696" t="s">
        <v>2465</v>
      </c>
      <c r="J639" s="696" t="s">
        <v>2466</v>
      </c>
      <c r="K639" s="696" t="s">
        <v>2467</v>
      </c>
      <c r="L639" s="699">
        <v>222.25</v>
      </c>
      <c r="M639" s="699">
        <v>222.25</v>
      </c>
      <c r="N639" s="696">
        <v>1</v>
      </c>
      <c r="O639" s="700">
        <v>1</v>
      </c>
      <c r="P639" s="699">
        <v>222.25</v>
      </c>
      <c r="Q639" s="701">
        <v>1</v>
      </c>
      <c r="R639" s="696">
        <v>1</v>
      </c>
      <c r="S639" s="701">
        <v>1</v>
      </c>
      <c r="T639" s="700">
        <v>1</v>
      </c>
      <c r="U639" s="702">
        <v>1</v>
      </c>
    </row>
    <row r="640" spans="1:21" ht="14.4" customHeight="1" x14ac:dyDescent="0.3">
      <c r="A640" s="695">
        <v>31</v>
      </c>
      <c r="B640" s="696" t="s">
        <v>557</v>
      </c>
      <c r="C640" s="696">
        <v>89301312</v>
      </c>
      <c r="D640" s="697" t="s">
        <v>2545</v>
      </c>
      <c r="E640" s="698" t="s">
        <v>1792</v>
      </c>
      <c r="F640" s="696" t="s">
        <v>1769</v>
      </c>
      <c r="G640" s="696" t="s">
        <v>1808</v>
      </c>
      <c r="H640" s="696" t="s">
        <v>558</v>
      </c>
      <c r="I640" s="696" t="s">
        <v>1809</v>
      </c>
      <c r="J640" s="696" t="s">
        <v>1810</v>
      </c>
      <c r="K640" s="696" t="s">
        <v>1710</v>
      </c>
      <c r="L640" s="699">
        <v>69.86</v>
      </c>
      <c r="M640" s="699">
        <v>279.44</v>
      </c>
      <c r="N640" s="696">
        <v>4</v>
      </c>
      <c r="O640" s="700">
        <v>0.5</v>
      </c>
      <c r="P640" s="699">
        <v>279.44</v>
      </c>
      <c r="Q640" s="701">
        <v>1</v>
      </c>
      <c r="R640" s="696">
        <v>4</v>
      </c>
      <c r="S640" s="701">
        <v>1</v>
      </c>
      <c r="T640" s="700">
        <v>0.5</v>
      </c>
      <c r="U640" s="702">
        <v>1</v>
      </c>
    </row>
    <row r="641" spans="1:21" ht="14.4" customHeight="1" x14ac:dyDescent="0.3">
      <c r="A641" s="695">
        <v>31</v>
      </c>
      <c r="B641" s="696" t="s">
        <v>557</v>
      </c>
      <c r="C641" s="696">
        <v>89301312</v>
      </c>
      <c r="D641" s="697" t="s">
        <v>2545</v>
      </c>
      <c r="E641" s="698" t="s">
        <v>1792</v>
      </c>
      <c r="F641" s="696" t="s">
        <v>1769</v>
      </c>
      <c r="G641" s="696" t="s">
        <v>1808</v>
      </c>
      <c r="H641" s="696" t="s">
        <v>558</v>
      </c>
      <c r="I641" s="696" t="s">
        <v>2468</v>
      </c>
      <c r="J641" s="696" t="s">
        <v>2469</v>
      </c>
      <c r="K641" s="696" t="s">
        <v>2470</v>
      </c>
      <c r="L641" s="699">
        <v>52.4</v>
      </c>
      <c r="M641" s="699">
        <v>209.6</v>
      </c>
      <c r="N641" s="696">
        <v>4</v>
      </c>
      <c r="O641" s="700">
        <v>0.5</v>
      </c>
      <c r="P641" s="699">
        <v>209.6</v>
      </c>
      <c r="Q641" s="701">
        <v>1</v>
      </c>
      <c r="R641" s="696">
        <v>4</v>
      </c>
      <c r="S641" s="701">
        <v>1</v>
      </c>
      <c r="T641" s="700">
        <v>0.5</v>
      </c>
      <c r="U641" s="702">
        <v>1</v>
      </c>
    </row>
    <row r="642" spans="1:21" ht="14.4" customHeight="1" x14ac:dyDescent="0.3">
      <c r="A642" s="695">
        <v>31</v>
      </c>
      <c r="B642" s="696" t="s">
        <v>557</v>
      </c>
      <c r="C642" s="696">
        <v>89301312</v>
      </c>
      <c r="D642" s="697" t="s">
        <v>2545</v>
      </c>
      <c r="E642" s="698" t="s">
        <v>1792</v>
      </c>
      <c r="F642" s="696" t="s">
        <v>1769</v>
      </c>
      <c r="G642" s="696" t="s">
        <v>2375</v>
      </c>
      <c r="H642" s="696" t="s">
        <v>558</v>
      </c>
      <c r="I642" s="696" t="s">
        <v>2471</v>
      </c>
      <c r="J642" s="696" t="s">
        <v>2472</v>
      </c>
      <c r="K642" s="696" t="s">
        <v>2423</v>
      </c>
      <c r="L642" s="699">
        <v>198.04</v>
      </c>
      <c r="M642" s="699">
        <v>396.08</v>
      </c>
      <c r="N642" s="696">
        <v>2</v>
      </c>
      <c r="O642" s="700">
        <v>1</v>
      </c>
      <c r="P642" s="699"/>
      <c r="Q642" s="701">
        <v>0</v>
      </c>
      <c r="R642" s="696"/>
      <c r="S642" s="701">
        <v>0</v>
      </c>
      <c r="T642" s="700"/>
      <c r="U642" s="702">
        <v>0</v>
      </c>
    </row>
    <row r="643" spans="1:21" ht="14.4" customHeight="1" x14ac:dyDescent="0.3">
      <c r="A643" s="695">
        <v>31</v>
      </c>
      <c r="B643" s="696" t="s">
        <v>557</v>
      </c>
      <c r="C643" s="696">
        <v>89301312</v>
      </c>
      <c r="D643" s="697" t="s">
        <v>2545</v>
      </c>
      <c r="E643" s="698" t="s">
        <v>1792</v>
      </c>
      <c r="F643" s="696" t="s">
        <v>1769</v>
      </c>
      <c r="G643" s="696" t="s">
        <v>2375</v>
      </c>
      <c r="H643" s="696" t="s">
        <v>558</v>
      </c>
      <c r="I643" s="696" t="s">
        <v>2473</v>
      </c>
      <c r="J643" s="696" t="s">
        <v>2474</v>
      </c>
      <c r="K643" s="696" t="s">
        <v>2475</v>
      </c>
      <c r="L643" s="699">
        <v>55.1</v>
      </c>
      <c r="M643" s="699">
        <v>110.2</v>
      </c>
      <c r="N643" s="696">
        <v>2</v>
      </c>
      <c r="O643" s="700">
        <v>1</v>
      </c>
      <c r="P643" s="699">
        <v>110.2</v>
      </c>
      <c r="Q643" s="701">
        <v>1</v>
      </c>
      <c r="R643" s="696">
        <v>2</v>
      </c>
      <c r="S643" s="701">
        <v>1</v>
      </c>
      <c r="T643" s="700">
        <v>1</v>
      </c>
      <c r="U643" s="702">
        <v>1</v>
      </c>
    </row>
    <row r="644" spans="1:21" ht="14.4" customHeight="1" x14ac:dyDescent="0.3">
      <c r="A644" s="695">
        <v>31</v>
      </c>
      <c r="B644" s="696" t="s">
        <v>557</v>
      </c>
      <c r="C644" s="696">
        <v>89301312</v>
      </c>
      <c r="D644" s="697" t="s">
        <v>2545</v>
      </c>
      <c r="E644" s="698" t="s">
        <v>1792</v>
      </c>
      <c r="F644" s="696" t="s">
        <v>1769</v>
      </c>
      <c r="G644" s="696" t="s">
        <v>1813</v>
      </c>
      <c r="H644" s="696" t="s">
        <v>558</v>
      </c>
      <c r="I644" s="696" t="s">
        <v>2476</v>
      </c>
      <c r="J644" s="696" t="s">
        <v>1448</v>
      </c>
      <c r="K644" s="696" t="s">
        <v>2348</v>
      </c>
      <c r="L644" s="699">
        <v>0</v>
      </c>
      <c r="M644" s="699">
        <v>0</v>
      </c>
      <c r="N644" s="696">
        <v>1</v>
      </c>
      <c r="O644" s="700">
        <v>1</v>
      </c>
      <c r="P644" s="699">
        <v>0</v>
      </c>
      <c r="Q644" s="701"/>
      <c r="R644" s="696">
        <v>1</v>
      </c>
      <c r="S644" s="701">
        <v>1</v>
      </c>
      <c r="T644" s="700">
        <v>1</v>
      </c>
      <c r="U644" s="702">
        <v>1</v>
      </c>
    </row>
    <row r="645" spans="1:21" ht="14.4" customHeight="1" x14ac:dyDescent="0.3">
      <c r="A645" s="695">
        <v>31</v>
      </c>
      <c r="B645" s="696" t="s">
        <v>557</v>
      </c>
      <c r="C645" s="696">
        <v>89301312</v>
      </c>
      <c r="D645" s="697" t="s">
        <v>2545</v>
      </c>
      <c r="E645" s="698" t="s">
        <v>1792</v>
      </c>
      <c r="F645" s="696" t="s">
        <v>1769</v>
      </c>
      <c r="G645" s="696" t="s">
        <v>2477</v>
      </c>
      <c r="H645" s="696" t="s">
        <v>558</v>
      </c>
      <c r="I645" s="696" t="s">
        <v>2478</v>
      </c>
      <c r="J645" s="696" t="s">
        <v>2479</v>
      </c>
      <c r="K645" s="696" t="s">
        <v>2480</v>
      </c>
      <c r="L645" s="699">
        <v>0</v>
      </c>
      <c r="M645" s="699">
        <v>0</v>
      </c>
      <c r="N645" s="696">
        <v>2</v>
      </c>
      <c r="O645" s="700">
        <v>1</v>
      </c>
      <c r="P645" s="699"/>
      <c r="Q645" s="701"/>
      <c r="R645" s="696"/>
      <c r="S645" s="701">
        <v>0</v>
      </c>
      <c r="T645" s="700"/>
      <c r="U645" s="702">
        <v>0</v>
      </c>
    </row>
    <row r="646" spans="1:21" ht="14.4" customHeight="1" x14ac:dyDescent="0.3">
      <c r="A646" s="695">
        <v>31</v>
      </c>
      <c r="B646" s="696" t="s">
        <v>557</v>
      </c>
      <c r="C646" s="696">
        <v>89301312</v>
      </c>
      <c r="D646" s="697" t="s">
        <v>2545</v>
      </c>
      <c r="E646" s="698" t="s">
        <v>1792</v>
      </c>
      <c r="F646" s="696" t="s">
        <v>1769</v>
      </c>
      <c r="G646" s="696" t="s">
        <v>1819</v>
      </c>
      <c r="H646" s="696" t="s">
        <v>558</v>
      </c>
      <c r="I646" s="696" t="s">
        <v>1820</v>
      </c>
      <c r="J646" s="696" t="s">
        <v>1821</v>
      </c>
      <c r="K646" s="696"/>
      <c r="L646" s="699">
        <v>0</v>
      </c>
      <c r="M646" s="699">
        <v>0</v>
      </c>
      <c r="N646" s="696">
        <v>2</v>
      </c>
      <c r="O646" s="700">
        <v>1</v>
      </c>
      <c r="P646" s="699"/>
      <c r="Q646" s="701"/>
      <c r="R646" s="696"/>
      <c r="S646" s="701">
        <v>0</v>
      </c>
      <c r="T646" s="700"/>
      <c r="U646" s="702">
        <v>0</v>
      </c>
    </row>
    <row r="647" spans="1:21" ht="14.4" customHeight="1" x14ac:dyDescent="0.3">
      <c r="A647" s="695">
        <v>31</v>
      </c>
      <c r="B647" s="696" t="s">
        <v>557</v>
      </c>
      <c r="C647" s="696">
        <v>89301312</v>
      </c>
      <c r="D647" s="697" t="s">
        <v>2545</v>
      </c>
      <c r="E647" s="698" t="s">
        <v>1792</v>
      </c>
      <c r="F647" s="696" t="s">
        <v>1769</v>
      </c>
      <c r="G647" s="696" t="s">
        <v>1822</v>
      </c>
      <c r="H647" s="696" t="s">
        <v>558</v>
      </c>
      <c r="I647" s="696" t="s">
        <v>2481</v>
      </c>
      <c r="J647" s="696" t="s">
        <v>2482</v>
      </c>
      <c r="K647" s="696" t="s">
        <v>2483</v>
      </c>
      <c r="L647" s="699">
        <v>41.07</v>
      </c>
      <c r="M647" s="699">
        <v>41.07</v>
      </c>
      <c r="N647" s="696">
        <v>1</v>
      </c>
      <c r="O647" s="700">
        <v>0.5</v>
      </c>
      <c r="P647" s="699">
        <v>41.07</v>
      </c>
      <c r="Q647" s="701">
        <v>1</v>
      </c>
      <c r="R647" s="696">
        <v>1</v>
      </c>
      <c r="S647" s="701">
        <v>1</v>
      </c>
      <c r="T647" s="700">
        <v>0.5</v>
      </c>
      <c r="U647" s="702">
        <v>1</v>
      </c>
    </row>
    <row r="648" spans="1:21" ht="14.4" customHeight="1" x14ac:dyDescent="0.3">
      <c r="A648" s="695">
        <v>31</v>
      </c>
      <c r="B648" s="696" t="s">
        <v>557</v>
      </c>
      <c r="C648" s="696">
        <v>89301312</v>
      </c>
      <c r="D648" s="697" t="s">
        <v>2545</v>
      </c>
      <c r="E648" s="698" t="s">
        <v>1792</v>
      </c>
      <c r="F648" s="696" t="s">
        <v>1769</v>
      </c>
      <c r="G648" s="696" t="s">
        <v>2484</v>
      </c>
      <c r="H648" s="696" t="s">
        <v>558</v>
      </c>
      <c r="I648" s="696" t="s">
        <v>2485</v>
      </c>
      <c r="J648" s="696" t="s">
        <v>2486</v>
      </c>
      <c r="K648" s="696" t="s">
        <v>1959</v>
      </c>
      <c r="L648" s="699">
        <v>0</v>
      </c>
      <c r="M648" s="699">
        <v>0</v>
      </c>
      <c r="N648" s="696">
        <v>4</v>
      </c>
      <c r="O648" s="700">
        <v>0.5</v>
      </c>
      <c r="P648" s="699"/>
      <c r="Q648" s="701"/>
      <c r="R648" s="696"/>
      <c r="S648" s="701">
        <v>0</v>
      </c>
      <c r="T648" s="700"/>
      <c r="U648" s="702">
        <v>0</v>
      </c>
    </row>
    <row r="649" spans="1:21" ht="14.4" customHeight="1" x14ac:dyDescent="0.3">
      <c r="A649" s="695">
        <v>31</v>
      </c>
      <c r="B649" s="696" t="s">
        <v>557</v>
      </c>
      <c r="C649" s="696">
        <v>89301312</v>
      </c>
      <c r="D649" s="697" t="s">
        <v>2545</v>
      </c>
      <c r="E649" s="698" t="s">
        <v>1792</v>
      </c>
      <c r="F649" s="696" t="s">
        <v>1769</v>
      </c>
      <c r="G649" s="696" t="s">
        <v>2181</v>
      </c>
      <c r="H649" s="696" t="s">
        <v>558</v>
      </c>
      <c r="I649" s="696" t="s">
        <v>2182</v>
      </c>
      <c r="J649" s="696" t="s">
        <v>2183</v>
      </c>
      <c r="K649" s="696" t="s">
        <v>2184</v>
      </c>
      <c r="L649" s="699">
        <v>77.08</v>
      </c>
      <c r="M649" s="699">
        <v>77.08</v>
      </c>
      <c r="N649" s="696">
        <v>1</v>
      </c>
      <c r="O649" s="700">
        <v>1</v>
      </c>
      <c r="P649" s="699">
        <v>77.08</v>
      </c>
      <c r="Q649" s="701">
        <v>1</v>
      </c>
      <c r="R649" s="696">
        <v>1</v>
      </c>
      <c r="S649" s="701">
        <v>1</v>
      </c>
      <c r="T649" s="700">
        <v>1</v>
      </c>
      <c r="U649" s="702">
        <v>1</v>
      </c>
    </row>
    <row r="650" spans="1:21" ht="14.4" customHeight="1" x14ac:dyDescent="0.3">
      <c r="A650" s="695">
        <v>31</v>
      </c>
      <c r="B650" s="696" t="s">
        <v>557</v>
      </c>
      <c r="C650" s="696">
        <v>89301312</v>
      </c>
      <c r="D650" s="697" t="s">
        <v>2545</v>
      </c>
      <c r="E650" s="698" t="s">
        <v>1792</v>
      </c>
      <c r="F650" s="696" t="s">
        <v>1769</v>
      </c>
      <c r="G650" s="696" t="s">
        <v>1829</v>
      </c>
      <c r="H650" s="696" t="s">
        <v>990</v>
      </c>
      <c r="I650" s="696" t="s">
        <v>1169</v>
      </c>
      <c r="J650" s="696" t="s">
        <v>1170</v>
      </c>
      <c r="K650" s="696" t="s">
        <v>1171</v>
      </c>
      <c r="L650" s="699">
        <v>154.01</v>
      </c>
      <c r="M650" s="699">
        <v>462.03</v>
      </c>
      <c r="N650" s="696">
        <v>3</v>
      </c>
      <c r="O650" s="700">
        <v>2</v>
      </c>
      <c r="P650" s="699">
        <v>462.03</v>
      </c>
      <c r="Q650" s="701">
        <v>1</v>
      </c>
      <c r="R650" s="696">
        <v>3</v>
      </c>
      <c r="S650" s="701">
        <v>1</v>
      </c>
      <c r="T650" s="700">
        <v>2</v>
      </c>
      <c r="U650" s="702">
        <v>1</v>
      </c>
    </row>
    <row r="651" spans="1:21" ht="14.4" customHeight="1" x14ac:dyDescent="0.3">
      <c r="A651" s="695">
        <v>31</v>
      </c>
      <c r="B651" s="696" t="s">
        <v>557</v>
      </c>
      <c r="C651" s="696">
        <v>89301312</v>
      </c>
      <c r="D651" s="697" t="s">
        <v>2545</v>
      </c>
      <c r="E651" s="698" t="s">
        <v>1792</v>
      </c>
      <c r="F651" s="696" t="s">
        <v>1769</v>
      </c>
      <c r="G651" s="696" t="s">
        <v>2487</v>
      </c>
      <c r="H651" s="696" t="s">
        <v>558</v>
      </c>
      <c r="I651" s="696" t="s">
        <v>2488</v>
      </c>
      <c r="J651" s="696" t="s">
        <v>2489</v>
      </c>
      <c r="K651" s="696" t="s">
        <v>2490</v>
      </c>
      <c r="L651" s="699">
        <v>55.71</v>
      </c>
      <c r="M651" s="699">
        <v>111.42</v>
      </c>
      <c r="N651" s="696">
        <v>2</v>
      </c>
      <c r="O651" s="700">
        <v>1</v>
      </c>
      <c r="P651" s="699"/>
      <c r="Q651" s="701">
        <v>0</v>
      </c>
      <c r="R651" s="696"/>
      <c r="S651" s="701">
        <v>0</v>
      </c>
      <c r="T651" s="700"/>
      <c r="U651" s="702">
        <v>0</v>
      </c>
    </row>
    <row r="652" spans="1:21" ht="14.4" customHeight="1" x14ac:dyDescent="0.3">
      <c r="A652" s="695">
        <v>31</v>
      </c>
      <c r="B652" s="696" t="s">
        <v>557</v>
      </c>
      <c r="C652" s="696">
        <v>89301312</v>
      </c>
      <c r="D652" s="697" t="s">
        <v>2545</v>
      </c>
      <c r="E652" s="698" t="s">
        <v>1792</v>
      </c>
      <c r="F652" s="696" t="s">
        <v>1769</v>
      </c>
      <c r="G652" s="696" t="s">
        <v>1795</v>
      </c>
      <c r="H652" s="696" t="s">
        <v>990</v>
      </c>
      <c r="I652" s="696" t="s">
        <v>1065</v>
      </c>
      <c r="J652" s="696" t="s">
        <v>1062</v>
      </c>
      <c r="K652" s="696" t="s">
        <v>1066</v>
      </c>
      <c r="L652" s="699">
        <v>625.29</v>
      </c>
      <c r="M652" s="699">
        <v>10629.93</v>
      </c>
      <c r="N652" s="696">
        <v>17</v>
      </c>
      <c r="O652" s="700">
        <v>7.5</v>
      </c>
      <c r="P652" s="699">
        <v>8128.7699999999995</v>
      </c>
      <c r="Q652" s="701">
        <v>0.76470588235294112</v>
      </c>
      <c r="R652" s="696">
        <v>13</v>
      </c>
      <c r="S652" s="701">
        <v>0.76470588235294112</v>
      </c>
      <c r="T652" s="700">
        <v>5</v>
      </c>
      <c r="U652" s="702">
        <v>0.66666666666666663</v>
      </c>
    </row>
    <row r="653" spans="1:21" ht="14.4" customHeight="1" x14ac:dyDescent="0.3">
      <c r="A653" s="695">
        <v>31</v>
      </c>
      <c r="B653" s="696" t="s">
        <v>557</v>
      </c>
      <c r="C653" s="696">
        <v>89301312</v>
      </c>
      <c r="D653" s="697" t="s">
        <v>2545</v>
      </c>
      <c r="E653" s="698" t="s">
        <v>1792</v>
      </c>
      <c r="F653" s="696" t="s">
        <v>1769</v>
      </c>
      <c r="G653" s="696" t="s">
        <v>1835</v>
      </c>
      <c r="H653" s="696" t="s">
        <v>990</v>
      </c>
      <c r="I653" s="696" t="s">
        <v>992</v>
      </c>
      <c r="J653" s="696" t="s">
        <v>993</v>
      </c>
      <c r="K653" s="696" t="s">
        <v>1716</v>
      </c>
      <c r="L653" s="699">
        <v>96.63</v>
      </c>
      <c r="M653" s="699">
        <v>386.52</v>
      </c>
      <c r="N653" s="696">
        <v>4</v>
      </c>
      <c r="O653" s="700">
        <v>3.5</v>
      </c>
      <c r="P653" s="699">
        <v>193.26</v>
      </c>
      <c r="Q653" s="701">
        <v>0.5</v>
      </c>
      <c r="R653" s="696">
        <v>2</v>
      </c>
      <c r="S653" s="701">
        <v>0.5</v>
      </c>
      <c r="T653" s="700">
        <v>2</v>
      </c>
      <c r="U653" s="702">
        <v>0.5714285714285714</v>
      </c>
    </row>
    <row r="654" spans="1:21" ht="14.4" customHeight="1" x14ac:dyDescent="0.3">
      <c r="A654" s="695">
        <v>31</v>
      </c>
      <c r="B654" s="696" t="s">
        <v>557</v>
      </c>
      <c r="C654" s="696">
        <v>89301312</v>
      </c>
      <c r="D654" s="697" t="s">
        <v>2545</v>
      </c>
      <c r="E654" s="698" t="s">
        <v>1792</v>
      </c>
      <c r="F654" s="696" t="s">
        <v>1769</v>
      </c>
      <c r="G654" s="696" t="s">
        <v>1835</v>
      </c>
      <c r="H654" s="696" t="s">
        <v>558</v>
      </c>
      <c r="I654" s="696" t="s">
        <v>2197</v>
      </c>
      <c r="J654" s="696" t="s">
        <v>2198</v>
      </c>
      <c r="K654" s="696" t="s">
        <v>2199</v>
      </c>
      <c r="L654" s="699">
        <v>96.63</v>
      </c>
      <c r="M654" s="699">
        <v>193.26</v>
      </c>
      <c r="N654" s="696">
        <v>2</v>
      </c>
      <c r="O654" s="700">
        <v>2</v>
      </c>
      <c r="P654" s="699">
        <v>193.26</v>
      </c>
      <c r="Q654" s="701">
        <v>1</v>
      </c>
      <c r="R654" s="696">
        <v>2</v>
      </c>
      <c r="S654" s="701">
        <v>1</v>
      </c>
      <c r="T654" s="700">
        <v>2</v>
      </c>
      <c r="U654" s="702">
        <v>1</v>
      </c>
    </row>
    <row r="655" spans="1:21" ht="14.4" customHeight="1" x14ac:dyDescent="0.3">
      <c r="A655" s="695">
        <v>31</v>
      </c>
      <c r="B655" s="696" t="s">
        <v>557</v>
      </c>
      <c r="C655" s="696">
        <v>89301312</v>
      </c>
      <c r="D655" s="697" t="s">
        <v>2545</v>
      </c>
      <c r="E655" s="698" t="s">
        <v>1792</v>
      </c>
      <c r="F655" s="696" t="s">
        <v>1769</v>
      </c>
      <c r="G655" s="696" t="s">
        <v>2105</v>
      </c>
      <c r="H655" s="696" t="s">
        <v>558</v>
      </c>
      <c r="I655" s="696" t="s">
        <v>2310</v>
      </c>
      <c r="J655" s="696" t="s">
        <v>2311</v>
      </c>
      <c r="K655" s="696" t="s">
        <v>2312</v>
      </c>
      <c r="L655" s="699">
        <v>121.59</v>
      </c>
      <c r="M655" s="699">
        <v>121.59</v>
      </c>
      <c r="N655" s="696">
        <v>1</v>
      </c>
      <c r="O655" s="700">
        <v>1</v>
      </c>
      <c r="P655" s="699">
        <v>121.59</v>
      </c>
      <c r="Q655" s="701">
        <v>1</v>
      </c>
      <c r="R655" s="696">
        <v>1</v>
      </c>
      <c r="S655" s="701">
        <v>1</v>
      </c>
      <c r="T655" s="700">
        <v>1</v>
      </c>
      <c r="U655" s="702">
        <v>1</v>
      </c>
    </row>
    <row r="656" spans="1:21" ht="14.4" customHeight="1" x14ac:dyDescent="0.3">
      <c r="A656" s="695">
        <v>31</v>
      </c>
      <c r="B656" s="696" t="s">
        <v>557</v>
      </c>
      <c r="C656" s="696">
        <v>89301312</v>
      </c>
      <c r="D656" s="697" t="s">
        <v>2545</v>
      </c>
      <c r="E656" s="698" t="s">
        <v>1792</v>
      </c>
      <c r="F656" s="696" t="s">
        <v>1769</v>
      </c>
      <c r="G656" s="696" t="s">
        <v>1964</v>
      </c>
      <c r="H656" s="696" t="s">
        <v>558</v>
      </c>
      <c r="I656" s="696" t="s">
        <v>2352</v>
      </c>
      <c r="J656" s="696" t="s">
        <v>2332</v>
      </c>
      <c r="K656" s="696" t="s">
        <v>1278</v>
      </c>
      <c r="L656" s="699">
        <v>314.89999999999998</v>
      </c>
      <c r="M656" s="699">
        <v>314.89999999999998</v>
      </c>
      <c r="N656" s="696">
        <v>1</v>
      </c>
      <c r="O656" s="700">
        <v>0.5</v>
      </c>
      <c r="P656" s="699"/>
      <c r="Q656" s="701">
        <v>0</v>
      </c>
      <c r="R656" s="696"/>
      <c r="S656" s="701">
        <v>0</v>
      </c>
      <c r="T656" s="700"/>
      <c r="U656" s="702">
        <v>0</v>
      </c>
    </row>
    <row r="657" spans="1:21" ht="14.4" customHeight="1" x14ac:dyDescent="0.3">
      <c r="A657" s="695">
        <v>31</v>
      </c>
      <c r="B657" s="696" t="s">
        <v>557</v>
      </c>
      <c r="C657" s="696">
        <v>89301312</v>
      </c>
      <c r="D657" s="697" t="s">
        <v>2545</v>
      </c>
      <c r="E657" s="698" t="s">
        <v>1792</v>
      </c>
      <c r="F657" s="696" t="s">
        <v>1769</v>
      </c>
      <c r="G657" s="696" t="s">
        <v>1841</v>
      </c>
      <c r="H657" s="696" t="s">
        <v>558</v>
      </c>
      <c r="I657" s="696" t="s">
        <v>2491</v>
      </c>
      <c r="J657" s="696" t="s">
        <v>2492</v>
      </c>
      <c r="K657" s="696" t="s">
        <v>2493</v>
      </c>
      <c r="L657" s="699">
        <v>169</v>
      </c>
      <c r="M657" s="699">
        <v>338</v>
      </c>
      <c r="N657" s="696">
        <v>2</v>
      </c>
      <c r="O657" s="700">
        <v>2</v>
      </c>
      <c r="P657" s="699">
        <v>338</v>
      </c>
      <c r="Q657" s="701">
        <v>1</v>
      </c>
      <c r="R657" s="696">
        <v>2</v>
      </c>
      <c r="S657" s="701">
        <v>1</v>
      </c>
      <c r="T657" s="700">
        <v>2</v>
      </c>
      <c r="U657" s="702">
        <v>1</v>
      </c>
    </row>
    <row r="658" spans="1:21" ht="14.4" customHeight="1" x14ac:dyDescent="0.3">
      <c r="A658" s="695">
        <v>31</v>
      </c>
      <c r="B658" s="696" t="s">
        <v>557</v>
      </c>
      <c r="C658" s="696">
        <v>89301312</v>
      </c>
      <c r="D658" s="697" t="s">
        <v>2545</v>
      </c>
      <c r="E658" s="698" t="s">
        <v>1792</v>
      </c>
      <c r="F658" s="696" t="s">
        <v>1769</v>
      </c>
      <c r="G658" s="696" t="s">
        <v>2494</v>
      </c>
      <c r="H658" s="696" t="s">
        <v>558</v>
      </c>
      <c r="I658" s="696" t="s">
        <v>2495</v>
      </c>
      <c r="J658" s="696" t="s">
        <v>1319</v>
      </c>
      <c r="K658" s="696" t="s">
        <v>2378</v>
      </c>
      <c r="L658" s="699">
        <v>202.25</v>
      </c>
      <c r="M658" s="699">
        <v>202.25</v>
      </c>
      <c r="N658" s="696">
        <v>1</v>
      </c>
      <c r="O658" s="700">
        <v>1</v>
      </c>
      <c r="P658" s="699"/>
      <c r="Q658" s="701">
        <v>0</v>
      </c>
      <c r="R658" s="696"/>
      <c r="S658" s="701">
        <v>0</v>
      </c>
      <c r="T658" s="700"/>
      <c r="U658" s="702">
        <v>0</v>
      </c>
    </row>
    <row r="659" spans="1:21" ht="14.4" customHeight="1" x14ac:dyDescent="0.3">
      <c r="A659" s="695">
        <v>31</v>
      </c>
      <c r="B659" s="696" t="s">
        <v>557</v>
      </c>
      <c r="C659" s="696">
        <v>89301312</v>
      </c>
      <c r="D659" s="697" t="s">
        <v>2545</v>
      </c>
      <c r="E659" s="698" t="s">
        <v>1792</v>
      </c>
      <c r="F659" s="696" t="s">
        <v>1769</v>
      </c>
      <c r="G659" s="696" t="s">
        <v>2201</v>
      </c>
      <c r="H659" s="696" t="s">
        <v>990</v>
      </c>
      <c r="I659" s="696" t="s">
        <v>2496</v>
      </c>
      <c r="J659" s="696" t="s">
        <v>2497</v>
      </c>
      <c r="K659" s="696" t="s">
        <v>2498</v>
      </c>
      <c r="L659" s="699">
        <v>140.03</v>
      </c>
      <c r="M659" s="699">
        <v>140.03</v>
      </c>
      <c r="N659" s="696">
        <v>1</v>
      </c>
      <c r="O659" s="700">
        <v>1</v>
      </c>
      <c r="P659" s="699"/>
      <c r="Q659" s="701">
        <v>0</v>
      </c>
      <c r="R659" s="696"/>
      <c r="S659" s="701">
        <v>0</v>
      </c>
      <c r="T659" s="700"/>
      <c r="U659" s="702">
        <v>0</v>
      </c>
    </row>
    <row r="660" spans="1:21" ht="14.4" customHeight="1" x14ac:dyDescent="0.3">
      <c r="A660" s="695">
        <v>31</v>
      </c>
      <c r="B660" s="696" t="s">
        <v>557</v>
      </c>
      <c r="C660" s="696">
        <v>89301312</v>
      </c>
      <c r="D660" s="697" t="s">
        <v>2545</v>
      </c>
      <c r="E660" s="698" t="s">
        <v>1792</v>
      </c>
      <c r="F660" s="696" t="s">
        <v>1769</v>
      </c>
      <c r="G660" s="696" t="s">
        <v>2111</v>
      </c>
      <c r="H660" s="696" t="s">
        <v>990</v>
      </c>
      <c r="I660" s="696" t="s">
        <v>2499</v>
      </c>
      <c r="J660" s="696" t="s">
        <v>2500</v>
      </c>
      <c r="K660" s="696" t="s">
        <v>2501</v>
      </c>
      <c r="L660" s="699">
        <v>33.72</v>
      </c>
      <c r="M660" s="699">
        <v>33.72</v>
      </c>
      <c r="N660" s="696">
        <v>1</v>
      </c>
      <c r="O660" s="700">
        <v>1</v>
      </c>
      <c r="P660" s="699">
        <v>33.72</v>
      </c>
      <c r="Q660" s="701">
        <v>1</v>
      </c>
      <c r="R660" s="696">
        <v>1</v>
      </c>
      <c r="S660" s="701">
        <v>1</v>
      </c>
      <c r="T660" s="700">
        <v>1</v>
      </c>
      <c r="U660" s="702">
        <v>1</v>
      </c>
    </row>
    <row r="661" spans="1:21" ht="14.4" customHeight="1" x14ac:dyDescent="0.3">
      <c r="A661" s="695">
        <v>31</v>
      </c>
      <c r="B661" s="696" t="s">
        <v>557</v>
      </c>
      <c r="C661" s="696">
        <v>89301312</v>
      </c>
      <c r="D661" s="697" t="s">
        <v>2545</v>
      </c>
      <c r="E661" s="698" t="s">
        <v>1792</v>
      </c>
      <c r="F661" s="696" t="s">
        <v>1769</v>
      </c>
      <c r="G661" s="696" t="s">
        <v>1852</v>
      </c>
      <c r="H661" s="696" t="s">
        <v>558</v>
      </c>
      <c r="I661" s="696" t="s">
        <v>663</v>
      </c>
      <c r="J661" s="696" t="s">
        <v>1853</v>
      </c>
      <c r="K661" s="696" t="s">
        <v>1854</v>
      </c>
      <c r="L661" s="699">
        <v>0</v>
      </c>
      <c r="M661" s="699">
        <v>0</v>
      </c>
      <c r="N661" s="696">
        <v>12</v>
      </c>
      <c r="O661" s="700">
        <v>6.5</v>
      </c>
      <c r="P661" s="699">
        <v>0</v>
      </c>
      <c r="Q661" s="701"/>
      <c r="R661" s="696">
        <v>3</v>
      </c>
      <c r="S661" s="701">
        <v>0.25</v>
      </c>
      <c r="T661" s="700">
        <v>2</v>
      </c>
      <c r="U661" s="702">
        <v>0.30769230769230771</v>
      </c>
    </row>
    <row r="662" spans="1:21" ht="14.4" customHeight="1" x14ac:dyDescent="0.3">
      <c r="A662" s="695">
        <v>31</v>
      </c>
      <c r="B662" s="696" t="s">
        <v>557</v>
      </c>
      <c r="C662" s="696">
        <v>89301312</v>
      </c>
      <c r="D662" s="697" t="s">
        <v>2545</v>
      </c>
      <c r="E662" s="698" t="s">
        <v>1792</v>
      </c>
      <c r="F662" s="696" t="s">
        <v>1769</v>
      </c>
      <c r="G662" s="696" t="s">
        <v>1855</v>
      </c>
      <c r="H662" s="696" t="s">
        <v>558</v>
      </c>
      <c r="I662" s="696" t="s">
        <v>1100</v>
      </c>
      <c r="J662" s="696" t="s">
        <v>1101</v>
      </c>
      <c r="K662" s="696" t="s">
        <v>1858</v>
      </c>
      <c r="L662" s="699">
        <v>23.46</v>
      </c>
      <c r="M662" s="699">
        <v>23.46</v>
      </c>
      <c r="N662" s="696">
        <v>1</v>
      </c>
      <c r="O662" s="700">
        <v>1</v>
      </c>
      <c r="P662" s="699">
        <v>23.46</v>
      </c>
      <c r="Q662" s="701">
        <v>1</v>
      </c>
      <c r="R662" s="696">
        <v>1</v>
      </c>
      <c r="S662" s="701">
        <v>1</v>
      </c>
      <c r="T662" s="700">
        <v>1</v>
      </c>
      <c r="U662" s="702">
        <v>1</v>
      </c>
    </row>
    <row r="663" spans="1:21" ht="14.4" customHeight="1" x14ac:dyDescent="0.3">
      <c r="A663" s="695">
        <v>31</v>
      </c>
      <c r="B663" s="696" t="s">
        <v>557</v>
      </c>
      <c r="C663" s="696">
        <v>89301312</v>
      </c>
      <c r="D663" s="697" t="s">
        <v>2545</v>
      </c>
      <c r="E663" s="698" t="s">
        <v>1792</v>
      </c>
      <c r="F663" s="696" t="s">
        <v>1769</v>
      </c>
      <c r="G663" s="696" t="s">
        <v>2502</v>
      </c>
      <c r="H663" s="696" t="s">
        <v>558</v>
      </c>
      <c r="I663" s="696" t="s">
        <v>2503</v>
      </c>
      <c r="J663" s="696" t="s">
        <v>2504</v>
      </c>
      <c r="K663" s="696" t="s">
        <v>2505</v>
      </c>
      <c r="L663" s="699">
        <v>94.72</v>
      </c>
      <c r="M663" s="699">
        <v>189.44</v>
      </c>
      <c r="N663" s="696">
        <v>2</v>
      </c>
      <c r="O663" s="700">
        <v>1</v>
      </c>
      <c r="P663" s="699">
        <v>189.44</v>
      </c>
      <c r="Q663" s="701">
        <v>1</v>
      </c>
      <c r="R663" s="696">
        <v>2</v>
      </c>
      <c r="S663" s="701">
        <v>1</v>
      </c>
      <c r="T663" s="700">
        <v>1</v>
      </c>
      <c r="U663" s="702">
        <v>1</v>
      </c>
    </row>
    <row r="664" spans="1:21" ht="14.4" customHeight="1" x14ac:dyDescent="0.3">
      <c r="A664" s="695">
        <v>31</v>
      </c>
      <c r="B664" s="696" t="s">
        <v>557</v>
      </c>
      <c r="C664" s="696">
        <v>89301312</v>
      </c>
      <c r="D664" s="697" t="s">
        <v>2545</v>
      </c>
      <c r="E664" s="698" t="s">
        <v>1792</v>
      </c>
      <c r="F664" s="696" t="s">
        <v>1769</v>
      </c>
      <c r="G664" s="696" t="s">
        <v>1939</v>
      </c>
      <c r="H664" s="696" t="s">
        <v>558</v>
      </c>
      <c r="I664" s="696" t="s">
        <v>1973</v>
      </c>
      <c r="J664" s="696" t="s">
        <v>1974</v>
      </c>
      <c r="K664" s="696" t="s">
        <v>1975</v>
      </c>
      <c r="L664" s="699">
        <v>102.89</v>
      </c>
      <c r="M664" s="699">
        <v>102.89</v>
      </c>
      <c r="N664" s="696">
        <v>1</v>
      </c>
      <c r="O664" s="700">
        <v>0.5</v>
      </c>
      <c r="P664" s="699"/>
      <c r="Q664" s="701">
        <v>0</v>
      </c>
      <c r="R664" s="696"/>
      <c r="S664" s="701">
        <v>0</v>
      </c>
      <c r="T664" s="700"/>
      <c r="U664" s="702">
        <v>0</v>
      </c>
    </row>
    <row r="665" spans="1:21" ht="14.4" customHeight="1" x14ac:dyDescent="0.3">
      <c r="A665" s="695">
        <v>31</v>
      </c>
      <c r="B665" s="696" t="s">
        <v>557</v>
      </c>
      <c r="C665" s="696">
        <v>89301312</v>
      </c>
      <c r="D665" s="697" t="s">
        <v>2545</v>
      </c>
      <c r="E665" s="698" t="s">
        <v>1792</v>
      </c>
      <c r="F665" s="696" t="s">
        <v>1769</v>
      </c>
      <c r="G665" s="696" t="s">
        <v>1939</v>
      </c>
      <c r="H665" s="696" t="s">
        <v>558</v>
      </c>
      <c r="I665" s="696" t="s">
        <v>2357</v>
      </c>
      <c r="J665" s="696" t="s">
        <v>1974</v>
      </c>
      <c r="K665" s="696" t="s">
        <v>776</v>
      </c>
      <c r="L665" s="699">
        <v>154.33000000000001</v>
      </c>
      <c r="M665" s="699">
        <v>154.33000000000001</v>
      </c>
      <c r="N665" s="696">
        <v>1</v>
      </c>
      <c r="O665" s="700">
        <v>1</v>
      </c>
      <c r="P665" s="699">
        <v>154.33000000000001</v>
      </c>
      <c r="Q665" s="701">
        <v>1</v>
      </c>
      <c r="R665" s="696">
        <v>1</v>
      </c>
      <c r="S665" s="701">
        <v>1</v>
      </c>
      <c r="T665" s="700">
        <v>1</v>
      </c>
      <c r="U665" s="702">
        <v>1</v>
      </c>
    </row>
    <row r="666" spans="1:21" ht="14.4" customHeight="1" x14ac:dyDescent="0.3">
      <c r="A666" s="695">
        <v>31</v>
      </c>
      <c r="B666" s="696" t="s">
        <v>557</v>
      </c>
      <c r="C666" s="696">
        <v>89301312</v>
      </c>
      <c r="D666" s="697" t="s">
        <v>2545</v>
      </c>
      <c r="E666" s="698" t="s">
        <v>1792</v>
      </c>
      <c r="F666" s="696" t="s">
        <v>1769</v>
      </c>
      <c r="G666" s="696" t="s">
        <v>2223</v>
      </c>
      <c r="H666" s="696" t="s">
        <v>558</v>
      </c>
      <c r="I666" s="696" t="s">
        <v>2506</v>
      </c>
      <c r="J666" s="696" t="s">
        <v>2507</v>
      </c>
      <c r="K666" s="696" t="s">
        <v>1059</v>
      </c>
      <c r="L666" s="699">
        <v>0</v>
      </c>
      <c r="M666" s="699">
        <v>0</v>
      </c>
      <c r="N666" s="696">
        <v>1</v>
      </c>
      <c r="O666" s="700">
        <v>0.5</v>
      </c>
      <c r="P666" s="699"/>
      <c r="Q666" s="701"/>
      <c r="R666" s="696"/>
      <c r="S666" s="701">
        <v>0</v>
      </c>
      <c r="T666" s="700"/>
      <c r="U666" s="702">
        <v>0</v>
      </c>
    </row>
    <row r="667" spans="1:21" ht="14.4" customHeight="1" x14ac:dyDescent="0.3">
      <c r="A667" s="695">
        <v>31</v>
      </c>
      <c r="B667" s="696" t="s">
        <v>557</v>
      </c>
      <c r="C667" s="696">
        <v>89301312</v>
      </c>
      <c r="D667" s="697" t="s">
        <v>2545</v>
      </c>
      <c r="E667" s="698" t="s">
        <v>1792</v>
      </c>
      <c r="F667" s="696" t="s">
        <v>1769</v>
      </c>
      <c r="G667" s="696" t="s">
        <v>2223</v>
      </c>
      <c r="H667" s="696" t="s">
        <v>558</v>
      </c>
      <c r="I667" s="696" t="s">
        <v>2224</v>
      </c>
      <c r="J667" s="696" t="s">
        <v>2225</v>
      </c>
      <c r="K667" s="696" t="s">
        <v>2226</v>
      </c>
      <c r="L667" s="699">
        <v>0</v>
      </c>
      <c r="M667" s="699">
        <v>0</v>
      </c>
      <c r="N667" s="696">
        <v>3</v>
      </c>
      <c r="O667" s="700">
        <v>2</v>
      </c>
      <c r="P667" s="699"/>
      <c r="Q667" s="701"/>
      <c r="R667" s="696"/>
      <c r="S667" s="701">
        <v>0</v>
      </c>
      <c r="T667" s="700"/>
      <c r="U667" s="702">
        <v>0</v>
      </c>
    </row>
    <row r="668" spans="1:21" ht="14.4" customHeight="1" x14ac:dyDescent="0.3">
      <c r="A668" s="695">
        <v>31</v>
      </c>
      <c r="B668" s="696" t="s">
        <v>557</v>
      </c>
      <c r="C668" s="696">
        <v>89301312</v>
      </c>
      <c r="D668" s="697" t="s">
        <v>2545</v>
      </c>
      <c r="E668" s="698" t="s">
        <v>1792</v>
      </c>
      <c r="F668" s="696" t="s">
        <v>1769</v>
      </c>
      <c r="G668" s="696" t="s">
        <v>2223</v>
      </c>
      <c r="H668" s="696" t="s">
        <v>558</v>
      </c>
      <c r="I668" s="696" t="s">
        <v>2508</v>
      </c>
      <c r="J668" s="696" t="s">
        <v>2509</v>
      </c>
      <c r="K668" s="696" t="s">
        <v>2510</v>
      </c>
      <c r="L668" s="699">
        <v>0</v>
      </c>
      <c r="M668" s="699">
        <v>0</v>
      </c>
      <c r="N668" s="696">
        <v>1</v>
      </c>
      <c r="O668" s="700">
        <v>0.5</v>
      </c>
      <c r="P668" s="699"/>
      <c r="Q668" s="701"/>
      <c r="R668" s="696"/>
      <c r="S668" s="701">
        <v>0</v>
      </c>
      <c r="T668" s="700"/>
      <c r="U668" s="702">
        <v>0</v>
      </c>
    </row>
    <row r="669" spans="1:21" ht="14.4" customHeight="1" x14ac:dyDescent="0.3">
      <c r="A669" s="695">
        <v>31</v>
      </c>
      <c r="B669" s="696" t="s">
        <v>557</v>
      </c>
      <c r="C669" s="696">
        <v>89301312</v>
      </c>
      <c r="D669" s="697" t="s">
        <v>2545</v>
      </c>
      <c r="E669" s="698" t="s">
        <v>1792</v>
      </c>
      <c r="F669" s="696" t="s">
        <v>1769</v>
      </c>
      <c r="G669" s="696" t="s">
        <v>2288</v>
      </c>
      <c r="H669" s="696" t="s">
        <v>558</v>
      </c>
      <c r="I669" s="696" t="s">
        <v>2511</v>
      </c>
      <c r="J669" s="696" t="s">
        <v>2512</v>
      </c>
      <c r="K669" s="696" t="s">
        <v>2513</v>
      </c>
      <c r="L669" s="699">
        <v>0</v>
      </c>
      <c r="M669" s="699">
        <v>0</v>
      </c>
      <c r="N669" s="696">
        <v>1</v>
      </c>
      <c r="O669" s="700">
        <v>1</v>
      </c>
      <c r="P669" s="699">
        <v>0</v>
      </c>
      <c r="Q669" s="701"/>
      <c r="R669" s="696">
        <v>1</v>
      </c>
      <c r="S669" s="701">
        <v>1</v>
      </c>
      <c r="T669" s="700">
        <v>1</v>
      </c>
      <c r="U669" s="702">
        <v>1</v>
      </c>
    </row>
    <row r="670" spans="1:21" ht="14.4" customHeight="1" x14ac:dyDescent="0.3">
      <c r="A670" s="695">
        <v>31</v>
      </c>
      <c r="B670" s="696" t="s">
        <v>557</v>
      </c>
      <c r="C670" s="696">
        <v>89301312</v>
      </c>
      <c r="D670" s="697" t="s">
        <v>2545</v>
      </c>
      <c r="E670" s="698" t="s">
        <v>1792</v>
      </c>
      <c r="F670" s="696" t="s">
        <v>1769</v>
      </c>
      <c r="G670" s="696" t="s">
        <v>2288</v>
      </c>
      <c r="H670" s="696" t="s">
        <v>558</v>
      </c>
      <c r="I670" s="696" t="s">
        <v>2514</v>
      </c>
      <c r="J670" s="696" t="s">
        <v>2290</v>
      </c>
      <c r="K670" s="696" t="s">
        <v>2291</v>
      </c>
      <c r="L670" s="699">
        <v>0</v>
      </c>
      <c r="M670" s="699">
        <v>0</v>
      </c>
      <c r="N670" s="696">
        <v>1</v>
      </c>
      <c r="O670" s="700">
        <v>1</v>
      </c>
      <c r="P670" s="699"/>
      <c r="Q670" s="701"/>
      <c r="R670" s="696"/>
      <c r="S670" s="701">
        <v>0</v>
      </c>
      <c r="T670" s="700"/>
      <c r="U670" s="702">
        <v>0</v>
      </c>
    </row>
    <row r="671" spans="1:21" ht="14.4" customHeight="1" x14ac:dyDescent="0.3">
      <c r="A671" s="695">
        <v>31</v>
      </c>
      <c r="B671" s="696" t="s">
        <v>557</v>
      </c>
      <c r="C671" s="696">
        <v>89301312</v>
      </c>
      <c r="D671" s="697" t="s">
        <v>2545</v>
      </c>
      <c r="E671" s="698" t="s">
        <v>1792</v>
      </c>
      <c r="F671" s="696" t="s">
        <v>1770</v>
      </c>
      <c r="G671" s="696" t="s">
        <v>1819</v>
      </c>
      <c r="H671" s="696" t="s">
        <v>558</v>
      </c>
      <c r="I671" s="696" t="s">
        <v>2227</v>
      </c>
      <c r="J671" s="696" t="s">
        <v>1821</v>
      </c>
      <c r="K671" s="696"/>
      <c r="L671" s="699">
        <v>0</v>
      </c>
      <c r="M671" s="699">
        <v>0</v>
      </c>
      <c r="N671" s="696">
        <v>1</v>
      </c>
      <c r="O671" s="700">
        <v>1</v>
      </c>
      <c r="P671" s="699">
        <v>0</v>
      </c>
      <c r="Q671" s="701"/>
      <c r="R671" s="696">
        <v>1</v>
      </c>
      <c r="S671" s="701">
        <v>1</v>
      </c>
      <c r="T671" s="700">
        <v>1</v>
      </c>
      <c r="U671" s="702">
        <v>1</v>
      </c>
    </row>
    <row r="672" spans="1:21" ht="14.4" customHeight="1" x14ac:dyDescent="0.3">
      <c r="A672" s="695">
        <v>31</v>
      </c>
      <c r="B672" s="696" t="s">
        <v>557</v>
      </c>
      <c r="C672" s="696">
        <v>89301312</v>
      </c>
      <c r="D672" s="697" t="s">
        <v>2545</v>
      </c>
      <c r="E672" s="698" t="s">
        <v>1792</v>
      </c>
      <c r="F672" s="696" t="s">
        <v>1771</v>
      </c>
      <c r="G672" s="696" t="s">
        <v>1873</v>
      </c>
      <c r="H672" s="696" t="s">
        <v>558</v>
      </c>
      <c r="I672" s="696" t="s">
        <v>2122</v>
      </c>
      <c r="J672" s="696" t="s">
        <v>2123</v>
      </c>
      <c r="K672" s="696" t="s">
        <v>2124</v>
      </c>
      <c r="L672" s="699">
        <v>30.99</v>
      </c>
      <c r="M672" s="699">
        <v>123.96</v>
      </c>
      <c r="N672" s="696">
        <v>4</v>
      </c>
      <c r="O672" s="700">
        <v>3</v>
      </c>
      <c r="P672" s="699">
        <v>61.98</v>
      </c>
      <c r="Q672" s="701">
        <v>0.5</v>
      </c>
      <c r="R672" s="696">
        <v>2</v>
      </c>
      <c r="S672" s="701">
        <v>0.5</v>
      </c>
      <c r="T672" s="700">
        <v>1</v>
      </c>
      <c r="U672" s="702">
        <v>0.33333333333333331</v>
      </c>
    </row>
    <row r="673" spans="1:21" ht="14.4" customHeight="1" x14ac:dyDescent="0.3">
      <c r="A673" s="695">
        <v>31</v>
      </c>
      <c r="B673" s="696" t="s">
        <v>557</v>
      </c>
      <c r="C673" s="696">
        <v>89301312</v>
      </c>
      <c r="D673" s="697" t="s">
        <v>2545</v>
      </c>
      <c r="E673" s="698" t="s">
        <v>1792</v>
      </c>
      <c r="F673" s="696" t="s">
        <v>1771</v>
      </c>
      <c r="G673" s="696" t="s">
        <v>1877</v>
      </c>
      <c r="H673" s="696" t="s">
        <v>558</v>
      </c>
      <c r="I673" s="696" t="s">
        <v>1878</v>
      </c>
      <c r="J673" s="696" t="s">
        <v>1879</v>
      </c>
      <c r="K673" s="696" t="s">
        <v>1880</v>
      </c>
      <c r="L673" s="699">
        <v>260</v>
      </c>
      <c r="M673" s="699">
        <v>1300</v>
      </c>
      <c r="N673" s="696">
        <v>5</v>
      </c>
      <c r="O673" s="700">
        <v>3</v>
      </c>
      <c r="P673" s="699">
        <v>1040</v>
      </c>
      <c r="Q673" s="701">
        <v>0.8</v>
      </c>
      <c r="R673" s="696">
        <v>4</v>
      </c>
      <c r="S673" s="701">
        <v>0.8</v>
      </c>
      <c r="T673" s="700">
        <v>2</v>
      </c>
      <c r="U673" s="702">
        <v>0.66666666666666663</v>
      </c>
    </row>
    <row r="674" spans="1:21" ht="14.4" customHeight="1" x14ac:dyDescent="0.3">
      <c r="A674" s="695">
        <v>31</v>
      </c>
      <c r="B674" s="696" t="s">
        <v>557</v>
      </c>
      <c r="C674" s="696">
        <v>89301312</v>
      </c>
      <c r="D674" s="697" t="s">
        <v>2545</v>
      </c>
      <c r="E674" s="698" t="s">
        <v>1792</v>
      </c>
      <c r="F674" s="696" t="s">
        <v>1771</v>
      </c>
      <c r="G674" s="696" t="s">
        <v>1877</v>
      </c>
      <c r="H674" s="696" t="s">
        <v>558</v>
      </c>
      <c r="I674" s="696" t="s">
        <v>1881</v>
      </c>
      <c r="J674" s="696" t="s">
        <v>1882</v>
      </c>
      <c r="K674" s="696" t="s">
        <v>1883</v>
      </c>
      <c r="L674" s="699">
        <v>200</v>
      </c>
      <c r="M674" s="699">
        <v>1200</v>
      </c>
      <c r="N674" s="696">
        <v>6</v>
      </c>
      <c r="O674" s="700">
        <v>3</v>
      </c>
      <c r="P674" s="699">
        <v>1200</v>
      </c>
      <c r="Q674" s="701">
        <v>1</v>
      </c>
      <c r="R674" s="696">
        <v>6</v>
      </c>
      <c r="S674" s="701">
        <v>1</v>
      </c>
      <c r="T674" s="700">
        <v>3</v>
      </c>
      <c r="U674" s="702">
        <v>1</v>
      </c>
    </row>
    <row r="675" spans="1:21" ht="14.4" customHeight="1" x14ac:dyDescent="0.3">
      <c r="A675" s="695">
        <v>31</v>
      </c>
      <c r="B675" s="696" t="s">
        <v>557</v>
      </c>
      <c r="C675" s="696">
        <v>89301312</v>
      </c>
      <c r="D675" s="697" t="s">
        <v>2545</v>
      </c>
      <c r="E675" s="698" t="s">
        <v>1792</v>
      </c>
      <c r="F675" s="696" t="s">
        <v>1771</v>
      </c>
      <c r="G675" s="696" t="s">
        <v>1884</v>
      </c>
      <c r="H675" s="696" t="s">
        <v>558</v>
      </c>
      <c r="I675" s="696" t="s">
        <v>1885</v>
      </c>
      <c r="J675" s="696" t="s">
        <v>1886</v>
      </c>
      <c r="K675" s="696" t="s">
        <v>1887</v>
      </c>
      <c r="L675" s="699">
        <v>3000</v>
      </c>
      <c r="M675" s="699">
        <v>6000</v>
      </c>
      <c r="N675" s="696">
        <v>2</v>
      </c>
      <c r="O675" s="700">
        <v>2</v>
      </c>
      <c r="P675" s="699">
        <v>6000</v>
      </c>
      <c r="Q675" s="701">
        <v>1</v>
      </c>
      <c r="R675" s="696">
        <v>2</v>
      </c>
      <c r="S675" s="701">
        <v>1</v>
      </c>
      <c r="T675" s="700">
        <v>2</v>
      </c>
      <c r="U675" s="702">
        <v>1</v>
      </c>
    </row>
    <row r="676" spans="1:21" ht="14.4" customHeight="1" x14ac:dyDescent="0.3">
      <c r="A676" s="695">
        <v>31</v>
      </c>
      <c r="B676" s="696" t="s">
        <v>557</v>
      </c>
      <c r="C676" s="696">
        <v>89301312</v>
      </c>
      <c r="D676" s="697" t="s">
        <v>2545</v>
      </c>
      <c r="E676" s="698" t="s">
        <v>1792</v>
      </c>
      <c r="F676" s="696" t="s">
        <v>1771</v>
      </c>
      <c r="G676" s="696" t="s">
        <v>1884</v>
      </c>
      <c r="H676" s="696" t="s">
        <v>558</v>
      </c>
      <c r="I676" s="696" t="s">
        <v>1888</v>
      </c>
      <c r="J676" s="696" t="s">
        <v>1889</v>
      </c>
      <c r="K676" s="696" t="s">
        <v>1890</v>
      </c>
      <c r="L676" s="699">
        <v>199.5</v>
      </c>
      <c r="M676" s="699">
        <v>399</v>
      </c>
      <c r="N676" s="696">
        <v>2</v>
      </c>
      <c r="O676" s="700">
        <v>2</v>
      </c>
      <c r="P676" s="699">
        <v>399</v>
      </c>
      <c r="Q676" s="701">
        <v>1</v>
      </c>
      <c r="R676" s="696">
        <v>2</v>
      </c>
      <c r="S676" s="701">
        <v>1</v>
      </c>
      <c r="T676" s="700">
        <v>2</v>
      </c>
      <c r="U676" s="702">
        <v>1</v>
      </c>
    </row>
    <row r="677" spans="1:21" ht="14.4" customHeight="1" x14ac:dyDescent="0.3">
      <c r="A677" s="695">
        <v>31</v>
      </c>
      <c r="B677" s="696" t="s">
        <v>557</v>
      </c>
      <c r="C677" s="696">
        <v>89301312</v>
      </c>
      <c r="D677" s="697" t="s">
        <v>2545</v>
      </c>
      <c r="E677" s="698" t="s">
        <v>1792</v>
      </c>
      <c r="F677" s="696" t="s">
        <v>1771</v>
      </c>
      <c r="G677" s="696" t="s">
        <v>1884</v>
      </c>
      <c r="H677" s="696" t="s">
        <v>558</v>
      </c>
      <c r="I677" s="696" t="s">
        <v>1891</v>
      </c>
      <c r="J677" s="696" t="s">
        <v>1892</v>
      </c>
      <c r="K677" s="696" t="s">
        <v>1893</v>
      </c>
      <c r="L677" s="699">
        <v>492.18</v>
      </c>
      <c r="M677" s="699">
        <v>5906.1600000000008</v>
      </c>
      <c r="N677" s="696">
        <v>12</v>
      </c>
      <c r="O677" s="700">
        <v>12</v>
      </c>
      <c r="P677" s="699">
        <v>5906.1600000000008</v>
      </c>
      <c r="Q677" s="701">
        <v>1</v>
      </c>
      <c r="R677" s="696">
        <v>12</v>
      </c>
      <c r="S677" s="701">
        <v>1</v>
      </c>
      <c r="T677" s="700">
        <v>12</v>
      </c>
      <c r="U677" s="702">
        <v>1</v>
      </c>
    </row>
    <row r="678" spans="1:21" ht="14.4" customHeight="1" x14ac:dyDescent="0.3">
      <c r="A678" s="695">
        <v>31</v>
      </c>
      <c r="B678" s="696" t="s">
        <v>557</v>
      </c>
      <c r="C678" s="696">
        <v>89301312</v>
      </c>
      <c r="D678" s="697" t="s">
        <v>2545</v>
      </c>
      <c r="E678" s="698" t="s">
        <v>1792</v>
      </c>
      <c r="F678" s="696" t="s">
        <v>1771</v>
      </c>
      <c r="G678" s="696" t="s">
        <v>1884</v>
      </c>
      <c r="H678" s="696" t="s">
        <v>558</v>
      </c>
      <c r="I678" s="696" t="s">
        <v>1981</v>
      </c>
      <c r="J678" s="696" t="s">
        <v>1982</v>
      </c>
      <c r="K678" s="696" t="s">
        <v>1983</v>
      </c>
      <c r="L678" s="699">
        <v>2296.87</v>
      </c>
      <c r="M678" s="699">
        <v>2296.87</v>
      </c>
      <c r="N678" s="696">
        <v>1</v>
      </c>
      <c r="O678" s="700">
        <v>1</v>
      </c>
      <c r="P678" s="699">
        <v>2296.87</v>
      </c>
      <c r="Q678" s="701">
        <v>1</v>
      </c>
      <c r="R678" s="696">
        <v>1</v>
      </c>
      <c r="S678" s="701">
        <v>1</v>
      </c>
      <c r="T678" s="700">
        <v>1</v>
      </c>
      <c r="U678" s="702">
        <v>1</v>
      </c>
    </row>
    <row r="679" spans="1:21" ht="14.4" customHeight="1" x14ac:dyDescent="0.3">
      <c r="A679" s="695">
        <v>31</v>
      </c>
      <c r="B679" s="696" t="s">
        <v>557</v>
      </c>
      <c r="C679" s="696">
        <v>89301312</v>
      </c>
      <c r="D679" s="697" t="s">
        <v>2545</v>
      </c>
      <c r="E679" s="698" t="s">
        <v>1792</v>
      </c>
      <c r="F679" s="696" t="s">
        <v>1771</v>
      </c>
      <c r="G679" s="696" t="s">
        <v>1884</v>
      </c>
      <c r="H679" s="696" t="s">
        <v>558</v>
      </c>
      <c r="I679" s="696" t="s">
        <v>2003</v>
      </c>
      <c r="J679" s="696" t="s">
        <v>2004</v>
      </c>
      <c r="K679" s="696" t="s">
        <v>2005</v>
      </c>
      <c r="L679" s="699">
        <v>320.25</v>
      </c>
      <c r="M679" s="699">
        <v>640.5</v>
      </c>
      <c r="N679" s="696">
        <v>2</v>
      </c>
      <c r="O679" s="700">
        <v>2</v>
      </c>
      <c r="P679" s="699">
        <v>640.5</v>
      </c>
      <c r="Q679" s="701">
        <v>1</v>
      </c>
      <c r="R679" s="696">
        <v>2</v>
      </c>
      <c r="S679" s="701">
        <v>1</v>
      </c>
      <c r="T679" s="700">
        <v>2</v>
      </c>
      <c r="U679" s="702">
        <v>1</v>
      </c>
    </row>
    <row r="680" spans="1:21" ht="14.4" customHeight="1" x14ac:dyDescent="0.3">
      <c r="A680" s="695">
        <v>31</v>
      </c>
      <c r="B680" s="696" t="s">
        <v>557</v>
      </c>
      <c r="C680" s="696">
        <v>89301312</v>
      </c>
      <c r="D680" s="697" t="s">
        <v>2545</v>
      </c>
      <c r="E680" s="698" t="s">
        <v>1792</v>
      </c>
      <c r="F680" s="696" t="s">
        <v>1771</v>
      </c>
      <c r="G680" s="696" t="s">
        <v>1884</v>
      </c>
      <c r="H680" s="696" t="s">
        <v>558</v>
      </c>
      <c r="I680" s="696" t="s">
        <v>2136</v>
      </c>
      <c r="J680" s="696" t="s">
        <v>2137</v>
      </c>
      <c r="K680" s="696" t="s">
        <v>2138</v>
      </c>
      <c r="L680" s="699">
        <v>1575</v>
      </c>
      <c r="M680" s="699">
        <v>1575</v>
      </c>
      <c r="N680" s="696">
        <v>1</v>
      </c>
      <c r="O680" s="700">
        <v>1</v>
      </c>
      <c r="P680" s="699">
        <v>1575</v>
      </c>
      <c r="Q680" s="701">
        <v>1</v>
      </c>
      <c r="R680" s="696">
        <v>1</v>
      </c>
      <c r="S680" s="701">
        <v>1</v>
      </c>
      <c r="T680" s="700">
        <v>1</v>
      </c>
      <c r="U680" s="702">
        <v>1</v>
      </c>
    </row>
    <row r="681" spans="1:21" ht="14.4" customHeight="1" x14ac:dyDescent="0.3">
      <c r="A681" s="695">
        <v>31</v>
      </c>
      <c r="B681" s="696" t="s">
        <v>557</v>
      </c>
      <c r="C681" s="696">
        <v>89301312</v>
      </c>
      <c r="D681" s="697" t="s">
        <v>2545</v>
      </c>
      <c r="E681" s="698" t="s">
        <v>1792</v>
      </c>
      <c r="F681" s="696" t="s">
        <v>1771</v>
      </c>
      <c r="G681" s="696" t="s">
        <v>1884</v>
      </c>
      <c r="H681" s="696" t="s">
        <v>558</v>
      </c>
      <c r="I681" s="696" t="s">
        <v>1894</v>
      </c>
      <c r="J681" s="696" t="s">
        <v>1895</v>
      </c>
      <c r="K681" s="696" t="s">
        <v>1896</v>
      </c>
      <c r="L681" s="699">
        <v>750</v>
      </c>
      <c r="M681" s="699">
        <v>1500</v>
      </c>
      <c r="N681" s="696">
        <v>2</v>
      </c>
      <c r="O681" s="700">
        <v>2</v>
      </c>
      <c r="P681" s="699">
        <v>1500</v>
      </c>
      <c r="Q681" s="701">
        <v>1</v>
      </c>
      <c r="R681" s="696">
        <v>2</v>
      </c>
      <c r="S681" s="701">
        <v>1</v>
      </c>
      <c r="T681" s="700">
        <v>2</v>
      </c>
      <c r="U681" s="702">
        <v>1</v>
      </c>
    </row>
    <row r="682" spans="1:21" ht="14.4" customHeight="1" x14ac:dyDescent="0.3">
      <c r="A682" s="695">
        <v>31</v>
      </c>
      <c r="B682" s="696" t="s">
        <v>557</v>
      </c>
      <c r="C682" s="696">
        <v>89301312</v>
      </c>
      <c r="D682" s="697" t="s">
        <v>2545</v>
      </c>
      <c r="E682" s="698" t="s">
        <v>1792</v>
      </c>
      <c r="F682" s="696" t="s">
        <v>1771</v>
      </c>
      <c r="G682" s="696" t="s">
        <v>1884</v>
      </c>
      <c r="H682" s="696" t="s">
        <v>558</v>
      </c>
      <c r="I682" s="696" t="s">
        <v>1899</v>
      </c>
      <c r="J682" s="696" t="s">
        <v>1900</v>
      </c>
      <c r="K682" s="696" t="s">
        <v>1901</v>
      </c>
      <c r="L682" s="699">
        <v>971.25</v>
      </c>
      <c r="M682" s="699">
        <v>2913.75</v>
      </c>
      <c r="N682" s="696">
        <v>3</v>
      </c>
      <c r="O682" s="700">
        <v>3</v>
      </c>
      <c r="P682" s="699">
        <v>2913.75</v>
      </c>
      <c r="Q682" s="701">
        <v>1</v>
      </c>
      <c r="R682" s="696">
        <v>3</v>
      </c>
      <c r="S682" s="701">
        <v>1</v>
      </c>
      <c r="T682" s="700">
        <v>3</v>
      </c>
      <c r="U682" s="702">
        <v>1</v>
      </c>
    </row>
    <row r="683" spans="1:21" ht="14.4" customHeight="1" x14ac:dyDescent="0.3">
      <c r="A683" s="695">
        <v>31</v>
      </c>
      <c r="B683" s="696" t="s">
        <v>557</v>
      </c>
      <c r="C683" s="696">
        <v>89301312</v>
      </c>
      <c r="D683" s="697" t="s">
        <v>2545</v>
      </c>
      <c r="E683" s="698" t="s">
        <v>1792</v>
      </c>
      <c r="F683" s="696" t="s">
        <v>1771</v>
      </c>
      <c r="G683" s="696" t="s">
        <v>1884</v>
      </c>
      <c r="H683" s="696" t="s">
        <v>558</v>
      </c>
      <c r="I683" s="696" t="s">
        <v>2139</v>
      </c>
      <c r="J683" s="696" t="s">
        <v>2140</v>
      </c>
      <c r="K683" s="696"/>
      <c r="L683" s="699">
        <v>1000</v>
      </c>
      <c r="M683" s="699">
        <v>1000</v>
      </c>
      <c r="N683" s="696">
        <v>1</v>
      </c>
      <c r="O683" s="700">
        <v>1</v>
      </c>
      <c r="P683" s="699"/>
      <c r="Q683" s="701">
        <v>0</v>
      </c>
      <c r="R683" s="696"/>
      <c r="S683" s="701">
        <v>0</v>
      </c>
      <c r="T683" s="700"/>
      <c r="U683" s="702">
        <v>0</v>
      </c>
    </row>
    <row r="684" spans="1:21" ht="14.4" customHeight="1" x14ac:dyDescent="0.3">
      <c r="A684" s="695">
        <v>31</v>
      </c>
      <c r="B684" s="696" t="s">
        <v>557</v>
      </c>
      <c r="C684" s="696">
        <v>89301312</v>
      </c>
      <c r="D684" s="697" t="s">
        <v>2545</v>
      </c>
      <c r="E684" s="698" t="s">
        <v>1792</v>
      </c>
      <c r="F684" s="696" t="s">
        <v>1771</v>
      </c>
      <c r="G684" s="696" t="s">
        <v>1884</v>
      </c>
      <c r="H684" s="696" t="s">
        <v>558</v>
      </c>
      <c r="I684" s="696" t="s">
        <v>1925</v>
      </c>
      <c r="J684" s="696" t="s">
        <v>1926</v>
      </c>
      <c r="K684" s="696" t="s">
        <v>1927</v>
      </c>
      <c r="L684" s="699">
        <v>2010.55</v>
      </c>
      <c r="M684" s="699">
        <v>2010.55</v>
      </c>
      <c r="N684" s="696">
        <v>1</v>
      </c>
      <c r="O684" s="700">
        <v>1</v>
      </c>
      <c r="P684" s="699">
        <v>2010.55</v>
      </c>
      <c r="Q684" s="701">
        <v>1</v>
      </c>
      <c r="R684" s="696">
        <v>1</v>
      </c>
      <c r="S684" s="701">
        <v>1</v>
      </c>
      <c r="T684" s="700">
        <v>1</v>
      </c>
      <c r="U684" s="702">
        <v>1</v>
      </c>
    </row>
    <row r="685" spans="1:21" ht="14.4" customHeight="1" x14ac:dyDescent="0.3">
      <c r="A685" s="695">
        <v>31</v>
      </c>
      <c r="B685" s="696" t="s">
        <v>557</v>
      </c>
      <c r="C685" s="696">
        <v>89301312</v>
      </c>
      <c r="D685" s="697" t="s">
        <v>2545</v>
      </c>
      <c r="E685" s="698" t="s">
        <v>1792</v>
      </c>
      <c r="F685" s="696" t="s">
        <v>1771</v>
      </c>
      <c r="G685" s="696" t="s">
        <v>1884</v>
      </c>
      <c r="H685" s="696" t="s">
        <v>558</v>
      </c>
      <c r="I685" s="696" t="s">
        <v>2141</v>
      </c>
      <c r="J685" s="696" t="s">
        <v>2142</v>
      </c>
      <c r="K685" s="696" t="s">
        <v>2143</v>
      </c>
      <c r="L685" s="699">
        <v>750</v>
      </c>
      <c r="M685" s="699">
        <v>750</v>
      </c>
      <c r="N685" s="696">
        <v>1</v>
      </c>
      <c r="O685" s="700">
        <v>1</v>
      </c>
      <c r="P685" s="699"/>
      <c r="Q685" s="701">
        <v>0</v>
      </c>
      <c r="R685" s="696"/>
      <c r="S685" s="701">
        <v>0</v>
      </c>
      <c r="T685" s="700"/>
      <c r="U685" s="702">
        <v>0</v>
      </c>
    </row>
    <row r="686" spans="1:21" ht="14.4" customHeight="1" x14ac:dyDescent="0.3">
      <c r="A686" s="695">
        <v>31</v>
      </c>
      <c r="B686" s="696" t="s">
        <v>557</v>
      </c>
      <c r="C686" s="696">
        <v>89301312</v>
      </c>
      <c r="D686" s="697" t="s">
        <v>2545</v>
      </c>
      <c r="E686" s="698" t="s">
        <v>1792</v>
      </c>
      <c r="F686" s="696" t="s">
        <v>1771</v>
      </c>
      <c r="G686" s="696" t="s">
        <v>1884</v>
      </c>
      <c r="H686" s="696" t="s">
        <v>558</v>
      </c>
      <c r="I686" s="696" t="s">
        <v>1928</v>
      </c>
      <c r="J686" s="696" t="s">
        <v>1929</v>
      </c>
      <c r="K686" s="696" t="s">
        <v>1930</v>
      </c>
      <c r="L686" s="699">
        <v>349.12</v>
      </c>
      <c r="M686" s="699">
        <v>349.12</v>
      </c>
      <c r="N686" s="696">
        <v>1</v>
      </c>
      <c r="O686" s="700">
        <v>1</v>
      </c>
      <c r="P686" s="699"/>
      <c r="Q686" s="701">
        <v>0</v>
      </c>
      <c r="R686" s="696"/>
      <c r="S686" s="701">
        <v>0</v>
      </c>
      <c r="T686" s="700"/>
      <c r="U686" s="702">
        <v>0</v>
      </c>
    </row>
    <row r="687" spans="1:21" ht="14.4" customHeight="1" x14ac:dyDescent="0.3">
      <c r="A687" s="695">
        <v>31</v>
      </c>
      <c r="B687" s="696" t="s">
        <v>557</v>
      </c>
      <c r="C687" s="696">
        <v>89301312</v>
      </c>
      <c r="D687" s="697" t="s">
        <v>2545</v>
      </c>
      <c r="E687" s="698" t="s">
        <v>1792</v>
      </c>
      <c r="F687" s="696" t="s">
        <v>1771</v>
      </c>
      <c r="G687" s="696" t="s">
        <v>1884</v>
      </c>
      <c r="H687" s="696" t="s">
        <v>558</v>
      </c>
      <c r="I687" s="696" t="s">
        <v>1984</v>
      </c>
      <c r="J687" s="696" t="s">
        <v>1985</v>
      </c>
      <c r="K687" s="696" t="s">
        <v>1986</v>
      </c>
      <c r="L687" s="699">
        <v>350</v>
      </c>
      <c r="M687" s="699">
        <v>1750</v>
      </c>
      <c r="N687" s="696">
        <v>5</v>
      </c>
      <c r="O687" s="700">
        <v>5</v>
      </c>
      <c r="P687" s="699">
        <v>1400</v>
      </c>
      <c r="Q687" s="701">
        <v>0.8</v>
      </c>
      <c r="R687" s="696">
        <v>4</v>
      </c>
      <c r="S687" s="701">
        <v>0.8</v>
      </c>
      <c r="T687" s="700">
        <v>4</v>
      </c>
      <c r="U687" s="702">
        <v>0.8</v>
      </c>
    </row>
    <row r="688" spans="1:21" ht="14.4" customHeight="1" x14ac:dyDescent="0.3">
      <c r="A688" s="695">
        <v>31</v>
      </c>
      <c r="B688" s="696" t="s">
        <v>557</v>
      </c>
      <c r="C688" s="696">
        <v>89301312</v>
      </c>
      <c r="D688" s="697" t="s">
        <v>2545</v>
      </c>
      <c r="E688" s="698" t="s">
        <v>1792</v>
      </c>
      <c r="F688" s="696" t="s">
        <v>1771</v>
      </c>
      <c r="G688" s="696" t="s">
        <v>1884</v>
      </c>
      <c r="H688" s="696" t="s">
        <v>558</v>
      </c>
      <c r="I688" s="696" t="s">
        <v>2515</v>
      </c>
      <c r="J688" s="696" t="s">
        <v>2516</v>
      </c>
      <c r="K688" s="696" t="s">
        <v>2517</v>
      </c>
      <c r="L688" s="699">
        <v>336.5</v>
      </c>
      <c r="M688" s="699">
        <v>336.5</v>
      </c>
      <c r="N688" s="696">
        <v>1</v>
      </c>
      <c r="O688" s="700">
        <v>1</v>
      </c>
      <c r="P688" s="699">
        <v>336.5</v>
      </c>
      <c r="Q688" s="701">
        <v>1</v>
      </c>
      <c r="R688" s="696">
        <v>1</v>
      </c>
      <c r="S688" s="701">
        <v>1</v>
      </c>
      <c r="T688" s="700">
        <v>1</v>
      </c>
      <c r="U688" s="702">
        <v>1</v>
      </c>
    </row>
    <row r="689" spans="1:21" ht="14.4" customHeight="1" x14ac:dyDescent="0.3">
      <c r="A689" s="695">
        <v>31</v>
      </c>
      <c r="B689" s="696" t="s">
        <v>557</v>
      </c>
      <c r="C689" s="696">
        <v>89301312</v>
      </c>
      <c r="D689" s="697" t="s">
        <v>2545</v>
      </c>
      <c r="E689" s="698" t="s">
        <v>1792</v>
      </c>
      <c r="F689" s="696" t="s">
        <v>1771</v>
      </c>
      <c r="G689" s="696" t="s">
        <v>1884</v>
      </c>
      <c r="H689" s="696" t="s">
        <v>558</v>
      </c>
      <c r="I689" s="696" t="s">
        <v>2518</v>
      </c>
      <c r="J689" s="696" t="s">
        <v>2519</v>
      </c>
      <c r="K689" s="696"/>
      <c r="L689" s="699">
        <v>198.97</v>
      </c>
      <c r="M689" s="699">
        <v>198.97</v>
      </c>
      <c r="N689" s="696">
        <v>1</v>
      </c>
      <c r="O689" s="700">
        <v>1</v>
      </c>
      <c r="P689" s="699"/>
      <c r="Q689" s="701">
        <v>0</v>
      </c>
      <c r="R689" s="696"/>
      <c r="S689" s="701">
        <v>0</v>
      </c>
      <c r="T689" s="700"/>
      <c r="U689" s="702">
        <v>0</v>
      </c>
    </row>
    <row r="690" spans="1:21" ht="14.4" customHeight="1" x14ac:dyDescent="0.3">
      <c r="A690" s="695">
        <v>31</v>
      </c>
      <c r="B690" s="696" t="s">
        <v>557</v>
      </c>
      <c r="C690" s="696">
        <v>89301312</v>
      </c>
      <c r="D690" s="697" t="s">
        <v>2545</v>
      </c>
      <c r="E690" s="698" t="s">
        <v>1792</v>
      </c>
      <c r="F690" s="696" t="s">
        <v>1771</v>
      </c>
      <c r="G690" s="696" t="s">
        <v>1884</v>
      </c>
      <c r="H690" s="696" t="s">
        <v>558</v>
      </c>
      <c r="I690" s="696" t="s">
        <v>2163</v>
      </c>
      <c r="J690" s="696" t="s">
        <v>2164</v>
      </c>
      <c r="K690" s="696"/>
      <c r="L690" s="699">
        <v>227.15</v>
      </c>
      <c r="M690" s="699">
        <v>227.15</v>
      </c>
      <c r="N690" s="696">
        <v>1</v>
      </c>
      <c r="O690" s="700">
        <v>1</v>
      </c>
      <c r="P690" s="699"/>
      <c r="Q690" s="701">
        <v>0</v>
      </c>
      <c r="R690" s="696"/>
      <c r="S690" s="701">
        <v>0</v>
      </c>
      <c r="T690" s="700"/>
      <c r="U690" s="702">
        <v>0</v>
      </c>
    </row>
    <row r="691" spans="1:21" ht="14.4" customHeight="1" x14ac:dyDescent="0.3">
      <c r="A691" s="695">
        <v>31</v>
      </c>
      <c r="B691" s="696" t="s">
        <v>557</v>
      </c>
      <c r="C691" s="696">
        <v>89301312</v>
      </c>
      <c r="D691" s="697" t="s">
        <v>2545</v>
      </c>
      <c r="E691" s="698" t="s">
        <v>1793</v>
      </c>
      <c r="F691" s="696" t="s">
        <v>1769</v>
      </c>
      <c r="G691" s="696" t="s">
        <v>1808</v>
      </c>
      <c r="H691" s="696" t="s">
        <v>990</v>
      </c>
      <c r="I691" s="696" t="s">
        <v>1150</v>
      </c>
      <c r="J691" s="696" t="s">
        <v>1151</v>
      </c>
      <c r="K691" s="696" t="s">
        <v>1710</v>
      </c>
      <c r="L691" s="699">
        <v>69.86</v>
      </c>
      <c r="M691" s="699">
        <v>209.57999999999998</v>
      </c>
      <c r="N691" s="696">
        <v>3</v>
      </c>
      <c r="O691" s="700">
        <v>3</v>
      </c>
      <c r="P691" s="699">
        <v>209.57999999999998</v>
      </c>
      <c r="Q691" s="701">
        <v>1</v>
      </c>
      <c r="R691" s="696">
        <v>3</v>
      </c>
      <c r="S691" s="701">
        <v>1</v>
      </c>
      <c r="T691" s="700">
        <v>3</v>
      </c>
      <c r="U691" s="702">
        <v>1</v>
      </c>
    </row>
    <row r="692" spans="1:21" ht="14.4" customHeight="1" x14ac:dyDescent="0.3">
      <c r="A692" s="695">
        <v>31</v>
      </c>
      <c r="B692" s="696" t="s">
        <v>557</v>
      </c>
      <c r="C692" s="696">
        <v>89301312</v>
      </c>
      <c r="D692" s="697" t="s">
        <v>2545</v>
      </c>
      <c r="E692" s="698" t="s">
        <v>1793</v>
      </c>
      <c r="F692" s="696" t="s">
        <v>1769</v>
      </c>
      <c r="G692" s="696" t="s">
        <v>2379</v>
      </c>
      <c r="H692" s="696" t="s">
        <v>558</v>
      </c>
      <c r="I692" s="696" t="s">
        <v>2520</v>
      </c>
      <c r="J692" s="696" t="s">
        <v>2417</v>
      </c>
      <c r="K692" s="696" t="s">
        <v>760</v>
      </c>
      <c r="L692" s="699">
        <v>0</v>
      </c>
      <c r="M692" s="699">
        <v>0</v>
      </c>
      <c r="N692" s="696">
        <v>1</v>
      </c>
      <c r="O692" s="700">
        <v>1</v>
      </c>
      <c r="P692" s="699"/>
      <c r="Q692" s="701"/>
      <c r="R692" s="696"/>
      <c r="S692" s="701">
        <v>0</v>
      </c>
      <c r="T692" s="700"/>
      <c r="U692" s="702">
        <v>0</v>
      </c>
    </row>
    <row r="693" spans="1:21" ht="14.4" customHeight="1" x14ac:dyDescent="0.3">
      <c r="A693" s="695">
        <v>31</v>
      </c>
      <c r="B693" s="696" t="s">
        <v>557</v>
      </c>
      <c r="C693" s="696">
        <v>89301312</v>
      </c>
      <c r="D693" s="697" t="s">
        <v>2545</v>
      </c>
      <c r="E693" s="698" t="s">
        <v>1793</v>
      </c>
      <c r="F693" s="696" t="s">
        <v>1769</v>
      </c>
      <c r="G693" s="696" t="s">
        <v>2379</v>
      </c>
      <c r="H693" s="696" t="s">
        <v>558</v>
      </c>
      <c r="I693" s="696" t="s">
        <v>2521</v>
      </c>
      <c r="J693" s="696" t="s">
        <v>2522</v>
      </c>
      <c r="K693" s="696" t="s">
        <v>757</v>
      </c>
      <c r="L693" s="699">
        <v>0</v>
      </c>
      <c r="M693" s="699">
        <v>0</v>
      </c>
      <c r="N693" s="696">
        <v>1</v>
      </c>
      <c r="O693" s="700">
        <v>1</v>
      </c>
      <c r="P693" s="699">
        <v>0</v>
      </c>
      <c r="Q693" s="701"/>
      <c r="R693" s="696">
        <v>1</v>
      </c>
      <c r="S693" s="701">
        <v>1</v>
      </c>
      <c r="T693" s="700">
        <v>1</v>
      </c>
      <c r="U693" s="702">
        <v>1</v>
      </c>
    </row>
    <row r="694" spans="1:21" ht="14.4" customHeight="1" x14ac:dyDescent="0.3">
      <c r="A694" s="695">
        <v>31</v>
      </c>
      <c r="B694" s="696" t="s">
        <v>557</v>
      </c>
      <c r="C694" s="696">
        <v>89301312</v>
      </c>
      <c r="D694" s="697" t="s">
        <v>2545</v>
      </c>
      <c r="E694" s="698" t="s">
        <v>1793</v>
      </c>
      <c r="F694" s="696" t="s">
        <v>1769</v>
      </c>
      <c r="G694" s="696" t="s">
        <v>1795</v>
      </c>
      <c r="H694" s="696" t="s">
        <v>990</v>
      </c>
      <c r="I694" s="696" t="s">
        <v>1065</v>
      </c>
      <c r="J694" s="696" t="s">
        <v>1062</v>
      </c>
      <c r="K694" s="696" t="s">
        <v>1066</v>
      </c>
      <c r="L694" s="699">
        <v>625.29</v>
      </c>
      <c r="M694" s="699">
        <v>5002.32</v>
      </c>
      <c r="N694" s="696">
        <v>8</v>
      </c>
      <c r="O694" s="700">
        <v>3.5</v>
      </c>
      <c r="P694" s="699">
        <v>5002.32</v>
      </c>
      <c r="Q694" s="701">
        <v>1</v>
      </c>
      <c r="R694" s="696">
        <v>8</v>
      </c>
      <c r="S694" s="701">
        <v>1</v>
      </c>
      <c r="T694" s="700">
        <v>3.5</v>
      </c>
      <c r="U694" s="702">
        <v>1</v>
      </c>
    </row>
    <row r="695" spans="1:21" ht="14.4" customHeight="1" x14ac:dyDescent="0.3">
      <c r="A695" s="695">
        <v>31</v>
      </c>
      <c r="B695" s="696" t="s">
        <v>557</v>
      </c>
      <c r="C695" s="696">
        <v>89301312</v>
      </c>
      <c r="D695" s="697" t="s">
        <v>2545</v>
      </c>
      <c r="E695" s="698" t="s">
        <v>1793</v>
      </c>
      <c r="F695" s="696" t="s">
        <v>1769</v>
      </c>
      <c r="G695" s="696" t="s">
        <v>1835</v>
      </c>
      <c r="H695" s="696" t="s">
        <v>990</v>
      </c>
      <c r="I695" s="696" t="s">
        <v>2308</v>
      </c>
      <c r="J695" s="696" t="s">
        <v>993</v>
      </c>
      <c r="K695" s="696" t="s">
        <v>2309</v>
      </c>
      <c r="L695" s="699">
        <v>193.26</v>
      </c>
      <c r="M695" s="699">
        <v>386.52</v>
      </c>
      <c r="N695" s="696">
        <v>2</v>
      </c>
      <c r="O695" s="700">
        <v>1</v>
      </c>
      <c r="P695" s="699">
        <v>386.52</v>
      </c>
      <c r="Q695" s="701">
        <v>1</v>
      </c>
      <c r="R695" s="696">
        <v>2</v>
      </c>
      <c r="S695" s="701">
        <v>1</v>
      </c>
      <c r="T695" s="700">
        <v>1</v>
      </c>
      <c r="U695" s="702">
        <v>1</v>
      </c>
    </row>
    <row r="696" spans="1:21" ht="14.4" customHeight="1" x14ac:dyDescent="0.3">
      <c r="A696" s="695">
        <v>31</v>
      </c>
      <c r="B696" s="696" t="s">
        <v>557</v>
      </c>
      <c r="C696" s="696">
        <v>89301312</v>
      </c>
      <c r="D696" s="697" t="s">
        <v>2545</v>
      </c>
      <c r="E696" s="698" t="s">
        <v>1793</v>
      </c>
      <c r="F696" s="696" t="s">
        <v>1769</v>
      </c>
      <c r="G696" s="696" t="s">
        <v>1796</v>
      </c>
      <c r="H696" s="696" t="s">
        <v>558</v>
      </c>
      <c r="I696" s="696" t="s">
        <v>1108</v>
      </c>
      <c r="J696" s="696" t="s">
        <v>1109</v>
      </c>
      <c r="K696" s="696" t="s">
        <v>1797</v>
      </c>
      <c r="L696" s="699">
        <v>194.73</v>
      </c>
      <c r="M696" s="699">
        <v>584.18999999999994</v>
      </c>
      <c r="N696" s="696">
        <v>3</v>
      </c>
      <c r="O696" s="700">
        <v>1.5</v>
      </c>
      <c r="P696" s="699">
        <v>584.18999999999994</v>
      </c>
      <c r="Q696" s="701">
        <v>1</v>
      </c>
      <c r="R696" s="696">
        <v>3</v>
      </c>
      <c r="S696" s="701">
        <v>1</v>
      </c>
      <c r="T696" s="700">
        <v>1.5</v>
      </c>
      <c r="U696" s="702">
        <v>1</v>
      </c>
    </row>
    <row r="697" spans="1:21" ht="14.4" customHeight="1" x14ac:dyDescent="0.3">
      <c r="A697" s="695">
        <v>31</v>
      </c>
      <c r="B697" s="696" t="s">
        <v>557</v>
      </c>
      <c r="C697" s="696">
        <v>89301312</v>
      </c>
      <c r="D697" s="697" t="s">
        <v>2545</v>
      </c>
      <c r="E697" s="698" t="s">
        <v>1793</v>
      </c>
      <c r="F697" s="696" t="s">
        <v>1769</v>
      </c>
      <c r="G697" s="696" t="s">
        <v>2523</v>
      </c>
      <c r="H697" s="696" t="s">
        <v>558</v>
      </c>
      <c r="I697" s="696" t="s">
        <v>2524</v>
      </c>
      <c r="J697" s="696" t="s">
        <v>2525</v>
      </c>
      <c r="K697" s="696" t="s">
        <v>2526</v>
      </c>
      <c r="L697" s="699">
        <v>0</v>
      </c>
      <c r="M697" s="699">
        <v>0</v>
      </c>
      <c r="N697" s="696">
        <v>1</v>
      </c>
      <c r="O697" s="700">
        <v>1</v>
      </c>
      <c r="P697" s="699">
        <v>0</v>
      </c>
      <c r="Q697" s="701"/>
      <c r="R697" s="696">
        <v>1</v>
      </c>
      <c r="S697" s="701">
        <v>1</v>
      </c>
      <c r="T697" s="700">
        <v>1</v>
      </c>
      <c r="U697" s="702">
        <v>1</v>
      </c>
    </row>
    <row r="698" spans="1:21" ht="14.4" customHeight="1" x14ac:dyDescent="0.3">
      <c r="A698" s="695">
        <v>31</v>
      </c>
      <c r="B698" s="696" t="s">
        <v>557</v>
      </c>
      <c r="C698" s="696">
        <v>89301312</v>
      </c>
      <c r="D698" s="697" t="s">
        <v>2545</v>
      </c>
      <c r="E698" s="698" t="s">
        <v>1793</v>
      </c>
      <c r="F698" s="696" t="s">
        <v>1771</v>
      </c>
      <c r="G698" s="696" t="s">
        <v>1873</v>
      </c>
      <c r="H698" s="696" t="s">
        <v>558</v>
      </c>
      <c r="I698" s="696" t="s">
        <v>1874</v>
      </c>
      <c r="J698" s="696" t="s">
        <v>1875</v>
      </c>
      <c r="K698" s="696" t="s">
        <v>1876</v>
      </c>
      <c r="L698" s="699">
        <v>35.75</v>
      </c>
      <c r="M698" s="699">
        <v>35.75</v>
      </c>
      <c r="N698" s="696">
        <v>1</v>
      </c>
      <c r="O698" s="700">
        <v>1</v>
      </c>
      <c r="P698" s="699">
        <v>35.75</v>
      </c>
      <c r="Q698" s="701">
        <v>1</v>
      </c>
      <c r="R698" s="696">
        <v>1</v>
      </c>
      <c r="S698" s="701">
        <v>1</v>
      </c>
      <c r="T698" s="700">
        <v>1</v>
      </c>
      <c r="U698" s="702">
        <v>1</v>
      </c>
    </row>
    <row r="699" spans="1:21" ht="14.4" customHeight="1" x14ac:dyDescent="0.3">
      <c r="A699" s="695">
        <v>31</v>
      </c>
      <c r="B699" s="696" t="s">
        <v>557</v>
      </c>
      <c r="C699" s="696">
        <v>89301312</v>
      </c>
      <c r="D699" s="697" t="s">
        <v>2545</v>
      </c>
      <c r="E699" s="698" t="s">
        <v>1793</v>
      </c>
      <c r="F699" s="696" t="s">
        <v>1771</v>
      </c>
      <c r="G699" s="696" t="s">
        <v>1873</v>
      </c>
      <c r="H699" s="696" t="s">
        <v>558</v>
      </c>
      <c r="I699" s="696" t="s">
        <v>2122</v>
      </c>
      <c r="J699" s="696" t="s">
        <v>2123</v>
      </c>
      <c r="K699" s="696" t="s">
        <v>2124</v>
      </c>
      <c r="L699" s="699">
        <v>30.99</v>
      </c>
      <c r="M699" s="699">
        <v>30.99</v>
      </c>
      <c r="N699" s="696">
        <v>1</v>
      </c>
      <c r="O699" s="700">
        <v>1</v>
      </c>
      <c r="P699" s="699">
        <v>30.99</v>
      </c>
      <c r="Q699" s="701">
        <v>1</v>
      </c>
      <c r="R699" s="696">
        <v>1</v>
      </c>
      <c r="S699" s="701">
        <v>1</v>
      </c>
      <c r="T699" s="700">
        <v>1</v>
      </c>
      <c r="U699" s="702">
        <v>1</v>
      </c>
    </row>
    <row r="700" spans="1:21" ht="14.4" customHeight="1" x14ac:dyDescent="0.3">
      <c r="A700" s="695">
        <v>31</v>
      </c>
      <c r="B700" s="696" t="s">
        <v>557</v>
      </c>
      <c r="C700" s="696">
        <v>89301312</v>
      </c>
      <c r="D700" s="697" t="s">
        <v>2545</v>
      </c>
      <c r="E700" s="698" t="s">
        <v>1793</v>
      </c>
      <c r="F700" s="696" t="s">
        <v>1771</v>
      </c>
      <c r="G700" s="696" t="s">
        <v>1873</v>
      </c>
      <c r="H700" s="696" t="s">
        <v>558</v>
      </c>
      <c r="I700" s="696" t="s">
        <v>2125</v>
      </c>
      <c r="J700" s="696" t="s">
        <v>2123</v>
      </c>
      <c r="K700" s="696" t="s">
        <v>2126</v>
      </c>
      <c r="L700" s="699">
        <v>24.77</v>
      </c>
      <c r="M700" s="699">
        <v>445.8599999999999</v>
      </c>
      <c r="N700" s="696">
        <v>18</v>
      </c>
      <c r="O700" s="700">
        <v>18</v>
      </c>
      <c r="P700" s="699">
        <v>445.8599999999999</v>
      </c>
      <c r="Q700" s="701">
        <v>1</v>
      </c>
      <c r="R700" s="696">
        <v>18</v>
      </c>
      <c r="S700" s="701">
        <v>1</v>
      </c>
      <c r="T700" s="700">
        <v>18</v>
      </c>
      <c r="U700" s="702">
        <v>1</v>
      </c>
    </row>
    <row r="701" spans="1:21" ht="14.4" customHeight="1" x14ac:dyDescent="0.3">
      <c r="A701" s="695">
        <v>31</v>
      </c>
      <c r="B701" s="696" t="s">
        <v>557</v>
      </c>
      <c r="C701" s="696">
        <v>89301312</v>
      </c>
      <c r="D701" s="697" t="s">
        <v>2545</v>
      </c>
      <c r="E701" s="698" t="s">
        <v>1793</v>
      </c>
      <c r="F701" s="696" t="s">
        <v>1771</v>
      </c>
      <c r="G701" s="696" t="s">
        <v>1873</v>
      </c>
      <c r="H701" s="696" t="s">
        <v>558</v>
      </c>
      <c r="I701" s="696" t="s">
        <v>2527</v>
      </c>
      <c r="J701" s="696" t="s">
        <v>2528</v>
      </c>
      <c r="K701" s="696" t="s">
        <v>2529</v>
      </c>
      <c r="L701" s="699">
        <v>50</v>
      </c>
      <c r="M701" s="699">
        <v>50</v>
      </c>
      <c r="N701" s="696">
        <v>1</v>
      </c>
      <c r="O701" s="700">
        <v>1</v>
      </c>
      <c r="P701" s="699"/>
      <c r="Q701" s="701">
        <v>0</v>
      </c>
      <c r="R701" s="696"/>
      <c r="S701" s="701">
        <v>0</v>
      </c>
      <c r="T701" s="700"/>
      <c r="U701" s="702">
        <v>0</v>
      </c>
    </row>
    <row r="702" spans="1:21" ht="14.4" customHeight="1" x14ac:dyDescent="0.3">
      <c r="A702" s="695">
        <v>31</v>
      </c>
      <c r="B702" s="696" t="s">
        <v>557</v>
      </c>
      <c r="C702" s="696">
        <v>89301312</v>
      </c>
      <c r="D702" s="697" t="s">
        <v>2545</v>
      </c>
      <c r="E702" s="698" t="s">
        <v>1793</v>
      </c>
      <c r="F702" s="696" t="s">
        <v>1771</v>
      </c>
      <c r="G702" s="696" t="s">
        <v>1877</v>
      </c>
      <c r="H702" s="696" t="s">
        <v>558</v>
      </c>
      <c r="I702" s="696" t="s">
        <v>1878</v>
      </c>
      <c r="J702" s="696" t="s">
        <v>1879</v>
      </c>
      <c r="K702" s="696" t="s">
        <v>1880</v>
      </c>
      <c r="L702" s="699">
        <v>260</v>
      </c>
      <c r="M702" s="699">
        <v>3120</v>
      </c>
      <c r="N702" s="696">
        <v>12</v>
      </c>
      <c r="O702" s="700">
        <v>6</v>
      </c>
      <c r="P702" s="699">
        <v>3120</v>
      </c>
      <c r="Q702" s="701">
        <v>1</v>
      </c>
      <c r="R702" s="696">
        <v>12</v>
      </c>
      <c r="S702" s="701">
        <v>1</v>
      </c>
      <c r="T702" s="700">
        <v>6</v>
      </c>
      <c r="U702" s="702">
        <v>1</v>
      </c>
    </row>
    <row r="703" spans="1:21" ht="14.4" customHeight="1" x14ac:dyDescent="0.3">
      <c r="A703" s="695">
        <v>31</v>
      </c>
      <c r="B703" s="696" t="s">
        <v>557</v>
      </c>
      <c r="C703" s="696">
        <v>89301312</v>
      </c>
      <c r="D703" s="697" t="s">
        <v>2545</v>
      </c>
      <c r="E703" s="698" t="s">
        <v>1793</v>
      </c>
      <c r="F703" s="696" t="s">
        <v>1771</v>
      </c>
      <c r="G703" s="696" t="s">
        <v>1877</v>
      </c>
      <c r="H703" s="696" t="s">
        <v>558</v>
      </c>
      <c r="I703" s="696" t="s">
        <v>1881</v>
      </c>
      <c r="J703" s="696" t="s">
        <v>1882</v>
      </c>
      <c r="K703" s="696" t="s">
        <v>1883</v>
      </c>
      <c r="L703" s="699">
        <v>200</v>
      </c>
      <c r="M703" s="699">
        <v>800</v>
      </c>
      <c r="N703" s="696">
        <v>4</v>
      </c>
      <c r="O703" s="700">
        <v>2</v>
      </c>
      <c r="P703" s="699">
        <v>800</v>
      </c>
      <c r="Q703" s="701">
        <v>1</v>
      </c>
      <c r="R703" s="696">
        <v>4</v>
      </c>
      <c r="S703" s="701">
        <v>1</v>
      </c>
      <c r="T703" s="700">
        <v>2</v>
      </c>
      <c r="U703" s="702">
        <v>1</v>
      </c>
    </row>
    <row r="704" spans="1:21" ht="14.4" customHeight="1" x14ac:dyDescent="0.3">
      <c r="A704" s="695">
        <v>31</v>
      </c>
      <c r="B704" s="696" t="s">
        <v>557</v>
      </c>
      <c r="C704" s="696">
        <v>89301312</v>
      </c>
      <c r="D704" s="697" t="s">
        <v>2545</v>
      </c>
      <c r="E704" s="698" t="s">
        <v>1793</v>
      </c>
      <c r="F704" s="696" t="s">
        <v>1771</v>
      </c>
      <c r="G704" s="696" t="s">
        <v>1884</v>
      </c>
      <c r="H704" s="696" t="s">
        <v>558</v>
      </c>
      <c r="I704" s="696" t="s">
        <v>1888</v>
      </c>
      <c r="J704" s="696" t="s">
        <v>1889</v>
      </c>
      <c r="K704" s="696" t="s">
        <v>1890</v>
      </c>
      <c r="L704" s="699">
        <v>199.5</v>
      </c>
      <c r="M704" s="699">
        <v>199.5</v>
      </c>
      <c r="N704" s="696">
        <v>1</v>
      </c>
      <c r="O704" s="700">
        <v>1</v>
      </c>
      <c r="P704" s="699">
        <v>199.5</v>
      </c>
      <c r="Q704" s="701">
        <v>1</v>
      </c>
      <c r="R704" s="696">
        <v>1</v>
      </c>
      <c r="S704" s="701">
        <v>1</v>
      </c>
      <c r="T704" s="700">
        <v>1</v>
      </c>
      <c r="U704" s="702">
        <v>1</v>
      </c>
    </row>
    <row r="705" spans="1:21" ht="14.4" customHeight="1" x14ac:dyDescent="0.3">
      <c r="A705" s="695">
        <v>31</v>
      </c>
      <c r="B705" s="696" t="s">
        <v>557</v>
      </c>
      <c r="C705" s="696">
        <v>89301312</v>
      </c>
      <c r="D705" s="697" t="s">
        <v>2545</v>
      </c>
      <c r="E705" s="698" t="s">
        <v>1793</v>
      </c>
      <c r="F705" s="696" t="s">
        <v>1771</v>
      </c>
      <c r="G705" s="696" t="s">
        <v>1884</v>
      </c>
      <c r="H705" s="696" t="s">
        <v>558</v>
      </c>
      <c r="I705" s="696" t="s">
        <v>2136</v>
      </c>
      <c r="J705" s="696" t="s">
        <v>2137</v>
      </c>
      <c r="K705" s="696" t="s">
        <v>2138</v>
      </c>
      <c r="L705" s="699">
        <v>1575</v>
      </c>
      <c r="M705" s="699">
        <v>1575</v>
      </c>
      <c r="N705" s="696">
        <v>1</v>
      </c>
      <c r="O705" s="700">
        <v>1</v>
      </c>
      <c r="P705" s="699">
        <v>1575</v>
      </c>
      <c r="Q705" s="701">
        <v>1</v>
      </c>
      <c r="R705" s="696">
        <v>1</v>
      </c>
      <c r="S705" s="701">
        <v>1</v>
      </c>
      <c r="T705" s="700">
        <v>1</v>
      </c>
      <c r="U705" s="702">
        <v>1</v>
      </c>
    </row>
    <row r="706" spans="1:21" ht="14.4" customHeight="1" x14ac:dyDescent="0.3">
      <c r="A706" s="695">
        <v>31</v>
      </c>
      <c r="B706" s="696" t="s">
        <v>557</v>
      </c>
      <c r="C706" s="696">
        <v>89301312</v>
      </c>
      <c r="D706" s="697" t="s">
        <v>2545</v>
      </c>
      <c r="E706" s="698" t="s">
        <v>1793</v>
      </c>
      <c r="F706" s="696" t="s">
        <v>1771</v>
      </c>
      <c r="G706" s="696" t="s">
        <v>1884</v>
      </c>
      <c r="H706" s="696" t="s">
        <v>558</v>
      </c>
      <c r="I706" s="696" t="s">
        <v>1899</v>
      </c>
      <c r="J706" s="696" t="s">
        <v>1900</v>
      </c>
      <c r="K706" s="696" t="s">
        <v>1901</v>
      </c>
      <c r="L706" s="699">
        <v>971.25</v>
      </c>
      <c r="M706" s="699">
        <v>3885</v>
      </c>
      <c r="N706" s="696">
        <v>4</v>
      </c>
      <c r="O706" s="700">
        <v>4</v>
      </c>
      <c r="P706" s="699">
        <v>3885</v>
      </c>
      <c r="Q706" s="701">
        <v>1</v>
      </c>
      <c r="R706" s="696">
        <v>4</v>
      </c>
      <c r="S706" s="701">
        <v>1</v>
      </c>
      <c r="T706" s="700">
        <v>4</v>
      </c>
      <c r="U706" s="702">
        <v>1</v>
      </c>
    </row>
    <row r="707" spans="1:21" ht="14.4" customHeight="1" x14ac:dyDescent="0.3">
      <c r="A707" s="695">
        <v>31</v>
      </c>
      <c r="B707" s="696" t="s">
        <v>557</v>
      </c>
      <c r="C707" s="696">
        <v>89301312</v>
      </c>
      <c r="D707" s="697" t="s">
        <v>2545</v>
      </c>
      <c r="E707" s="698" t="s">
        <v>1793</v>
      </c>
      <c r="F707" s="696" t="s">
        <v>1771</v>
      </c>
      <c r="G707" s="696" t="s">
        <v>1884</v>
      </c>
      <c r="H707" s="696" t="s">
        <v>558</v>
      </c>
      <c r="I707" s="696" t="s">
        <v>2161</v>
      </c>
      <c r="J707" s="696" t="s">
        <v>2162</v>
      </c>
      <c r="K707" s="696"/>
      <c r="L707" s="699">
        <v>80.349999999999994</v>
      </c>
      <c r="M707" s="699">
        <v>80.349999999999994</v>
      </c>
      <c r="N707" s="696">
        <v>1</v>
      </c>
      <c r="O707" s="700">
        <v>1</v>
      </c>
      <c r="P707" s="699">
        <v>80.349999999999994</v>
      </c>
      <c r="Q707" s="701">
        <v>1</v>
      </c>
      <c r="R707" s="696">
        <v>1</v>
      </c>
      <c r="S707" s="701">
        <v>1</v>
      </c>
      <c r="T707" s="700">
        <v>1</v>
      </c>
      <c r="U707" s="702">
        <v>1</v>
      </c>
    </row>
    <row r="708" spans="1:21" ht="14.4" customHeight="1" x14ac:dyDescent="0.3">
      <c r="A708" s="695">
        <v>31</v>
      </c>
      <c r="B708" s="696" t="s">
        <v>557</v>
      </c>
      <c r="C708" s="696">
        <v>89301312</v>
      </c>
      <c r="D708" s="697" t="s">
        <v>2545</v>
      </c>
      <c r="E708" s="698" t="s">
        <v>1793</v>
      </c>
      <c r="F708" s="696" t="s">
        <v>1771</v>
      </c>
      <c r="G708" s="696" t="s">
        <v>1884</v>
      </c>
      <c r="H708" s="696" t="s">
        <v>558</v>
      </c>
      <c r="I708" s="696" t="s">
        <v>2361</v>
      </c>
      <c r="J708" s="696" t="s">
        <v>2362</v>
      </c>
      <c r="K708" s="696" t="s">
        <v>2363</v>
      </c>
      <c r="L708" s="699">
        <v>600</v>
      </c>
      <c r="M708" s="699">
        <v>1800</v>
      </c>
      <c r="N708" s="696">
        <v>3</v>
      </c>
      <c r="O708" s="700">
        <v>3</v>
      </c>
      <c r="P708" s="699">
        <v>1800</v>
      </c>
      <c r="Q708" s="701">
        <v>1</v>
      </c>
      <c r="R708" s="696">
        <v>3</v>
      </c>
      <c r="S708" s="701">
        <v>1</v>
      </c>
      <c r="T708" s="700">
        <v>3</v>
      </c>
      <c r="U708" s="702">
        <v>1</v>
      </c>
    </row>
    <row r="709" spans="1:21" ht="14.4" customHeight="1" x14ac:dyDescent="0.3">
      <c r="A709" s="695">
        <v>31</v>
      </c>
      <c r="B709" s="696" t="s">
        <v>557</v>
      </c>
      <c r="C709" s="696">
        <v>89301312</v>
      </c>
      <c r="D709" s="697" t="s">
        <v>2545</v>
      </c>
      <c r="E709" s="698" t="s">
        <v>1793</v>
      </c>
      <c r="F709" s="696" t="s">
        <v>1771</v>
      </c>
      <c r="G709" s="696" t="s">
        <v>1884</v>
      </c>
      <c r="H709" s="696" t="s">
        <v>558</v>
      </c>
      <c r="I709" s="696" t="s">
        <v>1928</v>
      </c>
      <c r="J709" s="696" t="s">
        <v>1929</v>
      </c>
      <c r="K709" s="696" t="s">
        <v>1930</v>
      </c>
      <c r="L709" s="699">
        <v>349.12</v>
      </c>
      <c r="M709" s="699">
        <v>349.12</v>
      </c>
      <c r="N709" s="696">
        <v>1</v>
      </c>
      <c r="O709" s="700">
        <v>1</v>
      </c>
      <c r="P709" s="699">
        <v>349.12</v>
      </c>
      <c r="Q709" s="701">
        <v>1</v>
      </c>
      <c r="R709" s="696">
        <v>1</v>
      </c>
      <c r="S709" s="701">
        <v>1</v>
      </c>
      <c r="T709" s="700">
        <v>1</v>
      </c>
      <c r="U709" s="702">
        <v>1</v>
      </c>
    </row>
    <row r="710" spans="1:21" ht="14.4" customHeight="1" x14ac:dyDescent="0.3">
      <c r="A710" s="695">
        <v>31</v>
      </c>
      <c r="B710" s="696" t="s">
        <v>557</v>
      </c>
      <c r="C710" s="696">
        <v>89301312</v>
      </c>
      <c r="D710" s="697" t="s">
        <v>2545</v>
      </c>
      <c r="E710" s="698" t="s">
        <v>1793</v>
      </c>
      <c r="F710" s="696" t="s">
        <v>1771</v>
      </c>
      <c r="G710" s="696" t="s">
        <v>1884</v>
      </c>
      <c r="H710" s="696" t="s">
        <v>558</v>
      </c>
      <c r="I710" s="696" t="s">
        <v>1984</v>
      </c>
      <c r="J710" s="696" t="s">
        <v>1985</v>
      </c>
      <c r="K710" s="696" t="s">
        <v>1986</v>
      </c>
      <c r="L710" s="699">
        <v>350</v>
      </c>
      <c r="M710" s="699">
        <v>700</v>
      </c>
      <c r="N710" s="696">
        <v>2</v>
      </c>
      <c r="O710" s="700">
        <v>2</v>
      </c>
      <c r="P710" s="699">
        <v>700</v>
      </c>
      <c r="Q710" s="701">
        <v>1</v>
      </c>
      <c r="R710" s="696">
        <v>2</v>
      </c>
      <c r="S710" s="701">
        <v>1</v>
      </c>
      <c r="T710" s="700">
        <v>2</v>
      </c>
      <c r="U710" s="702">
        <v>1</v>
      </c>
    </row>
    <row r="711" spans="1:21" ht="14.4" customHeight="1" x14ac:dyDescent="0.3">
      <c r="A711" s="695">
        <v>31</v>
      </c>
      <c r="B711" s="696" t="s">
        <v>557</v>
      </c>
      <c r="C711" s="696">
        <v>89301312</v>
      </c>
      <c r="D711" s="697" t="s">
        <v>2545</v>
      </c>
      <c r="E711" s="698" t="s">
        <v>1793</v>
      </c>
      <c r="F711" s="696" t="s">
        <v>1771</v>
      </c>
      <c r="G711" s="696" t="s">
        <v>1884</v>
      </c>
      <c r="H711" s="696" t="s">
        <v>558</v>
      </c>
      <c r="I711" s="696" t="s">
        <v>2530</v>
      </c>
      <c r="J711" s="696" t="s">
        <v>2531</v>
      </c>
      <c r="K711" s="696" t="s">
        <v>2532</v>
      </c>
      <c r="L711" s="699">
        <v>1000</v>
      </c>
      <c r="M711" s="699">
        <v>1000</v>
      </c>
      <c r="N711" s="696">
        <v>1</v>
      </c>
      <c r="O711" s="700">
        <v>1</v>
      </c>
      <c r="P711" s="699">
        <v>1000</v>
      </c>
      <c r="Q711" s="701">
        <v>1</v>
      </c>
      <c r="R711" s="696">
        <v>1</v>
      </c>
      <c r="S711" s="701">
        <v>1</v>
      </c>
      <c r="T711" s="700">
        <v>1</v>
      </c>
      <c r="U711" s="702">
        <v>1</v>
      </c>
    </row>
    <row r="712" spans="1:21" ht="14.4" customHeight="1" x14ac:dyDescent="0.3">
      <c r="A712" s="695">
        <v>31</v>
      </c>
      <c r="B712" s="696" t="s">
        <v>557</v>
      </c>
      <c r="C712" s="696">
        <v>89301312</v>
      </c>
      <c r="D712" s="697" t="s">
        <v>2545</v>
      </c>
      <c r="E712" s="698" t="s">
        <v>1793</v>
      </c>
      <c r="F712" s="696" t="s">
        <v>1771</v>
      </c>
      <c r="G712" s="696" t="s">
        <v>2051</v>
      </c>
      <c r="H712" s="696" t="s">
        <v>558</v>
      </c>
      <c r="I712" s="696" t="s">
        <v>2052</v>
      </c>
      <c r="J712" s="696" t="s">
        <v>2053</v>
      </c>
      <c r="K712" s="696" t="s">
        <v>2054</v>
      </c>
      <c r="L712" s="699">
        <v>0</v>
      </c>
      <c r="M712" s="699">
        <v>0</v>
      </c>
      <c r="N712" s="696">
        <v>3</v>
      </c>
      <c r="O712" s="700">
        <v>3</v>
      </c>
      <c r="P712" s="699">
        <v>0</v>
      </c>
      <c r="Q712" s="701"/>
      <c r="R712" s="696">
        <v>1</v>
      </c>
      <c r="S712" s="701">
        <v>0.33333333333333331</v>
      </c>
      <c r="T712" s="700">
        <v>1</v>
      </c>
      <c r="U712" s="702">
        <v>0.33333333333333331</v>
      </c>
    </row>
    <row r="713" spans="1:21" ht="14.4" customHeight="1" x14ac:dyDescent="0.3">
      <c r="A713" s="695">
        <v>31</v>
      </c>
      <c r="B713" s="696" t="s">
        <v>557</v>
      </c>
      <c r="C713" s="696">
        <v>89301312</v>
      </c>
      <c r="D713" s="697" t="s">
        <v>2545</v>
      </c>
      <c r="E713" s="698" t="s">
        <v>1794</v>
      </c>
      <c r="F713" s="696" t="s">
        <v>1769</v>
      </c>
      <c r="G713" s="696" t="s">
        <v>1801</v>
      </c>
      <c r="H713" s="696" t="s">
        <v>990</v>
      </c>
      <c r="I713" s="696" t="s">
        <v>1165</v>
      </c>
      <c r="J713" s="696" t="s">
        <v>1699</v>
      </c>
      <c r="K713" s="696" t="s">
        <v>1700</v>
      </c>
      <c r="L713" s="699">
        <v>333.31</v>
      </c>
      <c r="M713" s="699">
        <v>333.31</v>
      </c>
      <c r="N713" s="696">
        <v>1</v>
      </c>
      <c r="O713" s="700">
        <v>1</v>
      </c>
      <c r="P713" s="699">
        <v>333.31</v>
      </c>
      <c r="Q713" s="701">
        <v>1</v>
      </c>
      <c r="R713" s="696">
        <v>1</v>
      </c>
      <c r="S713" s="701">
        <v>1</v>
      </c>
      <c r="T713" s="700">
        <v>1</v>
      </c>
      <c r="U713" s="702">
        <v>1</v>
      </c>
    </row>
    <row r="714" spans="1:21" ht="14.4" customHeight="1" x14ac:dyDescent="0.3">
      <c r="A714" s="695">
        <v>31</v>
      </c>
      <c r="B714" s="696" t="s">
        <v>557</v>
      </c>
      <c r="C714" s="696">
        <v>89301312</v>
      </c>
      <c r="D714" s="697" t="s">
        <v>2545</v>
      </c>
      <c r="E714" s="698" t="s">
        <v>1794</v>
      </c>
      <c r="F714" s="696" t="s">
        <v>1769</v>
      </c>
      <c r="G714" s="696" t="s">
        <v>1801</v>
      </c>
      <c r="H714" s="696" t="s">
        <v>990</v>
      </c>
      <c r="I714" s="696" t="s">
        <v>1165</v>
      </c>
      <c r="J714" s="696" t="s">
        <v>1699</v>
      </c>
      <c r="K714" s="696" t="s">
        <v>1700</v>
      </c>
      <c r="L714" s="699">
        <v>151.61000000000001</v>
      </c>
      <c r="M714" s="699">
        <v>151.61000000000001</v>
      </c>
      <c r="N714" s="696">
        <v>1</v>
      </c>
      <c r="O714" s="700">
        <v>1</v>
      </c>
      <c r="P714" s="699">
        <v>151.61000000000001</v>
      </c>
      <c r="Q714" s="701">
        <v>1</v>
      </c>
      <c r="R714" s="696">
        <v>1</v>
      </c>
      <c r="S714" s="701">
        <v>1</v>
      </c>
      <c r="T714" s="700">
        <v>1</v>
      </c>
      <c r="U714" s="702">
        <v>1</v>
      </c>
    </row>
    <row r="715" spans="1:21" ht="14.4" customHeight="1" x14ac:dyDescent="0.3">
      <c r="A715" s="695">
        <v>31</v>
      </c>
      <c r="B715" s="696" t="s">
        <v>557</v>
      </c>
      <c r="C715" s="696">
        <v>89301312</v>
      </c>
      <c r="D715" s="697" t="s">
        <v>2545</v>
      </c>
      <c r="E715" s="698" t="s">
        <v>1794</v>
      </c>
      <c r="F715" s="696" t="s">
        <v>1769</v>
      </c>
      <c r="G715" s="696" t="s">
        <v>1805</v>
      </c>
      <c r="H715" s="696" t="s">
        <v>990</v>
      </c>
      <c r="I715" s="696" t="s">
        <v>1583</v>
      </c>
      <c r="J715" s="696" t="s">
        <v>1584</v>
      </c>
      <c r="K715" s="696" t="s">
        <v>1710</v>
      </c>
      <c r="L715" s="699">
        <v>184.22</v>
      </c>
      <c r="M715" s="699">
        <v>368.44</v>
      </c>
      <c r="N715" s="696">
        <v>2</v>
      </c>
      <c r="O715" s="700">
        <v>0.5</v>
      </c>
      <c r="P715" s="699">
        <v>368.44</v>
      </c>
      <c r="Q715" s="701">
        <v>1</v>
      </c>
      <c r="R715" s="696">
        <v>2</v>
      </c>
      <c r="S715" s="701">
        <v>1</v>
      </c>
      <c r="T715" s="700">
        <v>0.5</v>
      </c>
      <c r="U715" s="702">
        <v>1</v>
      </c>
    </row>
    <row r="716" spans="1:21" ht="14.4" customHeight="1" x14ac:dyDescent="0.3">
      <c r="A716" s="695">
        <v>31</v>
      </c>
      <c r="B716" s="696" t="s">
        <v>557</v>
      </c>
      <c r="C716" s="696">
        <v>89301312</v>
      </c>
      <c r="D716" s="697" t="s">
        <v>2545</v>
      </c>
      <c r="E716" s="698" t="s">
        <v>1794</v>
      </c>
      <c r="F716" s="696" t="s">
        <v>1769</v>
      </c>
      <c r="G716" s="696" t="s">
        <v>1950</v>
      </c>
      <c r="H716" s="696" t="s">
        <v>558</v>
      </c>
      <c r="I716" s="696" t="s">
        <v>687</v>
      </c>
      <c r="J716" s="696" t="s">
        <v>688</v>
      </c>
      <c r="K716" s="696" t="s">
        <v>1951</v>
      </c>
      <c r="L716" s="699">
        <v>163.9</v>
      </c>
      <c r="M716" s="699">
        <v>655.6</v>
      </c>
      <c r="N716" s="696">
        <v>4</v>
      </c>
      <c r="O716" s="700">
        <v>2</v>
      </c>
      <c r="P716" s="699"/>
      <c r="Q716" s="701">
        <v>0</v>
      </c>
      <c r="R716" s="696"/>
      <c r="S716" s="701">
        <v>0</v>
      </c>
      <c r="T716" s="700"/>
      <c r="U716" s="702">
        <v>0</v>
      </c>
    </row>
    <row r="717" spans="1:21" ht="14.4" customHeight="1" x14ac:dyDescent="0.3">
      <c r="A717" s="695">
        <v>31</v>
      </c>
      <c r="B717" s="696" t="s">
        <v>557</v>
      </c>
      <c r="C717" s="696">
        <v>89301312</v>
      </c>
      <c r="D717" s="697" t="s">
        <v>2545</v>
      </c>
      <c r="E717" s="698" t="s">
        <v>1794</v>
      </c>
      <c r="F717" s="696" t="s">
        <v>1769</v>
      </c>
      <c r="G717" s="696" t="s">
        <v>1826</v>
      </c>
      <c r="H717" s="696" t="s">
        <v>558</v>
      </c>
      <c r="I717" s="696" t="s">
        <v>747</v>
      </c>
      <c r="J717" s="696" t="s">
        <v>748</v>
      </c>
      <c r="K717" s="696" t="s">
        <v>1934</v>
      </c>
      <c r="L717" s="699">
        <v>0</v>
      </c>
      <c r="M717" s="699">
        <v>0</v>
      </c>
      <c r="N717" s="696">
        <v>1</v>
      </c>
      <c r="O717" s="700">
        <v>0.5</v>
      </c>
      <c r="P717" s="699">
        <v>0</v>
      </c>
      <c r="Q717" s="701"/>
      <c r="R717" s="696">
        <v>1</v>
      </c>
      <c r="S717" s="701">
        <v>1</v>
      </c>
      <c r="T717" s="700">
        <v>0.5</v>
      </c>
      <c r="U717" s="702">
        <v>1</v>
      </c>
    </row>
    <row r="718" spans="1:21" ht="14.4" customHeight="1" x14ac:dyDescent="0.3">
      <c r="A718" s="695">
        <v>31</v>
      </c>
      <c r="B718" s="696" t="s">
        <v>557</v>
      </c>
      <c r="C718" s="696">
        <v>89301312</v>
      </c>
      <c r="D718" s="697" t="s">
        <v>2545</v>
      </c>
      <c r="E718" s="698" t="s">
        <v>1794</v>
      </c>
      <c r="F718" s="696" t="s">
        <v>1769</v>
      </c>
      <c r="G718" s="696" t="s">
        <v>1829</v>
      </c>
      <c r="H718" s="696" t="s">
        <v>990</v>
      </c>
      <c r="I718" s="696" t="s">
        <v>1169</v>
      </c>
      <c r="J718" s="696" t="s">
        <v>1170</v>
      </c>
      <c r="K718" s="696" t="s">
        <v>1171</v>
      </c>
      <c r="L718" s="699">
        <v>154.01</v>
      </c>
      <c r="M718" s="699">
        <v>308.02</v>
      </c>
      <c r="N718" s="696">
        <v>2</v>
      </c>
      <c r="O718" s="700">
        <v>2</v>
      </c>
      <c r="P718" s="699">
        <v>308.02</v>
      </c>
      <c r="Q718" s="701">
        <v>1</v>
      </c>
      <c r="R718" s="696">
        <v>2</v>
      </c>
      <c r="S718" s="701">
        <v>1</v>
      </c>
      <c r="T718" s="700">
        <v>2</v>
      </c>
      <c r="U718" s="702">
        <v>1</v>
      </c>
    </row>
    <row r="719" spans="1:21" ht="14.4" customHeight="1" x14ac:dyDescent="0.3">
      <c r="A719" s="695">
        <v>31</v>
      </c>
      <c r="B719" s="696" t="s">
        <v>557</v>
      </c>
      <c r="C719" s="696">
        <v>89301312</v>
      </c>
      <c r="D719" s="697" t="s">
        <v>2545</v>
      </c>
      <c r="E719" s="698" t="s">
        <v>1794</v>
      </c>
      <c r="F719" s="696" t="s">
        <v>1769</v>
      </c>
      <c r="G719" s="696" t="s">
        <v>2533</v>
      </c>
      <c r="H719" s="696" t="s">
        <v>990</v>
      </c>
      <c r="I719" s="696" t="s">
        <v>2534</v>
      </c>
      <c r="J719" s="696" t="s">
        <v>2535</v>
      </c>
      <c r="K719" s="696" t="s">
        <v>2536</v>
      </c>
      <c r="L719" s="699">
        <v>413.22</v>
      </c>
      <c r="M719" s="699">
        <v>413.22</v>
      </c>
      <c r="N719" s="696">
        <v>1</v>
      </c>
      <c r="O719" s="700">
        <v>0.5</v>
      </c>
      <c r="P719" s="699">
        <v>413.22</v>
      </c>
      <c r="Q719" s="701">
        <v>1</v>
      </c>
      <c r="R719" s="696">
        <v>1</v>
      </c>
      <c r="S719" s="701">
        <v>1</v>
      </c>
      <c r="T719" s="700">
        <v>0.5</v>
      </c>
      <c r="U719" s="702">
        <v>1</v>
      </c>
    </row>
    <row r="720" spans="1:21" ht="14.4" customHeight="1" x14ac:dyDescent="0.3">
      <c r="A720" s="695">
        <v>31</v>
      </c>
      <c r="B720" s="696" t="s">
        <v>557</v>
      </c>
      <c r="C720" s="696">
        <v>89301312</v>
      </c>
      <c r="D720" s="697" t="s">
        <v>2545</v>
      </c>
      <c r="E720" s="698" t="s">
        <v>1794</v>
      </c>
      <c r="F720" s="696" t="s">
        <v>1769</v>
      </c>
      <c r="G720" s="696" t="s">
        <v>1937</v>
      </c>
      <c r="H720" s="696" t="s">
        <v>558</v>
      </c>
      <c r="I720" s="696" t="s">
        <v>2537</v>
      </c>
      <c r="J720" s="696" t="s">
        <v>2538</v>
      </c>
      <c r="K720" s="696" t="s">
        <v>2110</v>
      </c>
      <c r="L720" s="699">
        <v>155.53</v>
      </c>
      <c r="M720" s="699">
        <v>155.53</v>
      </c>
      <c r="N720" s="696">
        <v>1</v>
      </c>
      <c r="O720" s="700">
        <v>0.5</v>
      </c>
      <c r="P720" s="699">
        <v>155.53</v>
      </c>
      <c r="Q720" s="701">
        <v>1</v>
      </c>
      <c r="R720" s="696">
        <v>1</v>
      </c>
      <c r="S720" s="701">
        <v>1</v>
      </c>
      <c r="T720" s="700">
        <v>0.5</v>
      </c>
      <c r="U720" s="702">
        <v>1</v>
      </c>
    </row>
    <row r="721" spans="1:21" ht="14.4" customHeight="1" x14ac:dyDescent="0.3">
      <c r="A721" s="695">
        <v>31</v>
      </c>
      <c r="B721" s="696" t="s">
        <v>557</v>
      </c>
      <c r="C721" s="696">
        <v>89301312</v>
      </c>
      <c r="D721" s="697" t="s">
        <v>2545</v>
      </c>
      <c r="E721" s="698" t="s">
        <v>1794</v>
      </c>
      <c r="F721" s="696" t="s">
        <v>1769</v>
      </c>
      <c r="G721" s="696" t="s">
        <v>1795</v>
      </c>
      <c r="H721" s="696" t="s">
        <v>990</v>
      </c>
      <c r="I721" s="696" t="s">
        <v>1061</v>
      </c>
      <c r="J721" s="696" t="s">
        <v>1062</v>
      </c>
      <c r="K721" s="696" t="s">
        <v>1063</v>
      </c>
      <c r="L721" s="699">
        <v>468.96</v>
      </c>
      <c r="M721" s="699">
        <v>937.92</v>
      </c>
      <c r="N721" s="696">
        <v>2</v>
      </c>
      <c r="O721" s="700">
        <v>2</v>
      </c>
      <c r="P721" s="699">
        <v>468.96</v>
      </c>
      <c r="Q721" s="701">
        <v>0.5</v>
      </c>
      <c r="R721" s="696">
        <v>1</v>
      </c>
      <c r="S721" s="701">
        <v>0.5</v>
      </c>
      <c r="T721" s="700">
        <v>1</v>
      </c>
      <c r="U721" s="702">
        <v>0.5</v>
      </c>
    </row>
    <row r="722" spans="1:21" ht="14.4" customHeight="1" x14ac:dyDescent="0.3">
      <c r="A722" s="695">
        <v>31</v>
      </c>
      <c r="B722" s="696" t="s">
        <v>557</v>
      </c>
      <c r="C722" s="696">
        <v>89301312</v>
      </c>
      <c r="D722" s="697" t="s">
        <v>2545</v>
      </c>
      <c r="E722" s="698" t="s">
        <v>1794</v>
      </c>
      <c r="F722" s="696" t="s">
        <v>1769</v>
      </c>
      <c r="G722" s="696" t="s">
        <v>1795</v>
      </c>
      <c r="H722" s="696" t="s">
        <v>990</v>
      </c>
      <c r="I722" s="696" t="s">
        <v>1065</v>
      </c>
      <c r="J722" s="696" t="s">
        <v>1062</v>
      </c>
      <c r="K722" s="696" t="s">
        <v>1066</v>
      </c>
      <c r="L722" s="699">
        <v>625.29</v>
      </c>
      <c r="M722" s="699">
        <v>19383.989999999998</v>
      </c>
      <c r="N722" s="696">
        <v>31</v>
      </c>
      <c r="O722" s="700">
        <v>22</v>
      </c>
      <c r="P722" s="699">
        <v>17508.12</v>
      </c>
      <c r="Q722" s="701">
        <v>0.90322580645161299</v>
      </c>
      <c r="R722" s="696">
        <v>28</v>
      </c>
      <c r="S722" s="701">
        <v>0.90322580645161288</v>
      </c>
      <c r="T722" s="700">
        <v>19</v>
      </c>
      <c r="U722" s="702">
        <v>0.86363636363636365</v>
      </c>
    </row>
    <row r="723" spans="1:21" ht="14.4" customHeight="1" x14ac:dyDescent="0.3">
      <c r="A723" s="695">
        <v>31</v>
      </c>
      <c r="B723" s="696" t="s">
        <v>557</v>
      </c>
      <c r="C723" s="696">
        <v>89301312</v>
      </c>
      <c r="D723" s="697" t="s">
        <v>2545</v>
      </c>
      <c r="E723" s="698" t="s">
        <v>1794</v>
      </c>
      <c r="F723" s="696" t="s">
        <v>1769</v>
      </c>
      <c r="G723" s="696" t="s">
        <v>1795</v>
      </c>
      <c r="H723" s="696" t="s">
        <v>990</v>
      </c>
      <c r="I723" s="696" t="s">
        <v>1481</v>
      </c>
      <c r="J723" s="696" t="s">
        <v>1062</v>
      </c>
      <c r="K723" s="696" t="s">
        <v>1482</v>
      </c>
      <c r="L723" s="699">
        <v>937.93</v>
      </c>
      <c r="M723" s="699">
        <v>1875.86</v>
      </c>
      <c r="N723" s="696">
        <v>2</v>
      </c>
      <c r="O723" s="700">
        <v>2</v>
      </c>
      <c r="P723" s="699">
        <v>937.93</v>
      </c>
      <c r="Q723" s="701">
        <v>0.5</v>
      </c>
      <c r="R723" s="696">
        <v>1</v>
      </c>
      <c r="S723" s="701">
        <v>0.5</v>
      </c>
      <c r="T723" s="700">
        <v>1</v>
      </c>
      <c r="U723" s="702">
        <v>0.5</v>
      </c>
    </row>
    <row r="724" spans="1:21" ht="14.4" customHeight="1" x14ac:dyDescent="0.3">
      <c r="A724" s="695">
        <v>31</v>
      </c>
      <c r="B724" s="696" t="s">
        <v>557</v>
      </c>
      <c r="C724" s="696">
        <v>89301312</v>
      </c>
      <c r="D724" s="697" t="s">
        <v>2545</v>
      </c>
      <c r="E724" s="698" t="s">
        <v>1794</v>
      </c>
      <c r="F724" s="696" t="s">
        <v>1769</v>
      </c>
      <c r="G724" s="696" t="s">
        <v>1835</v>
      </c>
      <c r="H724" s="696" t="s">
        <v>990</v>
      </c>
      <c r="I724" s="696" t="s">
        <v>992</v>
      </c>
      <c r="J724" s="696" t="s">
        <v>993</v>
      </c>
      <c r="K724" s="696" t="s">
        <v>1716</v>
      </c>
      <c r="L724" s="699">
        <v>96.63</v>
      </c>
      <c r="M724" s="699">
        <v>193.26</v>
      </c>
      <c r="N724" s="696">
        <v>2</v>
      </c>
      <c r="O724" s="700">
        <v>2</v>
      </c>
      <c r="P724" s="699">
        <v>96.63</v>
      </c>
      <c r="Q724" s="701">
        <v>0.5</v>
      </c>
      <c r="R724" s="696">
        <v>1</v>
      </c>
      <c r="S724" s="701">
        <v>0.5</v>
      </c>
      <c r="T724" s="700">
        <v>1</v>
      </c>
      <c r="U724" s="702">
        <v>0.5</v>
      </c>
    </row>
    <row r="725" spans="1:21" ht="14.4" customHeight="1" x14ac:dyDescent="0.3">
      <c r="A725" s="695">
        <v>31</v>
      </c>
      <c r="B725" s="696" t="s">
        <v>557</v>
      </c>
      <c r="C725" s="696">
        <v>89301312</v>
      </c>
      <c r="D725" s="697" t="s">
        <v>2545</v>
      </c>
      <c r="E725" s="698" t="s">
        <v>1794</v>
      </c>
      <c r="F725" s="696" t="s">
        <v>1769</v>
      </c>
      <c r="G725" s="696" t="s">
        <v>1852</v>
      </c>
      <c r="H725" s="696" t="s">
        <v>558</v>
      </c>
      <c r="I725" s="696" t="s">
        <v>663</v>
      </c>
      <c r="J725" s="696" t="s">
        <v>1853</v>
      </c>
      <c r="K725" s="696" t="s">
        <v>1854</v>
      </c>
      <c r="L725" s="699">
        <v>0</v>
      </c>
      <c r="M725" s="699">
        <v>0</v>
      </c>
      <c r="N725" s="696">
        <v>1</v>
      </c>
      <c r="O725" s="700">
        <v>1</v>
      </c>
      <c r="P725" s="699"/>
      <c r="Q725" s="701"/>
      <c r="R725" s="696"/>
      <c r="S725" s="701">
        <v>0</v>
      </c>
      <c r="T725" s="700"/>
      <c r="U725" s="702">
        <v>0</v>
      </c>
    </row>
    <row r="726" spans="1:21" ht="14.4" customHeight="1" x14ac:dyDescent="0.3">
      <c r="A726" s="695">
        <v>31</v>
      </c>
      <c r="B726" s="696" t="s">
        <v>557</v>
      </c>
      <c r="C726" s="696">
        <v>89301312</v>
      </c>
      <c r="D726" s="697" t="s">
        <v>2545</v>
      </c>
      <c r="E726" s="698" t="s">
        <v>1794</v>
      </c>
      <c r="F726" s="696" t="s">
        <v>1769</v>
      </c>
      <c r="G726" s="696" t="s">
        <v>1855</v>
      </c>
      <c r="H726" s="696" t="s">
        <v>558</v>
      </c>
      <c r="I726" s="696" t="s">
        <v>1856</v>
      </c>
      <c r="J726" s="696" t="s">
        <v>1857</v>
      </c>
      <c r="K726" s="696" t="s">
        <v>1858</v>
      </c>
      <c r="L726" s="699">
        <v>23.46</v>
      </c>
      <c r="M726" s="699">
        <v>23.46</v>
      </c>
      <c r="N726" s="696">
        <v>1</v>
      </c>
      <c r="O726" s="700">
        <v>0.5</v>
      </c>
      <c r="P726" s="699">
        <v>23.46</v>
      </c>
      <c r="Q726" s="701">
        <v>1</v>
      </c>
      <c r="R726" s="696">
        <v>1</v>
      </c>
      <c r="S726" s="701">
        <v>1</v>
      </c>
      <c r="T726" s="700">
        <v>0.5</v>
      </c>
      <c r="U726" s="702">
        <v>1</v>
      </c>
    </row>
    <row r="727" spans="1:21" ht="14.4" customHeight="1" x14ac:dyDescent="0.3">
      <c r="A727" s="695">
        <v>31</v>
      </c>
      <c r="B727" s="696" t="s">
        <v>557</v>
      </c>
      <c r="C727" s="696">
        <v>89301312</v>
      </c>
      <c r="D727" s="697" t="s">
        <v>2545</v>
      </c>
      <c r="E727" s="698" t="s">
        <v>1794</v>
      </c>
      <c r="F727" s="696" t="s">
        <v>1769</v>
      </c>
      <c r="G727" s="696" t="s">
        <v>1796</v>
      </c>
      <c r="H727" s="696" t="s">
        <v>558</v>
      </c>
      <c r="I727" s="696" t="s">
        <v>1108</v>
      </c>
      <c r="J727" s="696" t="s">
        <v>1109</v>
      </c>
      <c r="K727" s="696" t="s">
        <v>1797</v>
      </c>
      <c r="L727" s="699">
        <v>194.73</v>
      </c>
      <c r="M727" s="699">
        <v>194.73</v>
      </c>
      <c r="N727" s="696">
        <v>1</v>
      </c>
      <c r="O727" s="700">
        <v>0.5</v>
      </c>
      <c r="P727" s="699">
        <v>194.73</v>
      </c>
      <c r="Q727" s="701">
        <v>1</v>
      </c>
      <c r="R727" s="696">
        <v>1</v>
      </c>
      <c r="S727" s="701">
        <v>1</v>
      </c>
      <c r="T727" s="700">
        <v>0.5</v>
      </c>
      <c r="U727" s="702">
        <v>1</v>
      </c>
    </row>
    <row r="728" spans="1:21" ht="14.4" customHeight="1" x14ac:dyDescent="0.3">
      <c r="A728" s="695">
        <v>31</v>
      </c>
      <c r="B728" s="696" t="s">
        <v>557</v>
      </c>
      <c r="C728" s="696">
        <v>89301312</v>
      </c>
      <c r="D728" s="697" t="s">
        <v>2545</v>
      </c>
      <c r="E728" s="698" t="s">
        <v>1794</v>
      </c>
      <c r="F728" s="696" t="s">
        <v>1769</v>
      </c>
      <c r="G728" s="696" t="s">
        <v>1859</v>
      </c>
      <c r="H728" s="696" t="s">
        <v>990</v>
      </c>
      <c r="I728" s="696" t="s">
        <v>1863</v>
      </c>
      <c r="J728" s="696" t="s">
        <v>1012</v>
      </c>
      <c r="K728" s="696" t="s">
        <v>1862</v>
      </c>
      <c r="L728" s="699">
        <v>98.23</v>
      </c>
      <c r="M728" s="699">
        <v>98.23</v>
      </c>
      <c r="N728" s="696">
        <v>1</v>
      </c>
      <c r="O728" s="700">
        <v>1</v>
      </c>
      <c r="P728" s="699">
        <v>98.23</v>
      </c>
      <c r="Q728" s="701">
        <v>1</v>
      </c>
      <c r="R728" s="696">
        <v>1</v>
      </c>
      <c r="S728" s="701">
        <v>1</v>
      </c>
      <c r="T728" s="700">
        <v>1</v>
      </c>
      <c r="U728" s="702">
        <v>1</v>
      </c>
    </row>
    <row r="729" spans="1:21" ht="14.4" customHeight="1" x14ac:dyDescent="0.3">
      <c r="A729" s="695">
        <v>31</v>
      </c>
      <c r="B729" s="696" t="s">
        <v>557</v>
      </c>
      <c r="C729" s="696">
        <v>89301312</v>
      </c>
      <c r="D729" s="697" t="s">
        <v>2545</v>
      </c>
      <c r="E729" s="698" t="s">
        <v>1794</v>
      </c>
      <c r="F729" s="696" t="s">
        <v>1769</v>
      </c>
      <c r="G729" s="696" t="s">
        <v>2025</v>
      </c>
      <c r="H729" s="696" t="s">
        <v>558</v>
      </c>
      <c r="I729" s="696" t="s">
        <v>2539</v>
      </c>
      <c r="J729" s="696" t="s">
        <v>2027</v>
      </c>
      <c r="K729" s="696" t="s">
        <v>2540</v>
      </c>
      <c r="L729" s="699">
        <v>0</v>
      </c>
      <c r="M729" s="699">
        <v>0</v>
      </c>
      <c r="N729" s="696">
        <v>1</v>
      </c>
      <c r="O729" s="700">
        <v>1</v>
      </c>
      <c r="P729" s="699">
        <v>0</v>
      </c>
      <c r="Q729" s="701"/>
      <c r="R729" s="696">
        <v>1</v>
      </c>
      <c r="S729" s="701">
        <v>1</v>
      </c>
      <c r="T729" s="700">
        <v>1</v>
      </c>
      <c r="U729" s="702">
        <v>1</v>
      </c>
    </row>
    <row r="730" spans="1:21" ht="14.4" customHeight="1" x14ac:dyDescent="0.3">
      <c r="A730" s="695">
        <v>31</v>
      </c>
      <c r="B730" s="696" t="s">
        <v>557</v>
      </c>
      <c r="C730" s="696">
        <v>89301312</v>
      </c>
      <c r="D730" s="697" t="s">
        <v>2545</v>
      </c>
      <c r="E730" s="698" t="s">
        <v>1794</v>
      </c>
      <c r="F730" s="696" t="s">
        <v>1771</v>
      </c>
      <c r="G730" s="696" t="s">
        <v>1873</v>
      </c>
      <c r="H730" s="696" t="s">
        <v>558</v>
      </c>
      <c r="I730" s="696" t="s">
        <v>1917</v>
      </c>
      <c r="J730" s="696" t="s">
        <v>1875</v>
      </c>
      <c r="K730" s="696" t="s">
        <v>1918</v>
      </c>
      <c r="L730" s="699">
        <v>47.57</v>
      </c>
      <c r="M730" s="699">
        <v>47.57</v>
      </c>
      <c r="N730" s="696">
        <v>1</v>
      </c>
      <c r="O730" s="700">
        <v>1</v>
      </c>
      <c r="P730" s="699">
        <v>47.57</v>
      </c>
      <c r="Q730" s="701">
        <v>1</v>
      </c>
      <c r="R730" s="696">
        <v>1</v>
      </c>
      <c r="S730" s="701">
        <v>1</v>
      </c>
      <c r="T730" s="700">
        <v>1</v>
      </c>
      <c r="U730" s="702">
        <v>1</v>
      </c>
    </row>
    <row r="731" spans="1:21" ht="14.4" customHeight="1" x14ac:dyDescent="0.3">
      <c r="A731" s="695">
        <v>31</v>
      </c>
      <c r="B731" s="696" t="s">
        <v>557</v>
      </c>
      <c r="C731" s="696">
        <v>89301312</v>
      </c>
      <c r="D731" s="697" t="s">
        <v>2545</v>
      </c>
      <c r="E731" s="698" t="s">
        <v>1794</v>
      </c>
      <c r="F731" s="696" t="s">
        <v>1771</v>
      </c>
      <c r="G731" s="696" t="s">
        <v>1877</v>
      </c>
      <c r="H731" s="696" t="s">
        <v>558</v>
      </c>
      <c r="I731" s="696" t="s">
        <v>1878</v>
      </c>
      <c r="J731" s="696" t="s">
        <v>1879</v>
      </c>
      <c r="K731" s="696" t="s">
        <v>1880</v>
      </c>
      <c r="L731" s="699">
        <v>260</v>
      </c>
      <c r="M731" s="699">
        <v>1040</v>
      </c>
      <c r="N731" s="696">
        <v>4</v>
      </c>
      <c r="O731" s="700">
        <v>2</v>
      </c>
      <c r="P731" s="699">
        <v>520</v>
      </c>
      <c r="Q731" s="701">
        <v>0.5</v>
      </c>
      <c r="R731" s="696">
        <v>2</v>
      </c>
      <c r="S731" s="701">
        <v>0.5</v>
      </c>
      <c r="T731" s="700">
        <v>1</v>
      </c>
      <c r="U731" s="702">
        <v>0.5</v>
      </c>
    </row>
    <row r="732" spans="1:21" ht="14.4" customHeight="1" x14ac:dyDescent="0.3">
      <c r="A732" s="695">
        <v>31</v>
      </c>
      <c r="B732" s="696" t="s">
        <v>557</v>
      </c>
      <c r="C732" s="696">
        <v>89301312</v>
      </c>
      <c r="D732" s="697" t="s">
        <v>2545</v>
      </c>
      <c r="E732" s="698" t="s">
        <v>1794</v>
      </c>
      <c r="F732" s="696" t="s">
        <v>1771</v>
      </c>
      <c r="G732" s="696" t="s">
        <v>1877</v>
      </c>
      <c r="H732" s="696" t="s">
        <v>558</v>
      </c>
      <c r="I732" s="696" t="s">
        <v>1881</v>
      </c>
      <c r="J732" s="696" t="s">
        <v>1882</v>
      </c>
      <c r="K732" s="696" t="s">
        <v>1883</v>
      </c>
      <c r="L732" s="699">
        <v>200</v>
      </c>
      <c r="M732" s="699">
        <v>400</v>
      </c>
      <c r="N732" s="696">
        <v>2</v>
      </c>
      <c r="O732" s="700">
        <v>1</v>
      </c>
      <c r="P732" s="699">
        <v>400</v>
      </c>
      <c r="Q732" s="701">
        <v>1</v>
      </c>
      <c r="R732" s="696">
        <v>2</v>
      </c>
      <c r="S732" s="701">
        <v>1</v>
      </c>
      <c r="T732" s="700">
        <v>1</v>
      </c>
      <c r="U732" s="702">
        <v>1</v>
      </c>
    </row>
    <row r="733" spans="1:21" ht="14.4" customHeight="1" x14ac:dyDescent="0.3">
      <c r="A733" s="695">
        <v>31</v>
      </c>
      <c r="B733" s="696" t="s">
        <v>557</v>
      </c>
      <c r="C733" s="696">
        <v>89301312</v>
      </c>
      <c r="D733" s="697" t="s">
        <v>2545</v>
      </c>
      <c r="E733" s="698" t="s">
        <v>1794</v>
      </c>
      <c r="F733" s="696" t="s">
        <v>1771</v>
      </c>
      <c r="G733" s="696" t="s">
        <v>1884</v>
      </c>
      <c r="H733" s="696" t="s">
        <v>558</v>
      </c>
      <c r="I733" s="696" t="s">
        <v>1885</v>
      </c>
      <c r="J733" s="696" t="s">
        <v>1886</v>
      </c>
      <c r="K733" s="696" t="s">
        <v>1887</v>
      </c>
      <c r="L733" s="699">
        <v>3000</v>
      </c>
      <c r="M733" s="699">
        <v>3000</v>
      </c>
      <c r="N733" s="696">
        <v>1</v>
      </c>
      <c r="O733" s="700">
        <v>1</v>
      </c>
      <c r="P733" s="699">
        <v>3000</v>
      </c>
      <c r="Q733" s="701">
        <v>1</v>
      </c>
      <c r="R733" s="696">
        <v>1</v>
      </c>
      <c r="S733" s="701">
        <v>1</v>
      </c>
      <c r="T733" s="700">
        <v>1</v>
      </c>
      <c r="U733" s="702">
        <v>1</v>
      </c>
    </row>
    <row r="734" spans="1:21" ht="14.4" customHeight="1" x14ac:dyDescent="0.3">
      <c r="A734" s="695">
        <v>31</v>
      </c>
      <c r="B734" s="696" t="s">
        <v>557</v>
      </c>
      <c r="C734" s="696">
        <v>89301312</v>
      </c>
      <c r="D734" s="697" t="s">
        <v>2545</v>
      </c>
      <c r="E734" s="698" t="s">
        <v>1794</v>
      </c>
      <c r="F734" s="696" t="s">
        <v>1771</v>
      </c>
      <c r="G734" s="696" t="s">
        <v>1884</v>
      </c>
      <c r="H734" s="696" t="s">
        <v>558</v>
      </c>
      <c r="I734" s="696" t="s">
        <v>1888</v>
      </c>
      <c r="J734" s="696" t="s">
        <v>1889</v>
      </c>
      <c r="K734" s="696" t="s">
        <v>1890</v>
      </c>
      <c r="L734" s="699">
        <v>199.5</v>
      </c>
      <c r="M734" s="699">
        <v>399</v>
      </c>
      <c r="N734" s="696">
        <v>2</v>
      </c>
      <c r="O734" s="700">
        <v>2</v>
      </c>
      <c r="P734" s="699">
        <v>399</v>
      </c>
      <c r="Q734" s="701">
        <v>1</v>
      </c>
      <c r="R734" s="696">
        <v>2</v>
      </c>
      <c r="S734" s="701">
        <v>1</v>
      </c>
      <c r="T734" s="700">
        <v>2</v>
      </c>
      <c r="U734" s="702">
        <v>1</v>
      </c>
    </row>
    <row r="735" spans="1:21" ht="14.4" customHeight="1" x14ac:dyDescent="0.3">
      <c r="A735" s="695">
        <v>31</v>
      </c>
      <c r="B735" s="696" t="s">
        <v>557</v>
      </c>
      <c r="C735" s="696">
        <v>89301312</v>
      </c>
      <c r="D735" s="697" t="s">
        <v>2545</v>
      </c>
      <c r="E735" s="698" t="s">
        <v>1794</v>
      </c>
      <c r="F735" s="696" t="s">
        <v>1771</v>
      </c>
      <c r="G735" s="696" t="s">
        <v>1884</v>
      </c>
      <c r="H735" s="696" t="s">
        <v>558</v>
      </c>
      <c r="I735" s="696" t="s">
        <v>2541</v>
      </c>
      <c r="J735" s="696" t="s">
        <v>2542</v>
      </c>
      <c r="K735" s="696" t="s">
        <v>2543</v>
      </c>
      <c r="L735" s="699">
        <v>696.93</v>
      </c>
      <c r="M735" s="699">
        <v>696.93</v>
      </c>
      <c r="N735" s="696">
        <v>1</v>
      </c>
      <c r="O735" s="700">
        <v>1</v>
      </c>
      <c r="P735" s="699">
        <v>696.93</v>
      </c>
      <c r="Q735" s="701">
        <v>1</v>
      </c>
      <c r="R735" s="696">
        <v>1</v>
      </c>
      <c r="S735" s="701">
        <v>1</v>
      </c>
      <c r="T735" s="700">
        <v>1</v>
      </c>
      <c r="U735" s="702">
        <v>1</v>
      </c>
    </row>
    <row r="736" spans="1:21" ht="14.4" customHeight="1" x14ac:dyDescent="0.3">
      <c r="A736" s="695">
        <v>31</v>
      </c>
      <c r="B736" s="696" t="s">
        <v>557</v>
      </c>
      <c r="C736" s="696">
        <v>89301312</v>
      </c>
      <c r="D736" s="697" t="s">
        <v>2545</v>
      </c>
      <c r="E736" s="698" t="s">
        <v>1794</v>
      </c>
      <c r="F736" s="696" t="s">
        <v>1771</v>
      </c>
      <c r="G736" s="696" t="s">
        <v>1884</v>
      </c>
      <c r="H736" s="696" t="s">
        <v>558</v>
      </c>
      <c r="I736" s="696" t="s">
        <v>2003</v>
      </c>
      <c r="J736" s="696" t="s">
        <v>2004</v>
      </c>
      <c r="K736" s="696" t="s">
        <v>2005</v>
      </c>
      <c r="L736" s="699">
        <v>320.25</v>
      </c>
      <c r="M736" s="699">
        <v>640.5</v>
      </c>
      <c r="N736" s="696">
        <v>2</v>
      </c>
      <c r="O736" s="700">
        <v>2</v>
      </c>
      <c r="P736" s="699">
        <v>640.5</v>
      </c>
      <c r="Q736" s="701">
        <v>1</v>
      </c>
      <c r="R736" s="696">
        <v>2</v>
      </c>
      <c r="S736" s="701">
        <v>1</v>
      </c>
      <c r="T736" s="700">
        <v>2</v>
      </c>
      <c r="U736" s="702">
        <v>1</v>
      </c>
    </row>
    <row r="737" spans="1:21" ht="14.4" customHeight="1" x14ac:dyDescent="0.3">
      <c r="A737" s="695">
        <v>31</v>
      </c>
      <c r="B737" s="696" t="s">
        <v>557</v>
      </c>
      <c r="C737" s="696">
        <v>89301312</v>
      </c>
      <c r="D737" s="697" t="s">
        <v>2545</v>
      </c>
      <c r="E737" s="698" t="s">
        <v>1794</v>
      </c>
      <c r="F737" s="696" t="s">
        <v>1771</v>
      </c>
      <c r="G737" s="696" t="s">
        <v>1884</v>
      </c>
      <c r="H737" s="696" t="s">
        <v>558</v>
      </c>
      <c r="I737" s="696" t="s">
        <v>2153</v>
      </c>
      <c r="J737" s="696" t="s">
        <v>2154</v>
      </c>
      <c r="K737" s="696" t="s">
        <v>2155</v>
      </c>
      <c r="L737" s="699">
        <v>245.43</v>
      </c>
      <c r="M737" s="699">
        <v>245.43</v>
      </c>
      <c r="N737" s="696">
        <v>1</v>
      </c>
      <c r="O737" s="700">
        <v>1</v>
      </c>
      <c r="P737" s="699">
        <v>245.43</v>
      </c>
      <c r="Q737" s="701">
        <v>1</v>
      </c>
      <c r="R737" s="696">
        <v>1</v>
      </c>
      <c r="S737" s="701">
        <v>1</v>
      </c>
      <c r="T737" s="700">
        <v>1</v>
      </c>
      <c r="U737" s="702">
        <v>1</v>
      </c>
    </row>
    <row r="738" spans="1:21" ht="14.4" customHeight="1" x14ac:dyDescent="0.3">
      <c r="A738" s="695">
        <v>31</v>
      </c>
      <c r="B738" s="696" t="s">
        <v>557</v>
      </c>
      <c r="C738" s="696">
        <v>89301312</v>
      </c>
      <c r="D738" s="697" t="s">
        <v>2545</v>
      </c>
      <c r="E738" s="698" t="s">
        <v>1794</v>
      </c>
      <c r="F738" s="696" t="s">
        <v>1771</v>
      </c>
      <c r="G738" s="696" t="s">
        <v>1884</v>
      </c>
      <c r="H738" s="696" t="s">
        <v>558</v>
      </c>
      <c r="I738" s="696" t="s">
        <v>1894</v>
      </c>
      <c r="J738" s="696" t="s">
        <v>1895</v>
      </c>
      <c r="K738" s="696" t="s">
        <v>1896</v>
      </c>
      <c r="L738" s="699">
        <v>750</v>
      </c>
      <c r="M738" s="699">
        <v>750</v>
      </c>
      <c r="N738" s="696">
        <v>1</v>
      </c>
      <c r="O738" s="700">
        <v>1</v>
      </c>
      <c r="P738" s="699">
        <v>750</v>
      </c>
      <c r="Q738" s="701">
        <v>1</v>
      </c>
      <c r="R738" s="696">
        <v>1</v>
      </c>
      <c r="S738" s="701">
        <v>1</v>
      </c>
      <c r="T738" s="700">
        <v>1</v>
      </c>
      <c r="U738" s="702">
        <v>1</v>
      </c>
    </row>
    <row r="739" spans="1:21" ht="14.4" customHeight="1" x14ac:dyDescent="0.3">
      <c r="A739" s="695">
        <v>31</v>
      </c>
      <c r="B739" s="696" t="s">
        <v>557</v>
      </c>
      <c r="C739" s="696">
        <v>89301312</v>
      </c>
      <c r="D739" s="697" t="s">
        <v>2545</v>
      </c>
      <c r="E739" s="698" t="s">
        <v>1794</v>
      </c>
      <c r="F739" s="696" t="s">
        <v>1771</v>
      </c>
      <c r="G739" s="696" t="s">
        <v>1884</v>
      </c>
      <c r="H739" s="696" t="s">
        <v>558</v>
      </c>
      <c r="I739" s="696" t="s">
        <v>1899</v>
      </c>
      <c r="J739" s="696" t="s">
        <v>1900</v>
      </c>
      <c r="K739" s="696" t="s">
        <v>1901</v>
      </c>
      <c r="L739" s="699">
        <v>971.25</v>
      </c>
      <c r="M739" s="699">
        <v>971.25</v>
      </c>
      <c r="N739" s="696">
        <v>1</v>
      </c>
      <c r="O739" s="700">
        <v>1</v>
      </c>
      <c r="P739" s="699">
        <v>971.25</v>
      </c>
      <c r="Q739" s="701">
        <v>1</v>
      </c>
      <c r="R739" s="696">
        <v>1</v>
      </c>
      <c r="S739" s="701">
        <v>1</v>
      </c>
      <c r="T739" s="700">
        <v>1</v>
      </c>
      <c r="U739" s="702">
        <v>1</v>
      </c>
    </row>
    <row r="740" spans="1:21" ht="14.4" customHeight="1" x14ac:dyDescent="0.3">
      <c r="A740" s="695">
        <v>31</v>
      </c>
      <c r="B740" s="696" t="s">
        <v>557</v>
      </c>
      <c r="C740" s="696">
        <v>89301312</v>
      </c>
      <c r="D740" s="697" t="s">
        <v>2545</v>
      </c>
      <c r="E740" s="698" t="s">
        <v>1794</v>
      </c>
      <c r="F740" s="696" t="s">
        <v>1771</v>
      </c>
      <c r="G740" s="696" t="s">
        <v>1884</v>
      </c>
      <c r="H740" s="696" t="s">
        <v>558</v>
      </c>
      <c r="I740" s="696" t="s">
        <v>2161</v>
      </c>
      <c r="J740" s="696" t="s">
        <v>2162</v>
      </c>
      <c r="K740" s="696"/>
      <c r="L740" s="699">
        <v>80.349999999999994</v>
      </c>
      <c r="M740" s="699">
        <v>160.69999999999999</v>
      </c>
      <c r="N740" s="696">
        <v>2</v>
      </c>
      <c r="O740" s="700">
        <v>2</v>
      </c>
      <c r="P740" s="699">
        <v>160.69999999999999</v>
      </c>
      <c r="Q740" s="701">
        <v>1</v>
      </c>
      <c r="R740" s="696">
        <v>2</v>
      </c>
      <c r="S740" s="701">
        <v>1</v>
      </c>
      <c r="T740" s="700">
        <v>2</v>
      </c>
      <c r="U740" s="702">
        <v>1</v>
      </c>
    </row>
    <row r="741" spans="1:21" ht="14.4" customHeight="1" x14ac:dyDescent="0.3">
      <c r="A741" s="695">
        <v>31</v>
      </c>
      <c r="B741" s="696" t="s">
        <v>557</v>
      </c>
      <c r="C741" s="696">
        <v>89301312</v>
      </c>
      <c r="D741" s="697" t="s">
        <v>2545</v>
      </c>
      <c r="E741" s="698" t="s">
        <v>1794</v>
      </c>
      <c r="F741" s="696" t="s">
        <v>1771</v>
      </c>
      <c r="G741" s="696" t="s">
        <v>1884</v>
      </c>
      <c r="H741" s="696" t="s">
        <v>558</v>
      </c>
      <c r="I741" s="696" t="s">
        <v>1984</v>
      </c>
      <c r="J741" s="696" t="s">
        <v>1985</v>
      </c>
      <c r="K741" s="696" t="s">
        <v>1986</v>
      </c>
      <c r="L741" s="699">
        <v>350</v>
      </c>
      <c r="M741" s="699">
        <v>2450</v>
      </c>
      <c r="N741" s="696">
        <v>7</v>
      </c>
      <c r="O741" s="700">
        <v>7</v>
      </c>
      <c r="P741" s="699">
        <v>2450</v>
      </c>
      <c r="Q741" s="701">
        <v>1</v>
      </c>
      <c r="R741" s="696">
        <v>7</v>
      </c>
      <c r="S741" s="701">
        <v>1</v>
      </c>
      <c r="T741" s="700">
        <v>7</v>
      </c>
      <c r="U741" s="702">
        <v>1</v>
      </c>
    </row>
    <row r="742" spans="1:21" ht="14.4" customHeight="1" x14ac:dyDescent="0.3">
      <c r="A742" s="695">
        <v>31</v>
      </c>
      <c r="B742" s="696" t="s">
        <v>557</v>
      </c>
      <c r="C742" s="696">
        <v>89301313</v>
      </c>
      <c r="D742" s="697" t="s">
        <v>2546</v>
      </c>
      <c r="E742" s="698" t="s">
        <v>1781</v>
      </c>
      <c r="F742" s="696" t="s">
        <v>1771</v>
      </c>
      <c r="G742" s="696" t="s">
        <v>1864</v>
      </c>
      <c r="H742" s="696" t="s">
        <v>558</v>
      </c>
      <c r="I742" s="696" t="s">
        <v>1865</v>
      </c>
      <c r="J742" s="696" t="s">
        <v>1868</v>
      </c>
      <c r="K742" s="696" t="s">
        <v>1869</v>
      </c>
      <c r="L742" s="699">
        <v>410</v>
      </c>
      <c r="M742" s="699">
        <v>820</v>
      </c>
      <c r="N742" s="696">
        <v>2</v>
      </c>
      <c r="O742" s="700">
        <v>2</v>
      </c>
      <c r="P742" s="699">
        <v>820</v>
      </c>
      <c r="Q742" s="701">
        <v>1</v>
      </c>
      <c r="R742" s="696">
        <v>2</v>
      </c>
      <c r="S742" s="701">
        <v>1</v>
      </c>
      <c r="T742" s="700">
        <v>2</v>
      </c>
      <c r="U742" s="702">
        <v>1</v>
      </c>
    </row>
    <row r="743" spans="1:21" ht="14.4" customHeight="1" x14ac:dyDescent="0.3">
      <c r="A743" s="695">
        <v>31</v>
      </c>
      <c r="B743" s="696" t="s">
        <v>557</v>
      </c>
      <c r="C743" s="696">
        <v>89301313</v>
      </c>
      <c r="D743" s="697" t="s">
        <v>2546</v>
      </c>
      <c r="E743" s="698" t="s">
        <v>1781</v>
      </c>
      <c r="F743" s="696" t="s">
        <v>1771</v>
      </c>
      <c r="G743" s="696" t="s">
        <v>1884</v>
      </c>
      <c r="H743" s="696" t="s">
        <v>558</v>
      </c>
      <c r="I743" s="696" t="s">
        <v>1891</v>
      </c>
      <c r="J743" s="696" t="s">
        <v>1892</v>
      </c>
      <c r="K743" s="696" t="s">
        <v>1893</v>
      </c>
      <c r="L743" s="699">
        <v>492.18</v>
      </c>
      <c r="M743" s="699">
        <v>492.18</v>
      </c>
      <c r="N743" s="696">
        <v>1</v>
      </c>
      <c r="O743" s="700">
        <v>1</v>
      </c>
      <c r="P743" s="699">
        <v>492.18</v>
      </c>
      <c r="Q743" s="701">
        <v>1</v>
      </c>
      <c r="R743" s="696">
        <v>1</v>
      </c>
      <c r="S743" s="701">
        <v>1</v>
      </c>
      <c r="T743" s="700">
        <v>1</v>
      </c>
      <c r="U743" s="702">
        <v>1</v>
      </c>
    </row>
    <row r="744" spans="1:21" ht="14.4" customHeight="1" x14ac:dyDescent="0.3">
      <c r="A744" s="695">
        <v>31</v>
      </c>
      <c r="B744" s="696" t="s">
        <v>557</v>
      </c>
      <c r="C744" s="696">
        <v>89301313</v>
      </c>
      <c r="D744" s="697" t="s">
        <v>2546</v>
      </c>
      <c r="E744" s="698" t="s">
        <v>1782</v>
      </c>
      <c r="F744" s="696" t="s">
        <v>1771</v>
      </c>
      <c r="G744" s="696" t="s">
        <v>1873</v>
      </c>
      <c r="H744" s="696" t="s">
        <v>558</v>
      </c>
      <c r="I744" s="696" t="s">
        <v>1874</v>
      </c>
      <c r="J744" s="696" t="s">
        <v>1875</v>
      </c>
      <c r="K744" s="696" t="s">
        <v>1876</v>
      </c>
      <c r="L744" s="699">
        <v>35.75</v>
      </c>
      <c r="M744" s="699">
        <v>71.5</v>
      </c>
      <c r="N744" s="696">
        <v>2</v>
      </c>
      <c r="O744" s="700">
        <v>1</v>
      </c>
      <c r="P744" s="699">
        <v>71.5</v>
      </c>
      <c r="Q744" s="701">
        <v>1</v>
      </c>
      <c r="R744" s="696">
        <v>2</v>
      </c>
      <c r="S744" s="701">
        <v>1</v>
      </c>
      <c r="T744" s="700">
        <v>1</v>
      </c>
      <c r="U744" s="702">
        <v>1</v>
      </c>
    </row>
    <row r="745" spans="1:21" ht="14.4" customHeight="1" x14ac:dyDescent="0.3">
      <c r="A745" s="695">
        <v>31</v>
      </c>
      <c r="B745" s="696" t="s">
        <v>557</v>
      </c>
      <c r="C745" s="696">
        <v>89301313</v>
      </c>
      <c r="D745" s="697" t="s">
        <v>2546</v>
      </c>
      <c r="E745" s="698" t="s">
        <v>1788</v>
      </c>
      <c r="F745" s="696" t="s">
        <v>1771</v>
      </c>
      <c r="G745" s="696" t="s">
        <v>1884</v>
      </c>
      <c r="H745" s="696" t="s">
        <v>558</v>
      </c>
      <c r="I745" s="696" t="s">
        <v>1891</v>
      </c>
      <c r="J745" s="696" t="s">
        <v>1892</v>
      </c>
      <c r="K745" s="696" t="s">
        <v>1893</v>
      </c>
      <c r="L745" s="699">
        <v>492.18</v>
      </c>
      <c r="M745" s="699">
        <v>492.18</v>
      </c>
      <c r="N745" s="696">
        <v>1</v>
      </c>
      <c r="O745" s="700">
        <v>1</v>
      </c>
      <c r="P745" s="699">
        <v>492.18</v>
      </c>
      <c r="Q745" s="701">
        <v>1</v>
      </c>
      <c r="R745" s="696">
        <v>1</v>
      </c>
      <c r="S745" s="701">
        <v>1</v>
      </c>
      <c r="T745" s="700">
        <v>1</v>
      </c>
      <c r="U745" s="702">
        <v>1</v>
      </c>
    </row>
    <row r="746" spans="1:21" ht="14.4" customHeight="1" x14ac:dyDescent="0.3">
      <c r="A746" s="695">
        <v>31</v>
      </c>
      <c r="B746" s="696" t="s">
        <v>557</v>
      </c>
      <c r="C746" s="696">
        <v>89301313</v>
      </c>
      <c r="D746" s="697" t="s">
        <v>2546</v>
      </c>
      <c r="E746" s="698" t="s">
        <v>1788</v>
      </c>
      <c r="F746" s="696" t="s">
        <v>1771</v>
      </c>
      <c r="G746" s="696" t="s">
        <v>1884</v>
      </c>
      <c r="H746" s="696" t="s">
        <v>558</v>
      </c>
      <c r="I746" s="696" t="s">
        <v>1899</v>
      </c>
      <c r="J746" s="696" t="s">
        <v>1900</v>
      </c>
      <c r="K746" s="696" t="s">
        <v>1901</v>
      </c>
      <c r="L746" s="699">
        <v>971.25</v>
      </c>
      <c r="M746" s="699">
        <v>971.25</v>
      </c>
      <c r="N746" s="696">
        <v>1</v>
      </c>
      <c r="O746" s="700">
        <v>1</v>
      </c>
      <c r="P746" s="699">
        <v>971.25</v>
      </c>
      <c r="Q746" s="701">
        <v>1</v>
      </c>
      <c r="R746" s="696">
        <v>1</v>
      </c>
      <c r="S746" s="701">
        <v>1</v>
      </c>
      <c r="T746" s="700">
        <v>1</v>
      </c>
      <c r="U746" s="702">
        <v>1</v>
      </c>
    </row>
    <row r="747" spans="1:21" ht="14.4" customHeight="1" x14ac:dyDescent="0.3">
      <c r="A747" s="695">
        <v>31</v>
      </c>
      <c r="B747" s="696" t="s">
        <v>557</v>
      </c>
      <c r="C747" s="696">
        <v>89301313</v>
      </c>
      <c r="D747" s="697" t="s">
        <v>2546</v>
      </c>
      <c r="E747" s="698" t="s">
        <v>1790</v>
      </c>
      <c r="F747" s="696" t="s">
        <v>1771</v>
      </c>
      <c r="G747" s="696" t="s">
        <v>1884</v>
      </c>
      <c r="H747" s="696" t="s">
        <v>558</v>
      </c>
      <c r="I747" s="696" t="s">
        <v>1899</v>
      </c>
      <c r="J747" s="696" t="s">
        <v>1900</v>
      </c>
      <c r="K747" s="696" t="s">
        <v>1901</v>
      </c>
      <c r="L747" s="699">
        <v>971.25</v>
      </c>
      <c r="M747" s="699">
        <v>971.25</v>
      </c>
      <c r="N747" s="696">
        <v>1</v>
      </c>
      <c r="O747" s="700">
        <v>1</v>
      </c>
      <c r="P747" s="699">
        <v>971.25</v>
      </c>
      <c r="Q747" s="701">
        <v>1</v>
      </c>
      <c r="R747" s="696">
        <v>1</v>
      </c>
      <c r="S747" s="701">
        <v>1</v>
      </c>
      <c r="T747" s="700">
        <v>1</v>
      </c>
      <c r="U747" s="702">
        <v>1</v>
      </c>
    </row>
    <row r="748" spans="1:21" ht="14.4" customHeight="1" thickBot="1" x14ac:dyDescent="0.35">
      <c r="A748" s="703">
        <v>31</v>
      </c>
      <c r="B748" s="704" t="s">
        <v>557</v>
      </c>
      <c r="C748" s="704">
        <v>89301313</v>
      </c>
      <c r="D748" s="705" t="s">
        <v>2546</v>
      </c>
      <c r="E748" s="706" t="s">
        <v>1794</v>
      </c>
      <c r="F748" s="704" t="s">
        <v>1771</v>
      </c>
      <c r="G748" s="704" t="s">
        <v>1864</v>
      </c>
      <c r="H748" s="704" t="s">
        <v>558</v>
      </c>
      <c r="I748" s="704" t="s">
        <v>1865</v>
      </c>
      <c r="J748" s="704" t="s">
        <v>1868</v>
      </c>
      <c r="K748" s="704" t="s">
        <v>1869</v>
      </c>
      <c r="L748" s="707">
        <v>410</v>
      </c>
      <c r="M748" s="707">
        <v>410</v>
      </c>
      <c r="N748" s="704">
        <v>1</v>
      </c>
      <c r="O748" s="708">
        <v>1</v>
      </c>
      <c r="P748" s="707"/>
      <c r="Q748" s="709">
        <v>0</v>
      </c>
      <c r="R748" s="704"/>
      <c r="S748" s="709">
        <v>0</v>
      </c>
      <c r="T748" s="708"/>
      <c r="U748" s="710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2548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1790</v>
      </c>
      <c r="B5" s="628">
        <v>1529.4</v>
      </c>
      <c r="C5" s="646">
        <v>5.026276706819259E-2</v>
      </c>
      <c r="D5" s="628">
        <v>28898.689999999995</v>
      </c>
      <c r="E5" s="646">
        <v>0.94973723293180734</v>
      </c>
      <c r="F5" s="629">
        <v>30428.089999999997</v>
      </c>
    </row>
    <row r="6" spans="1:6" ht="14.4" customHeight="1" x14ac:dyDescent="0.3">
      <c r="A6" s="718" t="s">
        <v>1781</v>
      </c>
      <c r="B6" s="711">
        <v>1021.5899999999999</v>
      </c>
      <c r="C6" s="701">
        <v>1.2573585611620586E-2</v>
      </c>
      <c r="D6" s="711">
        <v>80227.310000000012</v>
      </c>
      <c r="E6" s="701">
        <v>0.98742641438837941</v>
      </c>
      <c r="F6" s="712">
        <v>81248.900000000009</v>
      </c>
    </row>
    <row r="7" spans="1:6" ht="14.4" customHeight="1" x14ac:dyDescent="0.3">
      <c r="A7" s="718" t="s">
        <v>1789</v>
      </c>
      <c r="B7" s="711">
        <v>978.71</v>
      </c>
      <c r="C7" s="701">
        <v>0.14691815779992795</v>
      </c>
      <c r="D7" s="711">
        <v>5682.8899999999994</v>
      </c>
      <c r="E7" s="701">
        <v>0.85308184220007199</v>
      </c>
      <c r="F7" s="712">
        <v>6661.5999999999995</v>
      </c>
    </row>
    <row r="8" spans="1:6" ht="14.4" customHeight="1" x14ac:dyDescent="0.3">
      <c r="A8" s="718" t="s">
        <v>1788</v>
      </c>
      <c r="B8" s="711">
        <v>970.81999999999994</v>
      </c>
      <c r="C8" s="701">
        <v>1.5576020097593589E-2</v>
      </c>
      <c r="D8" s="711">
        <v>61357.040000000023</v>
      </c>
      <c r="E8" s="701">
        <v>0.98442397990240638</v>
      </c>
      <c r="F8" s="712">
        <v>62327.860000000022</v>
      </c>
    </row>
    <row r="9" spans="1:6" ht="14.4" customHeight="1" x14ac:dyDescent="0.3">
      <c r="A9" s="718" t="s">
        <v>1792</v>
      </c>
      <c r="B9" s="711">
        <v>871.74</v>
      </c>
      <c r="C9" s="701">
        <v>4.553360724325646E-2</v>
      </c>
      <c r="D9" s="711">
        <v>18273.239999999998</v>
      </c>
      <c r="E9" s="701">
        <v>0.9544663927567435</v>
      </c>
      <c r="F9" s="712">
        <v>19144.98</v>
      </c>
    </row>
    <row r="10" spans="1:6" ht="14.4" customHeight="1" x14ac:dyDescent="0.3">
      <c r="A10" s="718" t="s">
        <v>1783</v>
      </c>
      <c r="B10" s="711">
        <v>704.08999999999992</v>
      </c>
      <c r="C10" s="701">
        <v>2.2879490216531243E-2</v>
      </c>
      <c r="D10" s="711">
        <v>30069.759999999998</v>
      </c>
      <c r="E10" s="701">
        <v>0.97712050978346876</v>
      </c>
      <c r="F10" s="712">
        <v>30773.85</v>
      </c>
    </row>
    <row r="11" spans="1:6" ht="14.4" customHeight="1" x14ac:dyDescent="0.3">
      <c r="A11" s="718" t="s">
        <v>1780</v>
      </c>
      <c r="B11" s="711">
        <v>487.32</v>
      </c>
      <c r="C11" s="701">
        <v>0.25758096315363838</v>
      </c>
      <c r="D11" s="711">
        <v>1404.59</v>
      </c>
      <c r="E11" s="701">
        <v>0.74241903684636168</v>
      </c>
      <c r="F11" s="712">
        <v>1891.9099999999999</v>
      </c>
    </row>
    <row r="12" spans="1:6" ht="14.4" customHeight="1" x14ac:dyDescent="0.3">
      <c r="A12" s="718" t="s">
        <v>1794</v>
      </c>
      <c r="B12" s="711">
        <v>327.43</v>
      </c>
      <c r="C12" s="701">
        <v>3.2149731362252922E-3</v>
      </c>
      <c r="D12" s="711">
        <v>101517.90000000005</v>
      </c>
      <c r="E12" s="701">
        <v>0.99678502686377479</v>
      </c>
      <c r="F12" s="712">
        <v>101845.33000000005</v>
      </c>
    </row>
    <row r="13" spans="1:6" ht="14.4" customHeight="1" x14ac:dyDescent="0.3">
      <c r="A13" s="718" t="s">
        <v>1784</v>
      </c>
      <c r="B13" s="711">
        <v>193.26</v>
      </c>
      <c r="C13" s="701">
        <v>4.8484368018580897E-3</v>
      </c>
      <c r="D13" s="711">
        <v>39667.01</v>
      </c>
      <c r="E13" s="701">
        <v>0.99515156319814191</v>
      </c>
      <c r="F13" s="712">
        <v>39860.270000000004</v>
      </c>
    </row>
    <row r="14" spans="1:6" ht="14.4" customHeight="1" x14ac:dyDescent="0.3">
      <c r="A14" s="718" t="s">
        <v>1787</v>
      </c>
      <c r="B14" s="711">
        <v>129.37</v>
      </c>
      <c r="C14" s="701">
        <v>6.4099927908019558E-3</v>
      </c>
      <c r="D14" s="711">
        <v>20053.18</v>
      </c>
      <c r="E14" s="701">
        <v>0.9935900072091981</v>
      </c>
      <c r="F14" s="712">
        <v>20182.55</v>
      </c>
    </row>
    <row r="15" spans="1:6" ht="14.4" customHeight="1" x14ac:dyDescent="0.3">
      <c r="A15" s="718" t="s">
        <v>1782</v>
      </c>
      <c r="B15" s="711">
        <v>0</v>
      </c>
      <c r="C15" s="701">
        <v>0</v>
      </c>
      <c r="D15" s="711">
        <v>72984.640000000043</v>
      </c>
      <c r="E15" s="701">
        <v>1</v>
      </c>
      <c r="F15" s="712">
        <v>72984.640000000043</v>
      </c>
    </row>
    <row r="16" spans="1:6" ht="14.4" customHeight="1" x14ac:dyDescent="0.3">
      <c r="A16" s="718" t="s">
        <v>1779</v>
      </c>
      <c r="B16" s="711"/>
      <c r="C16" s="701">
        <v>0</v>
      </c>
      <c r="D16" s="711">
        <v>2069.12</v>
      </c>
      <c r="E16" s="701">
        <v>1</v>
      </c>
      <c r="F16" s="712">
        <v>2069.12</v>
      </c>
    </row>
    <row r="17" spans="1:6" ht="14.4" customHeight="1" x14ac:dyDescent="0.3">
      <c r="A17" s="718" t="s">
        <v>1793</v>
      </c>
      <c r="B17" s="711"/>
      <c r="C17" s="701">
        <v>0</v>
      </c>
      <c r="D17" s="711">
        <v>10649.05</v>
      </c>
      <c r="E17" s="701">
        <v>1</v>
      </c>
      <c r="F17" s="712">
        <v>10649.05</v>
      </c>
    </row>
    <row r="18" spans="1:6" ht="14.4" customHeight="1" x14ac:dyDescent="0.3">
      <c r="A18" s="718" t="s">
        <v>1785</v>
      </c>
      <c r="B18" s="711"/>
      <c r="C18" s="701">
        <v>0</v>
      </c>
      <c r="D18" s="711">
        <v>21241.120000000003</v>
      </c>
      <c r="E18" s="701">
        <v>1</v>
      </c>
      <c r="F18" s="712">
        <v>21241.120000000003</v>
      </c>
    </row>
    <row r="19" spans="1:6" ht="14.4" customHeight="1" x14ac:dyDescent="0.3">
      <c r="A19" s="718" t="s">
        <v>1786</v>
      </c>
      <c r="B19" s="711"/>
      <c r="C19" s="701">
        <v>0</v>
      </c>
      <c r="D19" s="711">
        <v>13202.869999999999</v>
      </c>
      <c r="E19" s="701">
        <v>1</v>
      </c>
      <c r="F19" s="712">
        <v>13202.869999999999</v>
      </c>
    </row>
    <row r="20" spans="1:6" ht="14.4" customHeight="1" x14ac:dyDescent="0.3">
      <c r="A20" s="718" t="s">
        <v>1791</v>
      </c>
      <c r="B20" s="711"/>
      <c r="C20" s="701">
        <v>0</v>
      </c>
      <c r="D20" s="711">
        <v>12663.27</v>
      </c>
      <c r="E20" s="701">
        <v>1</v>
      </c>
      <c r="F20" s="712">
        <v>12663.27</v>
      </c>
    </row>
    <row r="21" spans="1:6" ht="14.4" customHeight="1" thickBot="1" x14ac:dyDescent="0.35">
      <c r="A21" s="719" t="s">
        <v>1778</v>
      </c>
      <c r="B21" s="715"/>
      <c r="C21" s="716">
        <v>0</v>
      </c>
      <c r="D21" s="715">
        <v>1250.58</v>
      </c>
      <c r="E21" s="716">
        <v>1</v>
      </c>
      <c r="F21" s="717">
        <v>1250.58</v>
      </c>
    </row>
    <row r="22" spans="1:6" ht="14.4" customHeight="1" thickBot="1" x14ac:dyDescent="0.35">
      <c r="A22" s="652" t="s">
        <v>3</v>
      </c>
      <c r="B22" s="653">
        <v>7213.73</v>
      </c>
      <c r="C22" s="654">
        <v>1.3651353522562353E-2</v>
      </c>
      <c r="D22" s="653">
        <v>521212.26000000013</v>
      </c>
      <c r="E22" s="654">
        <v>0.9863486464774377</v>
      </c>
      <c r="F22" s="655">
        <v>528425.99000000011</v>
      </c>
    </row>
    <row r="23" spans="1:6" ht="14.4" customHeight="1" thickBot="1" x14ac:dyDescent="0.35"/>
    <row r="24" spans="1:6" ht="14.4" customHeight="1" x14ac:dyDescent="0.3">
      <c r="A24" s="656" t="s">
        <v>1648</v>
      </c>
      <c r="B24" s="628">
        <v>1467.06</v>
      </c>
      <c r="C24" s="646">
        <v>0.55263157894736847</v>
      </c>
      <c r="D24" s="628">
        <v>1187.6199999999999</v>
      </c>
      <c r="E24" s="646">
        <v>0.44736842105263158</v>
      </c>
      <c r="F24" s="629">
        <v>2654.68</v>
      </c>
    </row>
    <row r="25" spans="1:6" ht="14.4" customHeight="1" x14ac:dyDescent="0.3">
      <c r="A25" s="718" t="s">
        <v>1622</v>
      </c>
      <c r="B25" s="711">
        <v>1159.56</v>
      </c>
      <c r="C25" s="701">
        <v>5.7279505075358519E-2</v>
      </c>
      <c r="D25" s="711">
        <v>19084.330000000005</v>
      </c>
      <c r="E25" s="701">
        <v>0.94272049492464138</v>
      </c>
      <c r="F25" s="712">
        <v>20243.890000000007</v>
      </c>
    </row>
    <row r="26" spans="1:6" ht="14.4" customHeight="1" x14ac:dyDescent="0.3">
      <c r="A26" s="718" t="s">
        <v>1646</v>
      </c>
      <c r="B26" s="711">
        <v>1078.07</v>
      </c>
      <c r="C26" s="701">
        <v>6.5727679494112637E-2</v>
      </c>
      <c r="D26" s="711">
        <v>15323.999999999998</v>
      </c>
      <c r="E26" s="701">
        <v>0.93427232050588727</v>
      </c>
      <c r="F26" s="712">
        <v>16402.07</v>
      </c>
    </row>
    <row r="27" spans="1:6" ht="14.4" customHeight="1" x14ac:dyDescent="0.3">
      <c r="A27" s="718" t="s">
        <v>1667</v>
      </c>
      <c r="B27" s="711">
        <v>980.34</v>
      </c>
      <c r="C27" s="701">
        <v>9.62101442946071E-2</v>
      </c>
      <c r="D27" s="711">
        <v>9209.2300000000032</v>
      </c>
      <c r="E27" s="701">
        <v>0.90378985570539283</v>
      </c>
      <c r="F27" s="712">
        <v>10189.570000000003</v>
      </c>
    </row>
    <row r="28" spans="1:6" ht="14.4" customHeight="1" x14ac:dyDescent="0.3">
      <c r="A28" s="718" t="s">
        <v>1636</v>
      </c>
      <c r="B28" s="711">
        <v>969.2</v>
      </c>
      <c r="C28" s="701">
        <v>0.3348407847960449</v>
      </c>
      <c r="D28" s="711">
        <v>1925.31</v>
      </c>
      <c r="E28" s="701">
        <v>0.66515921520395505</v>
      </c>
      <c r="F28" s="712">
        <v>2894.51</v>
      </c>
    </row>
    <row r="29" spans="1:6" ht="14.4" customHeight="1" x14ac:dyDescent="0.3">
      <c r="A29" s="718" t="s">
        <v>2549</v>
      </c>
      <c r="B29" s="711">
        <v>547.16999999999996</v>
      </c>
      <c r="C29" s="701">
        <v>1</v>
      </c>
      <c r="D29" s="711"/>
      <c r="E29" s="701">
        <v>0</v>
      </c>
      <c r="F29" s="712">
        <v>547.16999999999996</v>
      </c>
    </row>
    <row r="30" spans="1:6" ht="14.4" customHeight="1" x14ac:dyDescent="0.3">
      <c r="A30" s="718" t="s">
        <v>1666</v>
      </c>
      <c r="B30" s="711">
        <v>459.14</v>
      </c>
      <c r="C30" s="701">
        <v>1</v>
      </c>
      <c r="D30" s="711"/>
      <c r="E30" s="701">
        <v>0</v>
      </c>
      <c r="F30" s="712">
        <v>459.14</v>
      </c>
    </row>
    <row r="31" spans="1:6" ht="14.4" customHeight="1" x14ac:dyDescent="0.3">
      <c r="A31" s="718" t="s">
        <v>2550</v>
      </c>
      <c r="B31" s="711">
        <v>189.44</v>
      </c>
      <c r="C31" s="701">
        <v>1</v>
      </c>
      <c r="D31" s="711"/>
      <c r="E31" s="701">
        <v>0</v>
      </c>
      <c r="F31" s="712">
        <v>189.44</v>
      </c>
    </row>
    <row r="32" spans="1:6" ht="14.4" customHeight="1" x14ac:dyDescent="0.3">
      <c r="A32" s="718" t="s">
        <v>2551</v>
      </c>
      <c r="B32" s="711">
        <v>164.93</v>
      </c>
      <c r="C32" s="701">
        <v>0.47807182816893246</v>
      </c>
      <c r="D32" s="711">
        <v>180.06</v>
      </c>
      <c r="E32" s="701">
        <v>0.52192817183106754</v>
      </c>
      <c r="F32" s="712">
        <v>344.99</v>
      </c>
    </row>
    <row r="33" spans="1:6" ht="14.4" customHeight="1" x14ac:dyDescent="0.3">
      <c r="A33" s="718" t="s">
        <v>1649</v>
      </c>
      <c r="B33" s="711">
        <v>100.63</v>
      </c>
      <c r="C33" s="701">
        <v>1</v>
      </c>
      <c r="D33" s="711"/>
      <c r="E33" s="701">
        <v>0</v>
      </c>
      <c r="F33" s="712">
        <v>100.63</v>
      </c>
    </row>
    <row r="34" spans="1:6" ht="14.4" customHeight="1" x14ac:dyDescent="0.3">
      <c r="A34" s="718" t="s">
        <v>2552</v>
      </c>
      <c r="B34" s="711">
        <v>56.01</v>
      </c>
      <c r="C34" s="701">
        <v>0.28570699857172005</v>
      </c>
      <c r="D34" s="711">
        <v>140.03</v>
      </c>
      <c r="E34" s="701">
        <v>0.71429300142828001</v>
      </c>
      <c r="F34" s="712">
        <v>196.04</v>
      </c>
    </row>
    <row r="35" spans="1:6" ht="14.4" customHeight="1" x14ac:dyDescent="0.3">
      <c r="A35" s="718" t="s">
        <v>2553</v>
      </c>
      <c r="B35" s="711">
        <v>42.18</v>
      </c>
      <c r="C35" s="701">
        <v>1</v>
      </c>
      <c r="D35" s="711"/>
      <c r="E35" s="701">
        <v>0</v>
      </c>
      <c r="F35" s="712">
        <v>42.18</v>
      </c>
    </row>
    <row r="36" spans="1:6" ht="14.4" customHeight="1" x14ac:dyDescent="0.3">
      <c r="A36" s="718" t="s">
        <v>1658</v>
      </c>
      <c r="B36" s="711">
        <v>0</v>
      </c>
      <c r="C36" s="701"/>
      <c r="D36" s="711"/>
      <c r="E36" s="701"/>
      <c r="F36" s="712">
        <v>0</v>
      </c>
    </row>
    <row r="37" spans="1:6" ht="14.4" customHeight="1" x14ac:dyDescent="0.3">
      <c r="A37" s="718" t="s">
        <v>2554</v>
      </c>
      <c r="B37" s="711"/>
      <c r="C37" s="701">
        <v>0</v>
      </c>
      <c r="D37" s="711">
        <v>3220.99</v>
      </c>
      <c r="E37" s="701">
        <v>1</v>
      </c>
      <c r="F37" s="712">
        <v>3220.99</v>
      </c>
    </row>
    <row r="38" spans="1:6" ht="14.4" customHeight="1" x14ac:dyDescent="0.3">
      <c r="A38" s="718" t="s">
        <v>2555</v>
      </c>
      <c r="B38" s="711"/>
      <c r="C38" s="701">
        <v>0</v>
      </c>
      <c r="D38" s="711">
        <v>413.22</v>
      </c>
      <c r="E38" s="701">
        <v>1</v>
      </c>
      <c r="F38" s="712">
        <v>413.22</v>
      </c>
    </row>
    <row r="39" spans="1:6" ht="14.4" customHeight="1" x14ac:dyDescent="0.3">
      <c r="A39" s="718" t="s">
        <v>1623</v>
      </c>
      <c r="B39" s="711">
        <v>0</v>
      </c>
      <c r="C39" s="701">
        <v>0</v>
      </c>
      <c r="D39" s="711">
        <v>1473.76</v>
      </c>
      <c r="E39" s="701">
        <v>1</v>
      </c>
      <c r="F39" s="712">
        <v>1473.76</v>
      </c>
    </row>
    <row r="40" spans="1:6" ht="14.4" customHeight="1" x14ac:dyDescent="0.3">
      <c r="A40" s="718" t="s">
        <v>2556</v>
      </c>
      <c r="B40" s="711"/>
      <c r="C40" s="701">
        <v>0</v>
      </c>
      <c r="D40" s="711">
        <v>438.21000000000004</v>
      </c>
      <c r="E40" s="701">
        <v>1</v>
      </c>
      <c r="F40" s="712">
        <v>438.21000000000004</v>
      </c>
    </row>
    <row r="41" spans="1:6" ht="14.4" customHeight="1" x14ac:dyDescent="0.3">
      <c r="A41" s="718" t="s">
        <v>1633</v>
      </c>
      <c r="B41" s="711"/>
      <c r="C41" s="701">
        <v>0</v>
      </c>
      <c r="D41" s="711">
        <v>454542.0399999998</v>
      </c>
      <c r="E41" s="701">
        <v>1</v>
      </c>
      <c r="F41" s="712">
        <v>454542.0399999998</v>
      </c>
    </row>
    <row r="42" spans="1:6" ht="14.4" customHeight="1" x14ac:dyDescent="0.3">
      <c r="A42" s="718" t="s">
        <v>1626</v>
      </c>
      <c r="B42" s="711"/>
      <c r="C42" s="701">
        <v>0</v>
      </c>
      <c r="D42" s="711">
        <v>349.3</v>
      </c>
      <c r="E42" s="701">
        <v>1</v>
      </c>
      <c r="F42" s="712">
        <v>349.3</v>
      </c>
    </row>
    <row r="43" spans="1:6" ht="14.4" customHeight="1" x14ac:dyDescent="0.3">
      <c r="A43" s="718" t="s">
        <v>1631</v>
      </c>
      <c r="B43" s="711"/>
      <c r="C43" s="701">
        <v>0</v>
      </c>
      <c r="D43" s="711">
        <v>193.14</v>
      </c>
      <c r="E43" s="701">
        <v>1</v>
      </c>
      <c r="F43" s="712">
        <v>193.14</v>
      </c>
    </row>
    <row r="44" spans="1:6" ht="14.4" customHeight="1" x14ac:dyDescent="0.3">
      <c r="A44" s="718" t="s">
        <v>1645</v>
      </c>
      <c r="B44" s="711"/>
      <c r="C44" s="701">
        <v>0</v>
      </c>
      <c r="D44" s="711">
        <v>74.87</v>
      </c>
      <c r="E44" s="701">
        <v>1</v>
      </c>
      <c r="F44" s="712">
        <v>74.87</v>
      </c>
    </row>
    <row r="45" spans="1:6" ht="14.4" customHeight="1" x14ac:dyDescent="0.3">
      <c r="A45" s="718" t="s">
        <v>1664</v>
      </c>
      <c r="B45" s="711"/>
      <c r="C45" s="701">
        <v>0</v>
      </c>
      <c r="D45" s="711">
        <v>189.6</v>
      </c>
      <c r="E45" s="701">
        <v>1</v>
      </c>
      <c r="F45" s="712">
        <v>189.6</v>
      </c>
    </row>
    <row r="46" spans="1:6" ht="14.4" customHeight="1" x14ac:dyDescent="0.3">
      <c r="A46" s="718" t="s">
        <v>1650</v>
      </c>
      <c r="B46" s="711">
        <v>0</v>
      </c>
      <c r="C46" s="701">
        <v>0</v>
      </c>
      <c r="D46" s="711">
        <v>12850.29</v>
      </c>
      <c r="E46" s="701">
        <v>1</v>
      </c>
      <c r="F46" s="712">
        <v>12850.29</v>
      </c>
    </row>
    <row r="47" spans="1:6" ht="14.4" customHeight="1" x14ac:dyDescent="0.3">
      <c r="A47" s="718" t="s">
        <v>1632</v>
      </c>
      <c r="B47" s="711"/>
      <c r="C47" s="701">
        <v>0</v>
      </c>
      <c r="D47" s="711">
        <v>116.8</v>
      </c>
      <c r="E47" s="701">
        <v>1</v>
      </c>
      <c r="F47" s="712">
        <v>116.8</v>
      </c>
    </row>
    <row r="48" spans="1:6" ht="14.4" customHeight="1" x14ac:dyDescent="0.3">
      <c r="A48" s="718" t="s">
        <v>2557</v>
      </c>
      <c r="B48" s="711"/>
      <c r="C48" s="701">
        <v>0</v>
      </c>
      <c r="D48" s="711">
        <v>77.209999999999994</v>
      </c>
      <c r="E48" s="701">
        <v>1</v>
      </c>
      <c r="F48" s="712">
        <v>77.209999999999994</v>
      </c>
    </row>
    <row r="49" spans="1:6" ht="14.4" customHeight="1" thickBot="1" x14ac:dyDescent="0.35">
      <c r="A49" s="719" t="s">
        <v>2558</v>
      </c>
      <c r="B49" s="715"/>
      <c r="C49" s="716">
        <v>0</v>
      </c>
      <c r="D49" s="715">
        <v>222.25</v>
      </c>
      <c r="E49" s="716">
        <v>1</v>
      </c>
      <c r="F49" s="717">
        <v>222.25</v>
      </c>
    </row>
    <row r="50" spans="1:6" ht="14.4" customHeight="1" thickBot="1" x14ac:dyDescent="0.35">
      <c r="A50" s="652" t="s">
        <v>3</v>
      </c>
      <c r="B50" s="653">
        <v>7213.7299999999987</v>
      </c>
      <c r="C50" s="654">
        <v>1.3651353522562363E-2</v>
      </c>
      <c r="D50" s="653">
        <v>521212.25999999972</v>
      </c>
      <c r="E50" s="654">
        <v>0.98634864647743781</v>
      </c>
      <c r="F50" s="655">
        <v>528425.98999999964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{BDBDDA6E-8B29-453B-9BFF-56E5FEAAA595}</x14:id>
        </ext>
      </extLst>
    </cfRule>
  </conditionalFormatting>
  <conditionalFormatting sqref="F24:F4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{B7597E6E-632B-4715-844C-8EAD7EAC316E}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BDDA6E-8B29-453B-9BFF-56E5FEAAA5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F5:F21</xm:sqref>
        </x14:conditionalFormatting>
        <x14:conditionalFormatting xmlns:xm="http://schemas.microsoft.com/office/excel/2006/main">
          <x14:cfRule type="dataBar" id="{B7597E6E-632B-4715-844C-8EAD7EAC316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F24:F49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7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2569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78</v>
      </c>
      <c r="G3" s="47">
        <f>SUBTOTAL(9,G6:G1048576)</f>
        <v>7213.73</v>
      </c>
      <c r="H3" s="48">
        <f>IF(M3=0,0,G3/M3)</f>
        <v>1.3651353522562354E-2</v>
      </c>
      <c r="I3" s="47">
        <f>SUBTOTAL(9,I6:I1048576)</f>
        <v>1110</v>
      </c>
      <c r="J3" s="47">
        <f>SUBTOTAL(9,J6:J1048576)</f>
        <v>521212.25999999995</v>
      </c>
      <c r="K3" s="48">
        <f>IF(M3=0,0,J3/M3)</f>
        <v>0.98634864647743759</v>
      </c>
      <c r="L3" s="47">
        <f>SUBTOTAL(9,L6:L1048576)</f>
        <v>1188</v>
      </c>
      <c r="M3" s="49">
        <f>SUBTOTAL(9,M6:M1048576)</f>
        <v>528425.99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1778</v>
      </c>
      <c r="B6" s="625" t="s">
        <v>1677</v>
      </c>
      <c r="C6" s="625" t="s">
        <v>1065</v>
      </c>
      <c r="D6" s="625" t="s">
        <v>1062</v>
      </c>
      <c r="E6" s="625" t="s">
        <v>1066</v>
      </c>
      <c r="F6" s="628"/>
      <c r="G6" s="628"/>
      <c r="H6" s="646">
        <v>0</v>
      </c>
      <c r="I6" s="628">
        <v>2</v>
      </c>
      <c r="J6" s="628">
        <v>1250.58</v>
      </c>
      <c r="K6" s="646">
        <v>1</v>
      </c>
      <c r="L6" s="628">
        <v>2</v>
      </c>
      <c r="M6" s="629">
        <v>1250.58</v>
      </c>
    </row>
    <row r="7" spans="1:13" ht="14.4" customHeight="1" x14ac:dyDescent="0.3">
      <c r="A7" s="695" t="s">
        <v>1779</v>
      </c>
      <c r="B7" s="696" t="s">
        <v>1677</v>
      </c>
      <c r="C7" s="696" t="s">
        <v>1481</v>
      </c>
      <c r="D7" s="696" t="s">
        <v>1062</v>
      </c>
      <c r="E7" s="696" t="s">
        <v>1482</v>
      </c>
      <c r="F7" s="711"/>
      <c r="G7" s="711"/>
      <c r="H7" s="701">
        <v>0</v>
      </c>
      <c r="I7" s="711">
        <v>2</v>
      </c>
      <c r="J7" s="711">
        <v>1875.86</v>
      </c>
      <c r="K7" s="701">
        <v>1</v>
      </c>
      <c r="L7" s="711">
        <v>2</v>
      </c>
      <c r="M7" s="712">
        <v>1875.86</v>
      </c>
    </row>
    <row r="8" spans="1:13" ht="14.4" customHeight="1" x14ac:dyDescent="0.3">
      <c r="A8" s="695" t="s">
        <v>1779</v>
      </c>
      <c r="B8" s="696" t="s">
        <v>1714</v>
      </c>
      <c r="C8" s="696" t="s">
        <v>992</v>
      </c>
      <c r="D8" s="696" t="s">
        <v>993</v>
      </c>
      <c r="E8" s="696" t="s">
        <v>1716</v>
      </c>
      <c r="F8" s="711"/>
      <c r="G8" s="711"/>
      <c r="H8" s="701">
        <v>0</v>
      </c>
      <c r="I8" s="711">
        <v>2</v>
      </c>
      <c r="J8" s="711">
        <v>193.26</v>
      </c>
      <c r="K8" s="701">
        <v>1</v>
      </c>
      <c r="L8" s="711">
        <v>2</v>
      </c>
      <c r="M8" s="712">
        <v>193.26</v>
      </c>
    </row>
    <row r="9" spans="1:13" ht="14.4" customHeight="1" x14ac:dyDescent="0.3">
      <c r="A9" s="695" t="s">
        <v>1780</v>
      </c>
      <c r="B9" s="696" t="s">
        <v>1677</v>
      </c>
      <c r="C9" s="696" t="s">
        <v>1065</v>
      </c>
      <c r="D9" s="696" t="s">
        <v>1062</v>
      </c>
      <c r="E9" s="696" t="s">
        <v>1066</v>
      </c>
      <c r="F9" s="711"/>
      <c r="G9" s="711"/>
      <c r="H9" s="701">
        <v>0</v>
      </c>
      <c r="I9" s="711">
        <v>2</v>
      </c>
      <c r="J9" s="711">
        <v>1250.58</v>
      </c>
      <c r="K9" s="701">
        <v>1</v>
      </c>
      <c r="L9" s="711">
        <v>2</v>
      </c>
      <c r="M9" s="712">
        <v>1250.58</v>
      </c>
    </row>
    <row r="10" spans="1:13" ht="14.4" customHeight="1" x14ac:dyDescent="0.3">
      <c r="A10" s="695" t="s">
        <v>1780</v>
      </c>
      <c r="B10" s="696" t="s">
        <v>1694</v>
      </c>
      <c r="C10" s="696" t="s">
        <v>2055</v>
      </c>
      <c r="D10" s="696" t="s">
        <v>2056</v>
      </c>
      <c r="E10" s="696" t="s">
        <v>2057</v>
      </c>
      <c r="F10" s="711">
        <v>1</v>
      </c>
      <c r="G10" s="711">
        <v>333.31</v>
      </c>
      <c r="H10" s="701">
        <v>1</v>
      </c>
      <c r="I10" s="711"/>
      <c r="J10" s="711"/>
      <c r="K10" s="701">
        <v>0</v>
      </c>
      <c r="L10" s="711">
        <v>1</v>
      </c>
      <c r="M10" s="712">
        <v>333.31</v>
      </c>
    </row>
    <row r="11" spans="1:13" ht="14.4" customHeight="1" x14ac:dyDescent="0.3">
      <c r="A11" s="695" t="s">
        <v>1780</v>
      </c>
      <c r="B11" s="696" t="s">
        <v>1706</v>
      </c>
      <c r="C11" s="696" t="s">
        <v>1169</v>
      </c>
      <c r="D11" s="696" t="s">
        <v>1170</v>
      </c>
      <c r="E11" s="696" t="s">
        <v>1171</v>
      </c>
      <c r="F11" s="711"/>
      <c r="G11" s="711"/>
      <c r="H11" s="701">
        <v>0</v>
      </c>
      <c r="I11" s="711">
        <v>1</v>
      </c>
      <c r="J11" s="711">
        <v>154.01</v>
      </c>
      <c r="K11" s="701">
        <v>1</v>
      </c>
      <c r="L11" s="711">
        <v>1</v>
      </c>
      <c r="M11" s="712">
        <v>154.01</v>
      </c>
    </row>
    <row r="12" spans="1:13" ht="14.4" customHeight="1" x14ac:dyDescent="0.3">
      <c r="A12" s="695" t="s">
        <v>1780</v>
      </c>
      <c r="B12" s="696" t="s">
        <v>1706</v>
      </c>
      <c r="C12" s="696" t="s">
        <v>2058</v>
      </c>
      <c r="D12" s="696" t="s">
        <v>1170</v>
      </c>
      <c r="E12" s="696" t="s">
        <v>1510</v>
      </c>
      <c r="F12" s="711">
        <v>1</v>
      </c>
      <c r="G12" s="711">
        <v>0</v>
      </c>
      <c r="H12" s="701"/>
      <c r="I12" s="711"/>
      <c r="J12" s="711"/>
      <c r="K12" s="701"/>
      <c r="L12" s="711">
        <v>1</v>
      </c>
      <c r="M12" s="712">
        <v>0</v>
      </c>
    </row>
    <row r="13" spans="1:13" ht="14.4" customHeight="1" x14ac:dyDescent="0.3">
      <c r="A13" s="695" t="s">
        <v>1780</v>
      </c>
      <c r="B13" s="696" t="s">
        <v>1706</v>
      </c>
      <c r="C13" s="696" t="s">
        <v>2059</v>
      </c>
      <c r="D13" s="696" t="s">
        <v>1170</v>
      </c>
      <c r="E13" s="696" t="s">
        <v>1171</v>
      </c>
      <c r="F13" s="711">
        <v>1</v>
      </c>
      <c r="G13" s="711">
        <v>154.01</v>
      </c>
      <c r="H13" s="701">
        <v>1</v>
      </c>
      <c r="I13" s="711"/>
      <c r="J13" s="711"/>
      <c r="K13" s="701">
        <v>0</v>
      </c>
      <c r="L13" s="711">
        <v>1</v>
      </c>
      <c r="M13" s="712">
        <v>154.01</v>
      </c>
    </row>
    <row r="14" spans="1:13" ht="14.4" customHeight="1" x14ac:dyDescent="0.3">
      <c r="A14" s="695" t="s">
        <v>1781</v>
      </c>
      <c r="B14" s="696" t="s">
        <v>1677</v>
      </c>
      <c r="C14" s="696" t="s">
        <v>1065</v>
      </c>
      <c r="D14" s="696" t="s">
        <v>1062</v>
      </c>
      <c r="E14" s="696" t="s">
        <v>1066</v>
      </c>
      <c r="F14" s="711"/>
      <c r="G14" s="711"/>
      <c r="H14" s="701">
        <v>0</v>
      </c>
      <c r="I14" s="711">
        <v>97</v>
      </c>
      <c r="J14" s="711">
        <v>60653.130000000019</v>
      </c>
      <c r="K14" s="701">
        <v>1</v>
      </c>
      <c r="L14" s="711">
        <v>97</v>
      </c>
      <c r="M14" s="712">
        <v>60653.130000000019</v>
      </c>
    </row>
    <row r="15" spans="1:13" ht="14.4" customHeight="1" x14ac:dyDescent="0.3">
      <c r="A15" s="695" t="s">
        <v>1781</v>
      </c>
      <c r="B15" s="696" t="s">
        <v>1677</v>
      </c>
      <c r="C15" s="696" t="s">
        <v>1830</v>
      </c>
      <c r="D15" s="696" t="s">
        <v>1062</v>
      </c>
      <c r="E15" s="696" t="s">
        <v>1831</v>
      </c>
      <c r="F15" s="711"/>
      <c r="G15" s="711"/>
      <c r="H15" s="701">
        <v>0</v>
      </c>
      <c r="I15" s="711">
        <v>3</v>
      </c>
      <c r="J15" s="711">
        <v>562.77</v>
      </c>
      <c r="K15" s="701">
        <v>1</v>
      </c>
      <c r="L15" s="711">
        <v>3</v>
      </c>
      <c r="M15" s="712">
        <v>562.77</v>
      </c>
    </row>
    <row r="16" spans="1:13" ht="14.4" customHeight="1" x14ac:dyDescent="0.3">
      <c r="A16" s="695" t="s">
        <v>1781</v>
      </c>
      <c r="B16" s="696" t="s">
        <v>1677</v>
      </c>
      <c r="C16" s="696" t="s">
        <v>1481</v>
      </c>
      <c r="D16" s="696" t="s">
        <v>1062</v>
      </c>
      <c r="E16" s="696" t="s">
        <v>1482</v>
      </c>
      <c r="F16" s="711"/>
      <c r="G16" s="711"/>
      <c r="H16" s="701">
        <v>0</v>
      </c>
      <c r="I16" s="711">
        <v>6</v>
      </c>
      <c r="J16" s="711">
        <v>5627.58</v>
      </c>
      <c r="K16" s="701">
        <v>1</v>
      </c>
      <c r="L16" s="711">
        <v>6</v>
      </c>
      <c r="M16" s="712">
        <v>5627.58</v>
      </c>
    </row>
    <row r="17" spans="1:13" ht="14.4" customHeight="1" x14ac:dyDescent="0.3">
      <c r="A17" s="695" t="s">
        <v>1781</v>
      </c>
      <c r="B17" s="696" t="s">
        <v>1677</v>
      </c>
      <c r="C17" s="696" t="s">
        <v>1832</v>
      </c>
      <c r="D17" s="696" t="s">
        <v>1833</v>
      </c>
      <c r="E17" s="696" t="s">
        <v>1834</v>
      </c>
      <c r="F17" s="711"/>
      <c r="G17" s="711"/>
      <c r="H17" s="701">
        <v>0</v>
      </c>
      <c r="I17" s="711">
        <v>1</v>
      </c>
      <c r="J17" s="711">
        <v>2916.16</v>
      </c>
      <c r="K17" s="701">
        <v>1</v>
      </c>
      <c r="L17" s="711">
        <v>1</v>
      </c>
      <c r="M17" s="712">
        <v>2916.16</v>
      </c>
    </row>
    <row r="18" spans="1:13" ht="14.4" customHeight="1" x14ac:dyDescent="0.3">
      <c r="A18" s="695" t="s">
        <v>1781</v>
      </c>
      <c r="B18" s="696" t="s">
        <v>2559</v>
      </c>
      <c r="C18" s="696" t="s">
        <v>2081</v>
      </c>
      <c r="D18" s="696" t="s">
        <v>2082</v>
      </c>
      <c r="E18" s="696" t="s">
        <v>772</v>
      </c>
      <c r="F18" s="711">
        <v>3</v>
      </c>
      <c r="G18" s="711">
        <v>0</v>
      </c>
      <c r="H18" s="701"/>
      <c r="I18" s="711"/>
      <c r="J18" s="711"/>
      <c r="K18" s="701"/>
      <c r="L18" s="711">
        <v>3</v>
      </c>
      <c r="M18" s="712">
        <v>0</v>
      </c>
    </row>
    <row r="19" spans="1:13" ht="14.4" customHeight="1" x14ac:dyDescent="0.3">
      <c r="A19" s="695" t="s">
        <v>1781</v>
      </c>
      <c r="B19" s="696" t="s">
        <v>2559</v>
      </c>
      <c r="C19" s="696" t="s">
        <v>2083</v>
      </c>
      <c r="D19" s="696" t="s">
        <v>2082</v>
      </c>
      <c r="E19" s="696" t="s">
        <v>2084</v>
      </c>
      <c r="F19" s="711">
        <v>1</v>
      </c>
      <c r="G19" s="711">
        <v>42.18</v>
      </c>
      <c r="H19" s="701">
        <v>1</v>
      </c>
      <c r="I19" s="711"/>
      <c r="J19" s="711"/>
      <c r="K19" s="701">
        <v>0</v>
      </c>
      <c r="L19" s="711">
        <v>1</v>
      </c>
      <c r="M19" s="712">
        <v>42.18</v>
      </c>
    </row>
    <row r="20" spans="1:13" ht="14.4" customHeight="1" x14ac:dyDescent="0.3">
      <c r="A20" s="695" t="s">
        <v>1781</v>
      </c>
      <c r="B20" s="696" t="s">
        <v>2560</v>
      </c>
      <c r="C20" s="696" t="s">
        <v>2061</v>
      </c>
      <c r="D20" s="696" t="s">
        <v>2062</v>
      </c>
      <c r="E20" s="696" t="s">
        <v>1059</v>
      </c>
      <c r="F20" s="711"/>
      <c r="G20" s="711"/>
      <c r="H20" s="701">
        <v>0</v>
      </c>
      <c r="I20" s="711">
        <v>3</v>
      </c>
      <c r="J20" s="711">
        <v>180.06</v>
      </c>
      <c r="K20" s="701">
        <v>1</v>
      </c>
      <c r="L20" s="711">
        <v>3</v>
      </c>
      <c r="M20" s="712">
        <v>180.06</v>
      </c>
    </row>
    <row r="21" spans="1:13" ht="14.4" customHeight="1" x14ac:dyDescent="0.3">
      <c r="A21" s="695" t="s">
        <v>1781</v>
      </c>
      <c r="B21" s="696" t="s">
        <v>2561</v>
      </c>
      <c r="C21" s="696" t="s">
        <v>2112</v>
      </c>
      <c r="D21" s="696" t="s">
        <v>2113</v>
      </c>
      <c r="E21" s="696" t="s">
        <v>2114</v>
      </c>
      <c r="F21" s="711"/>
      <c r="G21" s="711"/>
      <c r="H21" s="701">
        <v>0</v>
      </c>
      <c r="I21" s="711">
        <v>3</v>
      </c>
      <c r="J21" s="711">
        <v>404.49</v>
      </c>
      <c r="K21" s="701">
        <v>1</v>
      </c>
      <c r="L21" s="711">
        <v>3</v>
      </c>
      <c r="M21" s="712">
        <v>404.49</v>
      </c>
    </row>
    <row r="22" spans="1:13" ht="14.4" customHeight="1" x14ac:dyDescent="0.3">
      <c r="A22" s="695" t="s">
        <v>1781</v>
      </c>
      <c r="B22" s="696" t="s">
        <v>1694</v>
      </c>
      <c r="C22" s="696" t="s">
        <v>1139</v>
      </c>
      <c r="D22" s="696" t="s">
        <v>1695</v>
      </c>
      <c r="E22" s="696" t="s">
        <v>1696</v>
      </c>
      <c r="F22" s="711"/>
      <c r="G22" s="711"/>
      <c r="H22" s="701">
        <v>0</v>
      </c>
      <c r="I22" s="711">
        <v>3</v>
      </c>
      <c r="J22" s="711">
        <v>823.48</v>
      </c>
      <c r="K22" s="701">
        <v>1</v>
      </c>
      <c r="L22" s="711">
        <v>3</v>
      </c>
      <c r="M22" s="712">
        <v>823.48</v>
      </c>
    </row>
    <row r="23" spans="1:13" ht="14.4" customHeight="1" x14ac:dyDescent="0.3">
      <c r="A23" s="695" t="s">
        <v>1781</v>
      </c>
      <c r="B23" s="696" t="s">
        <v>1694</v>
      </c>
      <c r="C23" s="696" t="s">
        <v>1165</v>
      </c>
      <c r="D23" s="696" t="s">
        <v>1699</v>
      </c>
      <c r="E23" s="696" t="s">
        <v>1700</v>
      </c>
      <c r="F23" s="711"/>
      <c r="G23" s="711"/>
      <c r="H23" s="701">
        <v>0</v>
      </c>
      <c r="I23" s="711">
        <v>1</v>
      </c>
      <c r="J23" s="711">
        <v>333.31</v>
      </c>
      <c r="K23" s="701">
        <v>1</v>
      </c>
      <c r="L23" s="711">
        <v>1</v>
      </c>
      <c r="M23" s="712">
        <v>333.31</v>
      </c>
    </row>
    <row r="24" spans="1:13" ht="14.4" customHeight="1" x14ac:dyDescent="0.3">
      <c r="A24" s="695" t="s">
        <v>1781</v>
      </c>
      <c r="B24" s="696" t="s">
        <v>1703</v>
      </c>
      <c r="C24" s="696" t="s">
        <v>1806</v>
      </c>
      <c r="D24" s="696" t="s">
        <v>1584</v>
      </c>
      <c r="E24" s="696" t="s">
        <v>1807</v>
      </c>
      <c r="F24" s="711">
        <v>2</v>
      </c>
      <c r="G24" s="711">
        <v>0</v>
      </c>
      <c r="H24" s="701"/>
      <c r="I24" s="711"/>
      <c r="J24" s="711"/>
      <c r="K24" s="701"/>
      <c r="L24" s="711">
        <v>2</v>
      </c>
      <c r="M24" s="712">
        <v>0</v>
      </c>
    </row>
    <row r="25" spans="1:13" ht="14.4" customHeight="1" x14ac:dyDescent="0.3">
      <c r="A25" s="695" t="s">
        <v>1781</v>
      </c>
      <c r="B25" s="696" t="s">
        <v>1706</v>
      </c>
      <c r="C25" s="696" t="s">
        <v>1169</v>
      </c>
      <c r="D25" s="696" t="s">
        <v>1170</v>
      </c>
      <c r="E25" s="696" t="s">
        <v>1171</v>
      </c>
      <c r="F25" s="711"/>
      <c r="G25" s="711"/>
      <c r="H25" s="701">
        <v>0</v>
      </c>
      <c r="I25" s="711">
        <v>9</v>
      </c>
      <c r="J25" s="711">
        <v>1386.09</v>
      </c>
      <c r="K25" s="701">
        <v>1</v>
      </c>
      <c r="L25" s="711">
        <v>9</v>
      </c>
      <c r="M25" s="712">
        <v>1386.09</v>
      </c>
    </row>
    <row r="26" spans="1:13" ht="14.4" customHeight="1" x14ac:dyDescent="0.3">
      <c r="A26" s="695" t="s">
        <v>1781</v>
      </c>
      <c r="B26" s="696" t="s">
        <v>1706</v>
      </c>
      <c r="C26" s="696" t="s">
        <v>2087</v>
      </c>
      <c r="D26" s="696" t="s">
        <v>2088</v>
      </c>
      <c r="E26" s="696" t="s">
        <v>2089</v>
      </c>
      <c r="F26" s="711"/>
      <c r="G26" s="711"/>
      <c r="H26" s="701">
        <v>0</v>
      </c>
      <c r="I26" s="711">
        <v>1</v>
      </c>
      <c r="J26" s="711">
        <v>77.010000000000005</v>
      </c>
      <c r="K26" s="701">
        <v>1</v>
      </c>
      <c r="L26" s="711">
        <v>1</v>
      </c>
      <c r="M26" s="712">
        <v>77.010000000000005</v>
      </c>
    </row>
    <row r="27" spans="1:13" ht="14.4" customHeight="1" x14ac:dyDescent="0.3">
      <c r="A27" s="695" t="s">
        <v>1781</v>
      </c>
      <c r="B27" s="696" t="s">
        <v>1706</v>
      </c>
      <c r="C27" s="696" t="s">
        <v>2059</v>
      </c>
      <c r="D27" s="696" t="s">
        <v>1170</v>
      </c>
      <c r="E27" s="696" t="s">
        <v>1171</v>
      </c>
      <c r="F27" s="711">
        <v>3</v>
      </c>
      <c r="G27" s="711">
        <v>462.03</v>
      </c>
      <c r="H27" s="701">
        <v>1</v>
      </c>
      <c r="I27" s="711"/>
      <c r="J27" s="711"/>
      <c r="K27" s="701">
        <v>0</v>
      </c>
      <c r="L27" s="711">
        <v>3</v>
      </c>
      <c r="M27" s="712">
        <v>462.03</v>
      </c>
    </row>
    <row r="28" spans="1:13" ht="14.4" customHeight="1" x14ac:dyDescent="0.3">
      <c r="A28" s="695" t="s">
        <v>1781</v>
      </c>
      <c r="B28" s="696" t="s">
        <v>1709</v>
      </c>
      <c r="C28" s="696" t="s">
        <v>1809</v>
      </c>
      <c r="D28" s="696" t="s">
        <v>1810</v>
      </c>
      <c r="E28" s="696" t="s">
        <v>1710</v>
      </c>
      <c r="F28" s="711">
        <v>1</v>
      </c>
      <c r="G28" s="711">
        <v>69.86</v>
      </c>
      <c r="H28" s="701">
        <v>1</v>
      </c>
      <c r="I28" s="711"/>
      <c r="J28" s="711"/>
      <c r="K28" s="701">
        <v>0</v>
      </c>
      <c r="L28" s="711">
        <v>1</v>
      </c>
      <c r="M28" s="712">
        <v>69.86</v>
      </c>
    </row>
    <row r="29" spans="1:13" ht="14.4" customHeight="1" x14ac:dyDescent="0.3">
      <c r="A29" s="695" t="s">
        <v>1781</v>
      </c>
      <c r="B29" s="696" t="s">
        <v>1709</v>
      </c>
      <c r="C29" s="696" t="s">
        <v>1811</v>
      </c>
      <c r="D29" s="696" t="s">
        <v>1810</v>
      </c>
      <c r="E29" s="696" t="s">
        <v>1812</v>
      </c>
      <c r="F29" s="711">
        <v>1</v>
      </c>
      <c r="G29" s="711">
        <v>349.29</v>
      </c>
      <c r="H29" s="701">
        <v>1</v>
      </c>
      <c r="I29" s="711"/>
      <c r="J29" s="711"/>
      <c r="K29" s="701">
        <v>0</v>
      </c>
      <c r="L29" s="711">
        <v>1</v>
      </c>
      <c r="M29" s="712">
        <v>349.29</v>
      </c>
    </row>
    <row r="30" spans="1:13" ht="14.4" customHeight="1" x14ac:dyDescent="0.3">
      <c r="A30" s="695" t="s">
        <v>1781</v>
      </c>
      <c r="B30" s="696" t="s">
        <v>2562</v>
      </c>
      <c r="C30" s="696" t="s">
        <v>2120</v>
      </c>
      <c r="D30" s="696" t="s">
        <v>2121</v>
      </c>
      <c r="E30" s="696" t="s">
        <v>2114</v>
      </c>
      <c r="F30" s="711"/>
      <c r="G30" s="711"/>
      <c r="H30" s="701">
        <v>0</v>
      </c>
      <c r="I30" s="711">
        <v>1</v>
      </c>
      <c r="J30" s="711">
        <v>77.209999999999994</v>
      </c>
      <c r="K30" s="701">
        <v>1</v>
      </c>
      <c r="L30" s="711">
        <v>1</v>
      </c>
      <c r="M30" s="712">
        <v>77.209999999999994</v>
      </c>
    </row>
    <row r="31" spans="1:13" ht="14.4" customHeight="1" x14ac:dyDescent="0.3">
      <c r="A31" s="695" t="s">
        <v>1781</v>
      </c>
      <c r="B31" s="696" t="s">
        <v>2563</v>
      </c>
      <c r="C31" s="696" t="s">
        <v>2098</v>
      </c>
      <c r="D31" s="696" t="s">
        <v>2099</v>
      </c>
      <c r="E31" s="696" t="s">
        <v>2100</v>
      </c>
      <c r="F31" s="711"/>
      <c r="G31" s="711"/>
      <c r="H31" s="701">
        <v>0</v>
      </c>
      <c r="I31" s="711">
        <v>14</v>
      </c>
      <c r="J31" s="711">
        <v>2705.6399999999994</v>
      </c>
      <c r="K31" s="701">
        <v>1</v>
      </c>
      <c r="L31" s="711">
        <v>14</v>
      </c>
      <c r="M31" s="712">
        <v>2705.6399999999994</v>
      </c>
    </row>
    <row r="32" spans="1:13" ht="14.4" customHeight="1" x14ac:dyDescent="0.3">
      <c r="A32" s="695" t="s">
        <v>1781</v>
      </c>
      <c r="B32" s="696" t="s">
        <v>2563</v>
      </c>
      <c r="C32" s="696" t="s">
        <v>2101</v>
      </c>
      <c r="D32" s="696" t="s">
        <v>2099</v>
      </c>
      <c r="E32" s="696" t="s">
        <v>2102</v>
      </c>
      <c r="F32" s="711"/>
      <c r="G32" s="711"/>
      <c r="H32" s="701">
        <v>0</v>
      </c>
      <c r="I32" s="711">
        <v>1</v>
      </c>
      <c r="J32" s="711">
        <v>128.84</v>
      </c>
      <c r="K32" s="701">
        <v>1</v>
      </c>
      <c r="L32" s="711">
        <v>1</v>
      </c>
      <c r="M32" s="712">
        <v>128.84</v>
      </c>
    </row>
    <row r="33" spans="1:13" ht="14.4" customHeight="1" x14ac:dyDescent="0.3">
      <c r="A33" s="695" t="s">
        <v>1781</v>
      </c>
      <c r="B33" s="696" t="s">
        <v>1714</v>
      </c>
      <c r="C33" s="696" t="s">
        <v>1034</v>
      </c>
      <c r="D33" s="696" t="s">
        <v>993</v>
      </c>
      <c r="E33" s="696" t="s">
        <v>1715</v>
      </c>
      <c r="F33" s="711"/>
      <c r="G33" s="711"/>
      <c r="H33" s="701">
        <v>0</v>
      </c>
      <c r="I33" s="711">
        <v>2</v>
      </c>
      <c r="J33" s="711">
        <v>96.62</v>
      </c>
      <c r="K33" s="701">
        <v>1</v>
      </c>
      <c r="L33" s="711">
        <v>2</v>
      </c>
      <c r="M33" s="712">
        <v>96.62</v>
      </c>
    </row>
    <row r="34" spans="1:13" ht="14.4" customHeight="1" x14ac:dyDescent="0.3">
      <c r="A34" s="695" t="s">
        <v>1781</v>
      </c>
      <c r="B34" s="696" t="s">
        <v>1714</v>
      </c>
      <c r="C34" s="696" t="s">
        <v>992</v>
      </c>
      <c r="D34" s="696" t="s">
        <v>993</v>
      </c>
      <c r="E34" s="696" t="s">
        <v>1716</v>
      </c>
      <c r="F34" s="711"/>
      <c r="G34" s="711"/>
      <c r="H34" s="701">
        <v>0</v>
      </c>
      <c r="I34" s="711">
        <v>42</v>
      </c>
      <c r="J34" s="711">
        <v>4058.4600000000028</v>
      </c>
      <c r="K34" s="701">
        <v>1</v>
      </c>
      <c r="L34" s="711">
        <v>42</v>
      </c>
      <c r="M34" s="712">
        <v>4058.4600000000028</v>
      </c>
    </row>
    <row r="35" spans="1:13" ht="14.4" customHeight="1" x14ac:dyDescent="0.3">
      <c r="A35" s="695" t="s">
        <v>1781</v>
      </c>
      <c r="B35" s="696" t="s">
        <v>1717</v>
      </c>
      <c r="C35" s="696" t="s">
        <v>1860</v>
      </c>
      <c r="D35" s="696" t="s">
        <v>1861</v>
      </c>
      <c r="E35" s="696" t="s">
        <v>1862</v>
      </c>
      <c r="F35" s="711">
        <v>1</v>
      </c>
      <c r="G35" s="711">
        <v>98.23</v>
      </c>
      <c r="H35" s="701">
        <v>1</v>
      </c>
      <c r="I35" s="711"/>
      <c r="J35" s="711"/>
      <c r="K35" s="701">
        <v>0</v>
      </c>
      <c r="L35" s="711">
        <v>1</v>
      </c>
      <c r="M35" s="712">
        <v>98.23</v>
      </c>
    </row>
    <row r="36" spans="1:13" ht="14.4" customHeight="1" x14ac:dyDescent="0.3">
      <c r="A36" s="695" t="s">
        <v>1781</v>
      </c>
      <c r="B36" s="696" t="s">
        <v>1717</v>
      </c>
      <c r="C36" s="696" t="s">
        <v>1863</v>
      </c>
      <c r="D36" s="696" t="s">
        <v>1012</v>
      </c>
      <c r="E36" s="696" t="s">
        <v>1862</v>
      </c>
      <c r="F36" s="711"/>
      <c r="G36" s="711"/>
      <c r="H36" s="701">
        <v>0</v>
      </c>
      <c r="I36" s="711">
        <v>2</v>
      </c>
      <c r="J36" s="711">
        <v>196.46</v>
      </c>
      <c r="K36" s="701">
        <v>1</v>
      </c>
      <c r="L36" s="711">
        <v>2</v>
      </c>
      <c r="M36" s="712">
        <v>196.46</v>
      </c>
    </row>
    <row r="37" spans="1:13" ht="14.4" customHeight="1" x14ac:dyDescent="0.3">
      <c r="A37" s="695" t="s">
        <v>1782</v>
      </c>
      <c r="B37" s="696" t="s">
        <v>1677</v>
      </c>
      <c r="C37" s="696" t="s">
        <v>1065</v>
      </c>
      <c r="D37" s="696" t="s">
        <v>1062</v>
      </c>
      <c r="E37" s="696" t="s">
        <v>1066</v>
      </c>
      <c r="F37" s="711"/>
      <c r="G37" s="711"/>
      <c r="H37" s="701">
        <v>0</v>
      </c>
      <c r="I37" s="711">
        <v>111</v>
      </c>
      <c r="J37" s="711">
        <v>69407.190000000031</v>
      </c>
      <c r="K37" s="701">
        <v>1</v>
      </c>
      <c r="L37" s="711">
        <v>111</v>
      </c>
      <c r="M37" s="712">
        <v>69407.190000000031</v>
      </c>
    </row>
    <row r="38" spans="1:13" ht="14.4" customHeight="1" x14ac:dyDescent="0.3">
      <c r="A38" s="695" t="s">
        <v>1782</v>
      </c>
      <c r="B38" s="696" t="s">
        <v>1677</v>
      </c>
      <c r="C38" s="696" t="s">
        <v>1909</v>
      </c>
      <c r="D38" s="696" t="s">
        <v>1062</v>
      </c>
      <c r="E38" s="696" t="s">
        <v>1910</v>
      </c>
      <c r="F38" s="711"/>
      <c r="G38" s="711"/>
      <c r="H38" s="701">
        <v>0</v>
      </c>
      <c r="I38" s="711">
        <v>1</v>
      </c>
      <c r="J38" s="711">
        <v>1166.47</v>
      </c>
      <c r="K38" s="701">
        <v>1</v>
      </c>
      <c r="L38" s="711">
        <v>1</v>
      </c>
      <c r="M38" s="712">
        <v>1166.47</v>
      </c>
    </row>
    <row r="39" spans="1:13" ht="14.4" customHeight="1" x14ac:dyDescent="0.3">
      <c r="A39" s="695" t="s">
        <v>1782</v>
      </c>
      <c r="B39" s="696" t="s">
        <v>1694</v>
      </c>
      <c r="C39" s="696" t="s">
        <v>1165</v>
      </c>
      <c r="D39" s="696" t="s">
        <v>1699</v>
      </c>
      <c r="E39" s="696" t="s">
        <v>1700</v>
      </c>
      <c r="F39" s="711"/>
      <c r="G39" s="711"/>
      <c r="H39" s="701">
        <v>0</v>
      </c>
      <c r="I39" s="711">
        <v>3</v>
      </c>
      <c r="J39" s="711">
        <v>999.93000000000006</v>
      </c>
      <c r="K39" s="701">
        <v>1</v>
      </c>
      <c r="L39" s="711">
        <v>3</v>
      </c>
      <c r="M39" s="712">
        <v>999.93000000000006</v>
      </c>
    </row>
    <row r="40" spans="1:13" ht="14.4" customHeight="1" x14ac:dyDescent="0.3">
      <c r="A40" s="695" t="s">
        <v>1782</v>
      </c>
      <c r="B40" s="696" t="s">
        <v>1703</v>
      </c>
      <c r="C40" s="696" t="s">
        <v>1806</v>
      </c>
      <c r="D40" s="696" t="s">
        <v>1584</v>
      </c>
      <c r="E40" s="696" t="s">
        <v>1807</v>
      </c>
      <c r="F40" s="711">
        <v>3</v>
      </c>
      <c r="G40" s="711">
        <v>0</v>
      </c>
      <c r="H40" s="701"/>
      <c r="I40" s="711"/>
      <c r="J40" s="711"/>
      <c r="K40" s="701"/>
      <c r="L40" s="711">
        <v>3</v>
      </c>
      <c r="M40" s="712">
        <v>0</v>
      </c>
    </row>
    <row r="41" spans="1:13" ht="14.4" customHeight="1" x14ac:dyDescent="0.3">
      <c r="A41" s="695" t="s">
        <v>1782</v>
      </c>
      <c r="B41" s="696" t="s">
        <v>1706</v>
      </c>
      <c r="C41" s="696" t="s">
        <v>1169</v>
      </c>
      <c r="D41" s="696" t="s">
        <v>1170</v>
      </c>
      <c r="E41" s="696" t="s">
        <v>1171</v>
      </c>
      <c r="F41" s="711"/>
      <c r="G41" s="711"/>
      <c r="H41" s="701">
        <v>0</v>
      </c>
      <c r="I41" s="711">
        <v>7</v>
      </c>
      <c r="J41" s="711">
        <v>1078.07</v>
      </c>
      <c r="K41" s="701">
        <v>1</v>
      </c>
      <c r="L41" s="711">
        <v>7</v>
      </c>
      <c r="M41" s="712">
        <v>1078.07</v>
      </c>
    </row>
    <row r="42" spans="1:13" ht="14.4" customHeight="1" x14ac:dyDescent="0.3">
      <c r="A42" s="695" t="s">
        <v>1782</v>
      </c>
      <c r="B42" s="696" t="s">
        <v>1709</v>
      </c>
      <c r="C42" s="696" t="s">
        <v>1150</v>
      </c>
      <c r="D42" s="696" t="s">
        <v>1151</v>
      </c>
      <c r="E42" s="696" t="s">
        <v>1710</v>
      </c>
      <c r="F42" s="711"/>
      <c r="G42" s="711"/>
      <c r="H42" s="701">
        <v>0</v>
      </c>
      <c r="I42" s="711">
        <v>2</v>
      </c>
      <c r="J42" s="711">
        <v>139.72</v>
      </c>
      <c r="K42" s="701">
        <v>1</v>
      </c>
      <c r="L42" s="711">
        <v>2</v>
      </c>
      <c r="M42" s="712">
        <v>139.72</v>
      </c>
    </row>
    <row r="43" spans="1:13" ht="14.4" customHeight="1" x14ac:dyDescent="0.3">
      <c r="A43" s="695" t="s">
        <v>1782</v>
      </c>
      <c r="B43" s="696" t="s">
        <v>1714</v>
      </c>
      <c r="C43" s="696" t="s">
        <v>992</v>
      </c>
      <c r="D43" s="696" t="s">
        <v>993</v>
      </c>
      <c r="E43" s="696" t="s">
        <v>1716</v>
      </c>
      <c r="F43" s="711"/>
      <c r="G43" s="711"/>
      <c r="H43" s="701">
        <v>0</v>
      </c>
      <c r="I43" s="711">
        <v>2</v>
      </c>
      <c r="J43" s="711">
        <v>193.26</v>
      </c>
      <c r="K43" s="701">
        <v>1</v>
      </c>
      <c r="L43" s="711">
        <v>2</v>
      </c>
      <c r="M43" s="712">
        <v>193.26</v>
      </c>
    </row>
    <row r="44" spans="1:13" ht="14.4" customHeight="1" x14ac:dyDescent="0.3">
      <c r="A44" s="695" t="s">
        <v>1783</v>
      </c>
      <c r="B44" s="696" t="s">
        <v>2564</v>
      </c>
      <c r="C44" s="696" t="s">
        <v>2202</v>
      </c>
      <c r="D44" s="696" t="s">
        <v>2203</v>
      </c>
      <c r="E44" s="696" t="s">
        <v>2204</v>
      </c>
      <c r="F44" s="711">
        <v>1</v>
      </c>
      <c r="G44" s="711">
        <v>56.01</v>
      </c>
      <c r="H44" s="701">
        <v>1</v>
      </c>
      <c r="I44" s="711"/>
      <c r="J44" s="711"/>
      <c r="K44" s="701">
        <v>0</v>
      </c>
      <c r="L44" s="711">
        <v>1</v>
      </c>
      <c r="M44" s="712">
        <v>56.01</v>
      </c>
    </row>
    <row r="45" spans="1:13" ht="14.4" customHeight="1" x14ac:dyDescent="0.3">
      <c r="A45" s="695" t="s">
        <v>1783</v>
      </c>
      <c r="B45" s="696" t="s">
        <v>1677</v>
      </c>
      <c r="C45" s="696" t="s">
        <v>1065</v>
      </c>
      <c r="D45" s="696" t="s">
        <v>1062</v>
      </c>
      <c r="E45" s="696" t="s">
        <v>1066</v>
      </c>
      <c r="F45" s="711"/>
      <c r="G45" s="711"/>
      <c r="H45" s="701">
        <v>0</v>
      </c>
      <c r="I45" s="711">
        <v>39</v>
      </c>
      <c r="J45" s="711">
        <v>24386.309999999998</v>
      </c>
      <c r="K45" s="701">
        <v>1</v>
      </c>
      <c r="L45" s="711">
        <v>39</v>
      </c>
      <c r="M45" s="712">
        <v>24386.309999999998</v>
      </c>
    </row>
    <row r="46" spans="1:13" ht="14.4" customHeight="1" x14ac:dyDescent="0.3">
      <c r="A46" s="695" t="s">
        <v>1783</v>
      </c>
      <c r="B46" s="696" t="s">
        <v>2560</v>
      </c>
      <c r="C46" s="696" t="s">
        <v>2165</v>
      </c>
      <c r="D46" s="696" t="s">
        <v>2166</v>
      </c>
      <c r="E46" s="696" t="s">
        <v>1059</v>
      </c>
      <c r="F46" s="711">
        <v>2</v>
      </c>
      <c r="G46" s="711">
        <v>120.04</v>
      </c>
      <c r="H46" s="701">
        <v>1</v>
      </c>
      <c r="I46" s="711"/>
      <c r="J46" s="711"/>
      <c r="K46" s="701">
        <v>0</v>
      </c>
      <c r="L46" s="711">
        <v>2</v>
      </c>
      <c r="M46" s="712">
        <v>120.04</v>
      </c>
    </row>
    <row r="47" spans="1:13" ht="14.4" customHeight="1" x14ac:dyDescent="0.3">
      <c r="A47" s="695" t="s">
        <v>1783</v>
      </c>
      <c r="B47" s="696" t="s">
        <v>2560</v>
      </c>
      <c r="C47" s="696" t="s">
        <v>2167</v>
      </c>
      <c r="D47" s="696" t="s">
        <v>2168</v>
      </c>
      <c r="E47" s="696" t="s">
        <v>1320</v>
      </c>
      <c r="F47" s="711">
        <v>1</v>
      </c>
      <c r="G47" s="711">
        <v>44.89</v>
      </c>
      <c r="H47" s="701">
        <v>1</v>
      </c>
      <c r="I47" s="711"/>
      <c r="J47" s="711"/>
      <c r="K47" s="701">
        <v>0</v>
      </c>
      <c r="L47" s="711">
        <v>1</v>
      </c>
      <c r="M47" s="712">
        <v>44.89</v>
      </c>
    </row>
    <row r="48" spans="1:13" ht="14.4" customHeight="1" x14ac:dyDescent="0.3">
      <c r="A48" s="695" t="s">
        <v>1783</v>
      </c>
      <c r="B48" s="696" t="s">
        <v>1681</v>
      </c>
      <c r="C48" s="696" t="s">
        <v>1015</v>
      </c>
      <c r="D48" s="696" t="s">
        <v>1682</v>
      </c>
      <c r="E48" s="696" t="s">
        <v>776</v>
      </c>
      <c r="F48" s="711"/>
      <c r="G48" s="711"/>
      <c r="H48" s="701">
        <v>0</v>
      </c>
      <c r="I48" s="711">
        <v>1</v>
      </c>
      <c r="J48" s="711">
        <v>74.87</v>
      </c>
      <c r="K48" s="701">
        <v>1</v>
      </c>
      <c r="L48" s="711">
        <v>1</v>
      </c>
      <c r="M48" s="712">
        <v>74.87</v>
      </c>
    </row>
    <row r="49" spans="1:13" ht="14.4" customHeight="1" x14ac:dyDescent="0.3">
      <c r="A49" s="695" t="s">
        <v>1783</v>
      </c>
      <c r="B49" s="696" t="s">
        <v>1694</v>
      </c>
      <c r="C49" s="696" t="s">
        <v>1139</v>
      </c>
      <c r="D49" s="696" t="s">
        <v>1695</v>
      </c>
      <c r="E49" s="696" t="s">
        <v>1696</v>
      </c>
      <c r="F49" s="711"/>
      <c r="G49" s="711"/>
      <c r="H49" s="701">
        <v>0</v>
      </c>
      <c r="I49" s="711">
        <v>1</v>
      </c>
      <c r="J49" s="711">
        <v>333.31</v>
      </c>
      <c r="K49" s="701">
        <v>1</v>
      </c>
      <c r="L49" s="711">
        <v>1</v>
      </c>
      <c r="M49" s="712">
        <v>333.31</v>
      </c>
    </row>
    <row r="50" spans="1:13" ht="14.4" customHeight="1" x14ac:dyDescent="0.3">
      <c r="A50" s="695" t="s">
        <v>1783</v>
      </c>
      <c r="B50" s="696" t="s">
        <v>1694</v>
      </c>
      <c r="C50" s="696" t="s">
        <v>1165</v>
      </c>
      <c r="D50" s="696" t="s">
        <v>1699</v>
      </c>
      <c r="E50" s="696" t="s">
        <v>1700</v>
      </c>
      <c r="F50" s="711"/>
      <c r="G50" s="711"/>
      <c r="H50" s="701">
        <v>0</v>
      </c>
      <c r="I50" s="711">
        <v>1</v>
      </c>
      <c r="J50" s="711">
        <v>333.31</v>
      </c>
      <c r="K50" s="701">
        <v>1</v>
      </c>
      <c r="L50" s="711">
        <v>1</v>
      </c>
      <c r="M50" s="712">
        <v>333.31</v>
      </c>
    </row>
    <row r="51" spans="1:13" ht="14.4" customHeight="1" x14ac:dyDescent="0.3">
      <c r="A51" s="695" t="s">
        <v>1783</v>
      </c>
      <c r="B51" s="696" t="s">
        <v>1737</v>
      </c>
      <c r="C51" s="696" t="s">
        <v>2186</v>
      </c>
      <c r="D51" s="696" t="s">
        <v>2187</v>
      </c>
      <c r="E51" s="696" t="s">
        <v>1807</v>
      </c>
      <c r="F51" s="711"/>
      <c r="G51" s="711"/>
      <c r="H51" s="701">
        <v>0</v>
      </c>
      <c r="I51" s="711">
        <v>1</v>
      </c>
      <c r="J51" s="711">
        <v>116.8</v>
      </c>
      <c r="K51" s="701">
        <v>1</v>
      </c>
      <c r="L51" s="711">
        <v>1</v>
      </c>
      <c r="M51" s="712">
        <v>116.8</v>
      </c>
    </row>
    <row r="52" spans="1:13" ht="14.4" customHeight="1" x14ac:dyDescent="0.3">
      <c r="A52" s="695" t="s">
        <v>1783</v>
      </c>
      <c r="B52" s="696" t="s">
        <v>1706</v>
      </c>
      <c r="C52" s="696" t="s">
        <v>1169</v>
      </c>
      <c r="D52" s="696" t="s">
        <v>1170</v>
      </c>
      <c r="E52" s="696" t="s">
        <v>1171</v>
      </c>
      <c r="F52" s="711"/>
      <c r="G52" s="711"/>
      <c r="H52" s="701">
        <v>0</v>
      </c>
      <c r="I52" s="711">
        <v>12</v>
      </c>
      <c r="J52" s="711">
        <v>1848.12</v>
      </c>
      <c r="K52" s="701">
        <v>1</v>
      </c>
      <c r="L52" s="711">
        <v>12</v>
      </c>
      <c r="M52" s="712">
        <v>1848.12</v>
      </c>
    </row>
    <row r="53" spans="1:13" ht="14.4" customHeight="1" x14ac:dyDescent="0.3">
      <c r="A53" s="695" t="s">
        <v>1783</v>
      </c>
      <c r="B53" s="696" t="s">
        <v>2563</v>
      </c>
      <c r="C53" s="696" t="s">
        <v>2195</v>
      </c>
      <c r="D53" s="696" t="s">
        <v>2099</v>
      </c>
      <c r="E53" s="696" t="s">
        <v>2196</v>
      </c>
      <c r="F53" s="711"/>
      <c r="G53" s="711"/>
      <c r="H53" s="701">
        <v>0</v>
      </c>
      <c r="I53" s="711">
        <v>1</v>
      </c>
      <c r="J53" s="711">
        <v>386.51</v>
      </c>
      <c r="K53" s="701">
        <v>1</v>
      </c>
      <c r="L53" s="711">
        <v>1</v>
      </c>
      <c r="M53" s="712">
        <v>386.51</v>
      </c>
    </row>
    <row r="54" spans="1:13" ht="14.4" customHeight="1" x14ac:dyDescent="0.3">
      <c r="A54" s="695" t="s">
        <v>1783</v>
      </c>
      <c r="B54" s="696" t="s">
        <v>1714</v>
      </c>
      <c r="C54" s="696" t="s">
        <v>992</v>
      </c>
      <c r="D54" s="696" t="s">
        <v>993</v>
      </c>
      <c r="E54" s="696" t="s">
        <v>1716</v>
      </c>
      <c r="F54" s="711"/>
      <c r="G54" s="711"/>
      <c r="H54" s="701">
        <v>0</v>
      </c>
      <c r="I54" s="711">
        <v>14</v>
      </c>
      <c r="J54" s="711">
        <v>1352.82</v>
      </c>
      <c r="K54" s="701">
        <v>1</v>
      </c>
      <c r="L54" s="711">
        <v>14</v>
      </c>
      <c r="M54" s="712">
        <v>1352.82</v>
      </c>
    </row>
    <row r="55" spans="1:13" ht="14.4" customHeight="1" x14ac:dyDescent="0.3">
      <c r="A55" s="695" t="s">
        <v>1783</v>
      </c>
      <c r="B55" s="696" t="s">
        <v>1714</v>
      </c>
      <c r="C55" s="696" t="s">
        <v>2197</v>
      </c>
      <c r="D55" s="696" t="s">
        <v>2198</v>
      </c>
      <c r="E55" s="696" t="s">
        <v>2199</v>
      </c>
      <c r="F55" s="711">
        <v>5</v>
      </c>
      <c r="G55" s="711">
        <v>483.15</v>
      </c>
      <c r="H55" s="701">
        <v>1</v>
      </c>
      <c r="I55" s="711"/>
      <c r="J55" s="711"/>
      <c r="K55" s="701">
        <v>0</v>
      </c>
      <c r="L55" s="711">
        <v>5</v>
      </c>
      <c r="M55" s="712">
        <v>483.15</v>
      </c>
    </row>
    <row r="56" spans="1:13" ht="14.4" customHeight="1" x14ac:dyDescent="0.3">
      <c r="A56" s="695" t="s">
        <v>1783</v>
      </c>
      <c r="B56" s="696" t="s">
        <v>1717</v>
      </c>
      <c r="C56" s="696" t="s">
        <v>2019</v>
      </c>
      <c r="D56" s="696" t="s">
        <v>2020</v>
      </c>
      <c r="E56" s="696" t="s">
        <v>2021</v>
      </c>
      <c r="F56" s="711"/>
      <c r="G56" s="711"/>
      <c r="H56" s="701">
        <v>0</v>
      </c>
      <c r="I56" s="711">
        <v>4</v>
      </c>
      <c r="J56" s="711">
        <v>130.96</v>
      </c>
      <c r="K56" s="701">
        <v>1</v>
      </c>
      <c r="L56" s="711">
        <v>4</v>
      </c>
      <c r="M56" s="712">
        <v>130.96</v>
      </c>
    </row>
    <row r="57" spans="1:13" ht="14.4" customHeight="1" x14ac:dyDescent="0.3">
      <c r="A57" s="695" t="s">
        <v>1783</v>
      </c>
      <c r="B57" s="696" t="s">
        <v>1717</v>
      </c>
      <c r="C57" s="696" t="s">
        <v>1935</v>
      </c>
      <c r="D57" s="696" t="s">
        <v>1012</v>
      </c>
      <c r="E57" s="696" t="s">
        <v>1936</v>
      </c>
      <c r="F57" s="711"/>
      <c r="G57" s="711"/>
      <c r="H57" s="701">
        <v>0</v>
      </c>
      <c r="I57" s="711">
        <v>1</v>
      </c>
      <c r="J57" s="711">
        <v>163.72999999999999</v>
      </c>
      <c r="K57" s="701">
        <v>1</v>
      </c>
      <c r="L57" s="711">
        <v>1</v>
      </c>
      <c r="M57" s="712">
        <v>163.72999999999999</v>
      </c>
    </row>
    <row r="58" spans="1:13" ht="14.4" customHeight="1" x14ac:dyDescent="0.3">
      <c r="A58" s="695" t="s">
        <v>1783</v>
      </c>
      <c r="B58" s="696" t="s">
        <v>1717</v>
      </c>
      <c r="C58" s="696" t="s">
        <v>2220</v>
      </c>
      <c r="D58" s="696" t="s">
        <v>2221</v>
      </c>
      <c r="E58" s="696" t="s">
        <v>2222</v>
      </c>
      <c r="F58" s="711"/>
      <c r="G58" s="711"/>
      <c r="H58" s="701">
        <v>0</v>
      </c>
      <c r="I58" s="711">
        <v>3</v>
      </c>
      <c r="J58" s="711">
        <v>943.02</v>
      </c>
      <c r="K58" s="701">
        <v>1</v>
      </c>
      <c r="L58" s="711">
        <v>3</v>
      </c>
      <c r="M58" s="712">
        <v>943.02</v>
      </c>
    </row>
    <row r="59" spans="1:13" ht="14.4" customHeight="1" x14ac:dyDescent="0.3">
      <c r="A59" s="695" t="s">
        <v>1784</v>
      </c>
      <c r="B59" s="696" t="s">
        <v>1677</v>
      </c>
      <c r="C59" s="696" t="s">
        <v>2258</v>
      </c>
      <c r="D59" s="696" t="s">
        <v>1062</v>
      </c>
      <c r="E59" s="696" t="s">
        <v>2259</v>
      </c>
      <c r="F59" s="711"/>
      <c r="G59" s="711"/>
      <c r="H59" s="701"/>
      <c r="I59" s="711">
        <v>3</v>
      </c>
      <c r="J59" s="711">
        <v>0</v>
      </c>
      <c r="K59" s="701"/>
      <c r="L59" s="711">
        <v>3</v>
      </c>
      <c r="M59" s="712">
        <v>0</v>
      </c>
    </row>
    <row r="60" spans="1:13" ht="14.4" customHeight="1" x14ac:dyDescent="0.3">
      <c r="A60" s="695" t="s">
        <v>1784</v>
      </c>
      <c r="B60" s="696" t="s">
        <v>1677</v>
      </c>
      <c r="C60" s="696" t="s">
        <v>1061</v>
      </c>
      <c r="D60" s="696" t="s">
        <v>1062</v>
      </c>
      <c r="E60" s="696" t="s">
        <v>1063</v>
      </c>
      <c r="F60" s="711"/>
      <c r="G60" s="711"/>
      <c r="H60" s="701">
        <v>0</v>
      </c>
      <c r="I60" s="711">
        <v>2</v>
      </c>
      <c r="J60" s="711">
        <v>937.92</v>
      </c>
      <c r="K60" s="701">
        <v>1</v>
      </c>
      <c r="L60" s="711">
        <v>2</v>
      </c>
      <c r="M60" s="712">
        <v>937.92</v>
      </c>
    </row>
    <row r="61" spans="1:13" ht="14.4" customHeight="1" x14ac:dyDescent="0.3">
      <c r="A61" s="695" t="s">
        <v>1784</v>
      </c>
      <c r="B61" s="696" t="s">
        <v>1677</v>
      </c>
      <c r="C61" s="696" t="s">
        <v>1065</v>
      </c>
      <c r="D61" s="696" t="s">
        <v>1062</v>
      </c>
      <c r="E61" s="696" t="s">
        <v>1066</v>
      </c>
      <c r="F61" s="711"/>
      <c r="G61" s="711"/>
      <c r="H61" s="701">
        <v>0</v>
      </c>
      <c r="I61" s="711">
        <v>47</v>
      </c>
      <c r="J61" s="711">
        <v>29388.629999999997</v>
      </c>
      <c r="K61" s="701">
        <v>1</v>
      </c>
      <c r="L61" s="711">
        <v>47</v>
      </c>
      <c r="M61" s="712">
        <v>29388.629999999997</v>
      </c>
    </row>
    <row r="62" spans="1:13" ht="14.4" customHeight="1" x14ac:dyDescent="0.3">
      <c r="A62" s="695" t="s">
        <v>1784</v>
      </c>
      <c r="B62" s="696" t="s">
        <v>1677</v>
      </c>
      <c r="C62" s="696" t="s">
        <v>1481</v>
      </c>
      <c r="D62" s="696" t="s">
        <v>1062</v>
      </c>
      <c r="E62" s="696" t="s">
        <v>1482</v>
      </c>
      <c r="F62" s="711"/>
      <c r="G62" s="711"/>
      <c r="H62" s="701">
        <v>0</v>
      </c>
      <c r="I62" s="711">
        <v>3</v>
      </c>
      <c r="J62" s="711">
        <v>2813.79</v>
      </c>
      <c r="K62" s="701">
        <v>1</v>
      </c>
      <c r="L62" s="711">
        <v>3</v>
      </c>
      <c r="M62" s="712">
        <v>2813.79</v>
      </c>
    </row>
    <row r="63" spans="1:13" ht="14.4" customHeight="1" x14ac:dyDescent="0.3">
      <c r="A63" s="695" t="s">
        <v>1784</v>
      </c>
      <c r="B63" s="696" t="s">
        <v>1677</v>
      </c>
      <c r="C63" s="696" t="s">
        <v>1909</v>
      </c>
      <c r="D63" s="696" t="s">
        <v>1062</v>
      </c>
      <c r="E63" s="696" t="s">
        <v>1910</v>
      </c>
      <c r="F63" s="711"/>
      <c r="G63" s="711"/>
      <c r="H63" s="701">
        <v>0</v>
      </c>
      <c r="I63" s="711">
        <v>2</v>
      </c>
      <c r="J63" s="711">
        <v>2332.94</v>
      </c>
      <c r="K63" s="701">
        <v>1</v>
      </c>
      <c r="L63" s="711">
        <v>2</v>
      </c>
      <c r="M63" s="712">
        <v>2332.94</v>
      </c>
    </row>
    <row r="64" spans="1:13" ht="14.4" customHeight="1" x14ac:dyDescent="0.3">
      <c r="A64" s="695" t="s">
        <v>1784</v>
      </c>
      <c r="B64" s="696" t="s">
        <v>1694</v>
      </c>
      <c r="C64" s="696" t="s">
        <v>1139</v>
      </c>
      <c r="D64" s="696" t="s">
        <v>1695</v>
      </c>
      <c r="E64" s="696" t="s">
        <v>1696</v>
      </c>
      <c r="F64" s="711"/>
      <c r="G64" s="711"/>
      <c r="H64" s="701">
        <v>0</v>
      </c>
      <c r="I64" s="711">
        <v>6</v>
      </c>
      <c r="J64" s="711">
        <v>1470.5100000000002</v>
      </c>
      <c r="K64" s="701">
        <v>1</v>
      </c>
      <c r="L64" s="711">
        <v>6</v>
      </c>
      <c r="M64" s="712">
        <v>1470.5100000000002</v>
      </c>
    </row>
    <row r="65" spans="1:13" ht="14.4" customHeight="1" x14ac:dyDescent="0.3">
      <c r="A65" s="695" t="s">
        <v>1784</v>
      </c>
      <c r="B65" s="696" t="s">
        <v>1703</v>
      </c>
      <c r="C65" s="696" t="s">
        <v>1583</v>
      </c>
      <c r="D65" s="696" t="s">
        <v>1584</v>
      </c>
      <c r="E65" s="696" t="s">
        <v>1710</v>
      </c>
      <c r="F65" s="711"/>
      <c r="G65" s="711"/>
      <c r="H65" s="701">
        <v>0</v>
      </c>
      <c r="I65" s="711">
        <v>1</v>
      </c>
      <c r="J65" s="711">
        <v>184.22</v>
      </c>
      <c r="K65" s="701">
        <v>1</v>
      </c>
      <c r="L65" s="711">
        <v>1</v>
      </c>
      <c r="M65" s="712">
        <v>184.22</v>
      </c>
    </row>
    <row r="66" spans="1:13" ht="14.4" customHeight="1" x14ac:dyDescent="0.3">
      <c r="A66" s="695" t="s">
        <v>1784</v>
      </c>
      <c r="B66" s="696" t="s">
        <v>1706</v>
      </c>
      <c r="C66" s="696" t="s">
        <v>1169</v>
      </c>
      <c r="D66" s="696" t="s">
        <v>1170</v>
      </c>
      <c r="E66" s="696" t="s">
        <v>1171</v>
      </c>
      <c r="F66" s="711"/>
      <c r="G66" s="711"/>
      <c r="H66" s="701">
        <v>0</v>
      </c>
      <c r="I66" s="711">
        <v>10</v>
      </c>
      <c r="J66" s="711">
        <v>1540.1</v>
      </c>
      <c r="K66" s="701">
        <v>1</v>
      </c>
      <c r="L66" s="711">
        <v>10</v>
      </c>
      <c r="M66" s="712">
        <v>1540.1</v>
      </c>
    </row>
    <row r="67" spans="1:13" ht="14.4" customHeight="1" x14ac:dyDescent="0.3">
      <c r="A67" s="695" t="s">
        <v>1784</v>
      </c>
      <c r="B67" s="696" t="s">
        <v>1709</v>
      </c>
      <c r="C67" s="696" t="s">
        <v>2241</v>
      </c>
      <c r="D67" s="696" t="s">
        <v>1810</v>
      </c>
      <c r="E67" s="696" t="s">
        <v>2242</v>
      </c>
      <c r="F67" s="711">
        <v>3</v>
      </c>
      <c r="G67" s="711">
        <v>0</v>
      </c>
      <c r="H67" s="701"/>
      <c r="I67" s="711"/>
      <c r="J67" s="711"/>
      <c r="K67" s="701"/>
      <c r="L67" s="711">
        <v>3</v>
      </c>
      <c r="M67" s="712">
        <v>0</v>
      </c>
    </row>
    <row r="68" spans="1:13" ht="14.4" customHeight="1" x14ac:dyDescent="0.3">
      <c r="A68" s="695" t="s">
        <v>1784</v>
      </c>
      <c r="B68" s="696" t="s">
        <v>1709</v>
      </c>
      <c r="C68" s="696" t="s">
        <v>1150</v>
      </c>
      <c r="D68" s="696" t="s">
        <v>1151</v>
      </c>
      <c r="E68" s="696" t="s">
        <v>1710</v>
      </c>
      <c r="F68" s="711"/>
      <c r="G68" s="711"/>
      <c r="H68" s="701">
        <v>0</v>
      </c>
      <c r="I68" s="711">
        <v>6</v>
      </c>
      <c r="J68" s="711">
        <v>419.15999999999997</v>
      </c>
      <c r="K68" s="701">
        <v>1</v>
      </c>
      <c r="L68" s="711">
        <v>6</v>
      </c>
      <c r="M68" s="712">
        <v>419.15999999999997</v>
      </c>
    </row>
    <row r="69" spans="1:13" ht="14.4" customHeight="1" x14ac:dyDescent="0.3">
      <c r="A69" s="695" t="s">
        <v>1784</v>
      </c>
      <c r="B69" s="696" t="s">
        <v>1714</v>
      </c>
      <c r="C69" s="696" t="s">
        <v>1034</v>
      </c>
      <c r="D69" s="696" t="s">
        <v>993</v>
      </c>
      <c r="E69" s="696" t="s">
        <v>1715</v>
      </c>
      <c r="F69" s="711"/>
      <c r="G69" s="711"/>
      <c r="H69" s="701">
        <v>0</v>
      </c>
      <c r="I69" s="711">
        <v>8</v>
      </c>
      <c r="J69" s="711">
        <v>386.48</v>
      </c>
      <c r="K69" s="701">
        <v>1</v>
      </c>
      <c r="L69" s="711">
        <v>8</v>
      </c>
      <c r="M69" s="712">
        <v>386.48</v>
      </c>
    </row>
    <row r="70" spans="1:13" ht="14.4" customHeight="1" x14ac:dyDescent="0.3">
      <c r="A70" s="695" t="s">
        <v>1784</v>
      </c>
      <c r="B70" s="696" t="s">
        <v>1714</v>
      </c>
      <c r="C70" s="696" t="s">
        <v>992</v>
      </c>
      <c r="D70" s="696" t="s">
        <v>993</v>
      </c>
      <c r="E70" s="696" t="s">
        <v>1716</v>
      </c>
      <c r="F70" s="711"/>
      <c r="G70" s="711"/>
      <c r="H70" s="701">
        <v>0</v>
      </c>
      <c r="I70" s="711">
        <v>2</v>
      </c>
      <c r="J70" s="711">
        <v>193.26</v>
      </c>
      <c r="K70" s="701">
        <v>1</v>
      </c>
      <c r="L70" s="711">
        <v>2</v>
      </c>
      <c r="M70" s="712">
        <v>193.26</v>
      </c>
    </row>
    <row r="71" spans="1:13" ht="14.4" customHeight="1" x14ac:dyDescent="0.3">
      <c r="A71" s="695" t="s">
        <v>1784</v>
      </c>
      <c r="B71" s="696" t="s">
        <v>1714</v>
      </c>
      <c r="C71" s="696" t="s">
        <v>2197</v>
      </c>
      <c r="D71" s="696" t="s">
        <v>2198</v>
      </c>
      <c r="E71" s="696" t="s">
        <v>2199</v>
      </c>
      <c r="F71" s="711">
        <v>2</v>
      </c>
      <c r="G71" s="711">
        <v>193.26</v>
      </c>
      <c r="H71" s="701">
        <v>1</v>
      </c>
      <c r="I71" s="711"/>
      <c r="J71" s="711"/>
      <c r="K71" s="701">
        <v>0</v>
      </c>
      <c r="L71" s="711">
        <v>2</v>
      </c>
      <c r="M71" s="712">
        <v>193.26</v>
      </c>
    </row>
    <row r="72" spans="1:13" ht="14.4" customHeight="1" x14ac:dyDescent="0.3">
      <c r="A72" s="695" t="s">
        <v>1785</v>
      </c>
      <c r="B72" s="696" t="s">
        <v>1677</v>
      </c>
      <c r="C72" s="696" t="s">
        <v>1065</v>
      </c>
      <c r="D72" s="696" t="s">
        <v>1062</v>
      </c>
      <c r="E72" s="696" t="s">
        <v>1066</v>
      </c>
      <c r="F72" s="711"/>
      <c r="G72" s="711"/>
      <c r="H72" s="701">
        <v>0</v>
      </c>
      <c r="I72" s="711">
        <v>20</v>
      </c>
      <c r="J72" s="711">
        <v>12505.8</v>
      </c>
      <c r="K72" s="701">
        <v>1</v>
      </c>
      <c r="L72" s="711">
        <v>20</v>
      </c>
      <c r="M72" s="712">
        <v>12505.8</v>
      </c>
    </row>
    <row r="73" spans="1:13" ht="14.4" customHeight="1" x14ac:dyDescent="0.3">
      <c r="A73" s="695" t="s">
        <v>1785</v>
      </c>
      <c r="B73" s="696" t="s">
        <v>1677</v>
      </c>
      <c r="C73" s="696" t="s">
        <v>1481</v>
      </c>
      <c r="D73" s="696" t="s">
        <v>1062</v>
      </c>
      <c r="E73" s="696" t="s">
        <v>1482</v>
      </c>
      <c r="F73" s="711"/>
      <c r="G73" s="711"/>
      <c r="H73" s="701">
        <v>0</v>
      </c>
      <c r="I73" s="711">
        <v>4</v>
      </c>
      <c r="J73" s="711">
        <v>3751.72</v>
      </c>
      <c r="K73" s="701">
        <v>1</v>
      </c>
      <c r="L73" s="711">
        <v>4</v>
      </c>
      <c r="M73" s="712">
        <v>3751.72</v>
      </c>
    </row>
    <row r="74" spans="1:13" ht="14.4" customHeight="1" x14ac:dyDescent="0.3">
      <c r="A74" s="695" t="s">
        <v>1785</v>
      </c>
      <c r="B74" s="696" t="s">
        <v>1694</v>
      </c>
      <c r="C74" s="696" t="s">
        <v>1165</v>
      </c>
      <c r="D74" s="696" t="s">
        <v>1699</v>
      </c>
      <c r="E74" s="696" t="s">
        <v>1700</v>
      </c>
      <c r="F74" s="711"/>
      <c r="G74" s="711"/>
      <c r="H74" s="701">
        <v>0</v>
      </c>
      <c r="I74" s="711">
        <v>1</v>
      </c>
      <c r="J74" s="711">
        <v>333.31</v>
      </c>
      <c r="K74" s="701">
        <v>1</v>
      </c>
      <c r="L74" s="711">
        <v>1</v>
      </c>
      <c r="M74" s="712">
        <v>333.31</v>
      </c>
    </row>
    <row r="75" spans="1:13" ht="14.4" customHeight="1" x14ac:dyDescent="0.3">
      <c r="A75" s="695" t="s">
        <v>1785</v>
      </c>
      <c r="B75" s="696" t="s">
        <v>1703</v>
      </c>
      <c r="C75" s="696" t="s">
        <v>1583</v>
      </c>
      <c r="D75" s="696" t="s">
        <v>1584</v>
      </c>
      <c r="E75" s="696" t="s">
        <v>1710</v>
      </c>
      <c r="F75" s="711"/>
      <c r="G75" s="711"/>
      <c r="H75" s="701">
        <v>0</v>
      </c>
      <c r="I75" s="711">
        <v>1</v>
      </c>
      <c r="J75" s="711">
        <v>184.22</v>
      </c>
      <c r="K75" s="701">
        <v>1</v>
      </c>
      <c r="L75" s="711">
        <v>1</v>
      </c>
      <c r="M75" s="712">
        <v>184.22</v>
      </c>
    </row>
    <row r="76" spans="1:13" ht="14.4" customHeight="1" x14ac:dyDescent="0.3">
      <c r="A76" s="695" t="s">
        <v>1785</v>
      </c>
      <c r="B76" s="696" t="s">
        <v>1706</v>
      </c>
      <c r="C76" s="696" t="s">
        <v>1169</v>
      </c>
      <c r="D76" s="696" t="s">
        <v>1170</v>
      </c>
      <c r="E76" s="696" t="s">
        <v>1171</v>
      </c>
      <c r="F76" s="711"/>
      <c r="G76" s="711"/>
      <c r="H76" s="701">
        <v>0</v>
      </c>
      <c r="I76" s="711">
        <v>23</v>
      </c>
      <c r="J76" s="711">
        <v>3542.2299999999996</v>
      </c>
      <c r="K76" s="701">
        <v>1</v>
      </c>
      <c r="L76" s="711">
        <v>23</v>
      </c>
      <c r="M76" s="712">
        <v>3542.2299999999996</v>
      </c>
    </row>
    <row r="77" spans="1:13" ht="14.4" customHeight="1" x14ac:dyDescent="0.3">
      <c r="A77" s="695" t="s">
        <v>1785</v>
      </c>
      <c r="B77" s="696" t="s">
        <v>1739</v>
      </c>
      <c r="C77" s="696" t="s">
        <v>2285</v>
      </c>
      <c r="D77" s="696" t="s">
        <v>2286</v>
      </c>
      <c r="E77" s="696" t="s">
        <v>2287</v>
      </c>
      <c r="F77" s="711"/>
      <c r="G77" s="711"/>
      <c r="H77" s="701">
        <v>0</v>
      </c>
      <c r="I77" s="711">
        <v>5</v>
      </c>
      <c r="J77" s="711">
        <v>349.3</v>
      </c>
      <c r="K77" s="701">
        <v>1</v>
      </c>
      <c r="L77" s="711">
        <v>5</v>
      </c>
      <c r="M77" s="712">
        <v>349.3</v>
      </c>
    </row>
    <row r="78" spans="1:13" ht="14.4" customHeight="1" x14ac:dyDescent="0.3">
      <c r="A78" s="695" t="s">
        <v>1785</v>
      </c>
      <c r="B78" s="696" t="s">
        <v>1709</v>
      </c>
      <c r="C78" s="696" t="s">
        <v>1150</v>
      </c>
      <c r="D78" s="696" t="s">
        <v>1151</v>
      </c>
      <c r="E78" s="696" t="s">
        <v>1710</v>
      </c>
      <c r="F78" s="711"/>
      <c r="G78" s="711"/>
      <c r="H78" s="701">
        <v>0</v>
      </c>
      <c r="I78" s="711">
        <v>2</v>
      </c>
      <c r="J78" s="711">
        <v>139.72</v>
      </c>
      <c r="K78" s="701">
        <v>1</v>
      </c>
      <c r="L78" s="711">
        <v>2</v>
      </c>
      <c r="M78" s="712">
        <v>139.72</v>
      </c>
    </row>
    <row r="79" spans="1:13" ht="14.4" customHeight="1" x14ac:dyDescent="0.3">
      <c r="A79" s="695" t="s">
        <v>1785</v>
      </c>
      <c r="B79" s="696" t="s">
        <v>1714</v>
      </c>
      <c r="C79" s="696" t="s">
        <v>1034</v>
      </c>
      <c r="D79" s="696" t="s">
        <v>993</v>
      </c>
      <c r="E79" s="696" t="s">
        <v>1715</v>
      </c>
      <c r="F79" s="711"/>
      <c r="G79" s="711"/>
      <c r="H79" s="701">
        <v>0</v>
      </c>
      <c r="I79" s="711">
        <v>3</v>
      </c>
      <c r="J79" s="711">
        <v>144.93</v>
      </c>
      <c r="K79" s="701">
        <v>1</v>
      </c>
      <c r="L79" s="711">
        <v>3</v>
      </c>
      <c r="M79" s="712">
        <v>144.93</v>
      </c>
    </row>
    <row r="80" spans="1:13" ht="14.4" customHeight="1" x14ac:dyDescent="0.3">
      <c r="A80" s="695" t="s">
        <v>1785</v>
      </c>
      <c r="B80" s="696" t="s">
        <v>1714</v>
      </c>
      <c r="C80" s="696" t="s">
        <v>992</v>
      </c>
      <c r="D80" s="696" t="s">
        <v>993</v>
      </c>
      <c r="E80" s="696" t="s">
        <v>1716</v>
      </c>
      <c r="F80" s="711"/>
      <c r="G80" s="711"/>
      <c r="H80" s="701">
        <v>0</v>
      </c>
      <c r="I80" s="711">
        <v>3</v>
      </c>
      <c r="J80" s="711">
        <v>289.89</v>
      </c>
      <c r="K80" s="701">
        <v>1</v>
      </c>
      <c r="L80" s="711">
        <v>3</v>
      </c>
      <c r="M80" s="712">
        <v>289.89</v>
      </c>
    </row>
    <row r="81" spans="1:13" ht="14.4" customHeight="1" x14ac:dyDescent="0.3">
      <c r="A81" s="695" t="s">
        <v>1786</v>
      </c>
      <c r="B81" s="696" t="s">
        <v>1677</v>
      </c>
      <c r="C81" s="696" t="s">
        <v>1065</v>
      </c>
      <c r="D81" s="696" t="s">
        <v>1062</v>
      </c>
      <c r="E81" s="696" t="s">
        <v>1066</v>
      </c>
      <c r="F81" s="711"/>
      <c r="G81" s="711"/>
      <c r="H81" s="701">
        <v>0</v>
      </c>
      <c r="I81" s="711">
        <v>18</v>
      </c>
      <c r="J81" s="711">
        <v>11255.220000000001</v>
      </c>
      <c r="K81" s="701">
        <v>1</v>
      </c>
      <c r="L81" s="711">
        <v>18</v>
      </c>
      <c r="M81" s="712">
        <v>11255.220000000001</v>
      </c>
    </row>
    <row r="82" spans="1:13" ht="14.4" customHeight="1" x14ac:dyDescent="0.3">
      <c r="A82" s="695" t="s">
        <v>1786</v>
      </c>
      <c r="B82" s="696" t="s">
        <v>1677</v>
      </c>
      <c r="C82" s="696" t="s">
        <v>1481</v>
      </c>
      <c r="D82" s="696" t="s">
        <v>1062</v>
      </c>
      <c r="E82" s="696" t="s">
        <v>1482</v>
      </c>
      <c r="F82" s="711"/>
      <c r="G82" s="711"/>
      <c r="H82" s="701">
        <v>0</v>
      </c>
      <c r="I82" s="711">
        <v>1</v>
      </c>
      <c r="J82" s="711">
        <v>937.93</v>
      </c>
      <c r="K82" s="701">
        <v>1</v>
      </c>
      <c r="L82" s="711">
        <v>1</v>
      </c>
      <c r="M82" s="712">
        <v>937.93</v>
      </c>
    </row>
    <row r="83" spans="1:13" ht="14.4" customHeight="1" x14ac:dyDescent="0.3">
      <c r="A83" s="695" t="s">
        <v>1786</v>
      </c>
      <c r="B83" s="696" t="s">
        <v>1694</v>
      </c>
      <c r="C83" s="696" t="s">
        <v>1139</v>
      </c>
      <c r="D83" s="696" t="s">
        <v>1695</v>
      </c>
      <c r="E83" s="696" t="s">
        <v>1696</v>
      </c>
      <c r="F83" s="711"/>
      <c r="G83" s="711"/>
      <c r="H83" s="701">
        <v>0</v>
      </c>
      <c r="I83" s="711">
        <v>1</v>
      </c>
      <c r="J83" s="711">
        <v>333.31</v>
      </c>
      <c r="K83" s="701">
        <v>1</v>
      </c>
      <c r="L83" s="711">
        <v>1</v>
      </c>
      <c r="M83" s="712">
        <v>333.31</v>
      </c>
    </row>
    <row r="84" spans="1:13" ht="14.4" customHeight="1" x14ac:dyDescent="0.3">
      <c r="A84" s="695" t="s">
        <v>1786</v>
      </c>
      <c r="B84" s="696" t="s">
        <v>1714</v>
      </c>
      <c r="C84" s="696" t="s">
        <v>992</v>
      </c>
      <c r="D84" s="696" t="s">
        <v>993</v>
      </c>
      <c r="E84" s="696" t="s">
        <v>1716</v>
      </c>
      <c r="F84" s="711"/>
      <c r="G84" s="711"/>
      <c r="H84" s="701">
        <v>0</v>
      </c>
      <c r="I84" s="711">
        <v>3</v>
      </c>
      <c r="J84" s="711">
        <v>289.89</v>
      </c>
      <c r="K84" s="701">
        <v>1</v>
      </c>
      <c r="L84" s="711">
        <v>3</v>
      </c>
      <c r="M84" s="712">
        <v>289.89</v>
      </c>
    </row>
    <row r="85" spans="1:13" ht="14.4" customHeight="1" x14ac:dyDescent="0.3">
      <c r="A85" s="695" t="s">
        <v>1786</v>
      </c>
      <c r="B85" s="696" t="s">
        <v>1714</v>
      </c>
      <c r="C85" s="696" t="s">
        <v>2308</v>
      </c>
      <c r="D85" s="696" t="s">
        <v>993</v>
      </c>
      <c r="E85" s="696" t="s">
        <v>2309</v>
      </c>
      <c r="F85" s="711"/>
      <c r="G85" s="711"/>
      <c r="H85" s="701">
        <v>0</v>
      </c>
      <c r="I85" s="711">
        <v>2</v>
      </c>
      <c r="J85" s="711">
        <v>386.52</v>
      </c>
      <c r="K85" s="701">
        <v>1</v>
      </c>
      <c r="L85" s="711">
        <v>2</v>
      </c>
      <c r="M85" s="712">
        <v>386.52</v>
      </c>
    </row>
    <row r="86" spans="1:13" ht="14.4" customHeight="1" x14ac:dyDescent="0.3">
      <c r="A86" s="695" t="s">
        <v>1787</v>
      </c>
      <c r="B86" s="696" t="s">
        <v>1677</v>
      </c>
      <c r="C86" s="696" t="s">
        <v>1065</v>
      </c>
      <c r="D86" s="696" t="s">
        <v>1062</v>
      </c>
      <c r="E86" s="696" t="s">
        <v>1066</v>
      </c>
      <c r="F86" s="711"/>
      <c r="G86" s="711"/>
      <c r="H86" s="701">
        <v>0</v>
      </c>
      <c r="I86" s="711">
        <v>27</v>
      </c>
      <c r="J86" s="711">
        <v>16882.829999999998</v>
      </c>
      <c r="K86" s="701">
        <v>1</v>
      </c>
      <c r="L86" s="711">
        <v>27</v>
      </c>
      <c r="M86" s="712">
        <v>16882.829999999998</v>
      </c>
    </row>
    <row r="87" spans="1:13" ht="14.4" customHeight="1" x14ac:dyDescent="0.3">
      <c r="A87" s="695" t="s">
        <v>1787</v>
      </c>
      <c r="B87" s="696" t="s">
        <v>1677</v>
      </c>
      <c r="C87" s="696" t="s">
        <v>1481</v>
      </c>
      <c r="D87" s="696" t="s">
        <v>1062</v>
      </c>
      <c r="E87" s="696" t="s">
        <v>1482</v>
      </c>
      <c r="F87" s="711"/>
      <c r="G87" s="711"/>
      <c r="H87" s="701">
        <v>0</v>
      </c>
      <c r="I87" s="711">
        <v>1</v>
      </c>
      <c r="J87" s="711">
        <v>937.93</v>
      </c>
      <c r="K87" s="701">
        <v>1</v>
      </c>
      <c r="L87" s="711">
        <v>1</v>
      </c>
      <c r="M87" s="712">
        <v>937.93</v>
      </c>
    </row>
    <row r="88" spans="1:13" ht="14.4" customHeight="1" x14ac:dyDescent="0.3">
      <c r="A88" s="695" t="s">
        <v>1787</v>
      </c>
      <c r="B88" s="696" t="s">
        <v>1694</v>
      </c>
      <c r="C88" s="696" t="s">
        <v>1139</v>
      </c>
      <c r="D88" s="696" t="s">
        <v>1695</v>
      </c>
      <c r="E88" s="696" t="s">
        <v>1696</v>
      </c>
      <c r="F88" s="711"/>
      <c r="G88" s="711"/>
      <c r="H88" s="701">
        <v>0</v>
      </c>
      <c r="I88" s="711">
        <v>2</v>
      </c>
      <c r="J88" s="711">
        <v>666.62</v>
      </c>
      <c r="K88" s="701">
        <v>1</v>
      </c>
      <c r="L88" s="711">
        <v>2</v>
      </c>
      <c r="M88" s="712">
        <v>666.62</v>
      </c>
    </row>
    <row r="89" spans="1:13" ht="14.4" customHeight="1" x14ac:dyDescent="0.3">
      <c r="A89" s="695" t="s">
        <v>1787</v>
      </c>
      <c r="B89" s="696" t="s">
        <v>1706</v>
      </c>
      <c r="C89" s="696" t="s">
        <v>1169</v>
      </c>
      <c r="D89" s="696" t="s">
        <v>1170</v>
      </c>
      <c r="E89" s="696" t="s">
        <v>1171</v>
      </c>
      <c r="F89" s="711"/>
      <c r="G89" s="711"/>
      <c r="H89" s="701">
        <v>0</v>
      </c>
      <c r="I89" s="711">
        <v>2</v>
      </c>
      <c r="J89" s="711">
        <v>308.02</v>
      </c>
      <c r="K89" s="701">
        <v>1</v>
      </c>
      <c r="L89" s="711">
        <v>2</v>
      </c>
      <c r="M89" s="712">
        <v>308.02</v>
      </c>
    </row>
    <row r="90" spans="1:13" ht="14.4" customHeight="1" x14ac:dyDescent="0.3">
      <c r="A90" s="695" t="s">
        <v>1787</v>
      </c>
      <c r="B90" s="696" t="s">
        <v>1714</v>
      </c>
      <c r="C90" s="696" t="s">
        <v>1034</v>
      </c>
      <c r="D90" s="696" t="s">
        <v>993</v>
      </c>
      <c r="E90" s="696" t="s">
        <v>1715</v>
      </c>
      <c r="F90" s="711"/>
      <c r="G90" s="711"/>
      <c r="H90" s="701">
        <v>0</v>
      </c>
      <c r="I90" s="711">
        <v>2</v>
      </c>
      <c r="J90" s="711">
        <v>96.62</v>
      </c>
      <c r="K90" s="701">
        <v>1</v>
      </c>
      <c r="L90" s="711">
        <v>2</v>
      </c>
      <c r="M90" s="712">
        <v>96.62</v>
      </c>
    </row>
    <row r="91" spans="1:13" ht="14.4" customHeight="1" x14ac:dyDescent="0.3">
      <c r="A91" s="695" t="s">
        <v>1787</v>
      </c>
      <c r="B91" s="696" t="s">
        <v>1714</v>
      </c>
      <c r="C91" s="696" t="s">
        <v>992</v>
      </c>
      <c r="D91" s="696" t="s">
        <v>993</v>
      </c>
      <c r="E91" s="696" t="s">
        <v>1716</v>
      </c>
      <c r="F91" s="711"/>
      <c r="G91" s="711"/>
      <c r="H91" s="701">
        <v>0</v>
      </c>
      <c r="I91" s="711">
        <v>11</v>
      </c>
      <c r="J91" s="711">
        <v>1062.9299999999998</v>
      </c>
      <c r="K91" s="701">
        <v>1</v>
      </c>
      <c r="L91" s="711">
        <v>11</v>
      </c>
      <c r="M91" s="712">
        <v>1062.9299999999998</v>
      </c>
    </row>
    <row r="92" spans="1:13" ht="14.4" customHeight="1" x14ac:dyDescent="0.3">
      <c r="A92" s="695" t="s">
        <v>1787</v>
      </c>
      <c r="B92" s="696" t="s">
        <v>1714</v>
      </c>
      <c r="C92" s="696" t="s">
        <v>2197</v>
      </c>
      <c r="D92" s="696" t="s">
        <v>2198</v>
      </c>
      <c r="E92" s="696" t="s">
        <v>2199</v>
      </c>
      <c r="F92" s="711">
        <v>1</v>
      </c>
      <c r="G92" s="711">
        <v>96.63</v>
      </c>
      <c r="H92" s="701">
        <v>1</v>
      </c>
      <c r="I92" s="711"/>
      <c r="J92" s="711"/>
      <c r="K92" s="701">
        <v>0</v>
      </c>
      <c r="L92" s="711">
        <v>1</v>
      </c>
      <c r="M92" s="712">
        <v>96.63</v>
      </c>
    </row>
    <row r="93" spans="1:13" ht="14.4" customHeight="1" x14ac:dyDescent="0.3">
      <c r="A93" s="695" t="s">
        <v>1787</v>
      </c>
      <c r="B93" s="696" t="s">
        <v>1717</v>
      </c>
      <c r="C93" s="696" t="s">
        <v>2334</v>
      </c>
      <c r="D93" s="696" t="s">
        <v>1861</v>
      </c>
      <c r="E93" s="696" t="s">
        <v>1718</v>
      </c>
      <c r="F93" s="711">
        <v>1</v>
      </c>
      <c r="G93" s="711">
        <v>32.74</v>
      </c>
      <c r="H93" s="701">
        <v>1</v>
      </c>
      <c r="I93" s="711"/>
      <c r="J93" s="711"/>
      <c r="K93" s="701">
        <v>0</v>
      </c>
      <c r="L93" s="711">
        <v>1</v>
      </c>
      <c r="M93" s="712">
        <v>32.74</v>
      </c>
    </row>
    <row r="94" spans="1:13" ht="14.4" customHeight="1" x14ac:dyDescent="0.3">
      <c r="A94" s="695" t="s">
        <v>1787</v>
      </c>
      <c r="B94" s="696" t="s">
        <v>1717</v>
      </c>
      <c r="C94" s="696" t="s">
        <v>1863</v>
      </c>
      <c r="D94" s="696" t="s">
        <v>1012</v>
      </c>
      <c r="E94" s="696" t="s">
        <v>1862</v>
      </c>
      <c r="F94" s="711"/>
      <c r="G94" s="711"/>
      <c r="H94" s="701">
        <v>0</v>
      </c>
      <c r="I94" s="711">
        <v>1</v>
      </c>
      <c r="J94" s="711">
        <v>98.23</v>
      </c>
      <c r="K94" s="701">
        <v>1</v>
      </c>
      <c r="L94" s="711">
        <v>1</v>
      </c>
      <c r="M94" s="712">
        <v>98.23</v>
      </c>
    </row>
    <row r="95" spans="1:13" ht="14.4" customHeight="1" x14ac:dyDescent="0.3">
      <c r="A95" s="695" t="s">
        <v>1788</v>
      </c>
      <c r="B95" s="696" t="s">
        <v>1677</v>
      </c>
      <c r="C95" s="696" t="s">
        <v>2258</v>
      </c>
      <c r="D95" s="696" t="s">
        <v>1062</v>
      </c>
      <c r="E95" s="696" t="s">
        <v>2259</v>
      </c>
      <c r="F95" s="711"/>
      <c r="G95" s="711"/>
      <c r="H95" s="701"/>
      <c r="I95" s="711">
        <v>2</v>
      </c>
      <c r="J95" s="711">
        <v>0</v>
      </c>
      <c r="K95" s="701"/>
      <c r="L95" s="711">
        <v>2</v>
      </c>
      <c r="M95" s="712">
        <v>0</v>
      </c>
    </row>
    <row r="96" spans="1:13" ht="14.4" customHeight="1" x14ac:dyDescent="0.3">
      <c r="A96" s="695" t="s">
        <v>1788</v>
      </c>
      <c r="B96" s="696" t="s">
        <v>1677</v>
      </c>
      <c r="C96" s="696" t="s">
        <v>1065</v>
      </c>
      <c r="D96" s="696" t="s">
        <v>1062</v>
      </c>
      <c r="E96" s="696" t="s">
        <v>1066</v>
      </c>
      <c r="F96" s="711"/>
      <c r="G96" s="711"/>
      <c r="H96" s="701">
        <v>0</v>
      </c>
      <c r="I96" s="711">
        <v>65</v>
      </c>
      <c r="J96" s="711">
        <v>40643.850000000006</v>
      </c>
      <c r="K96" s="701">
        <v>1</v>
      </c>
      <c r="L96" s="711">
        <v>65</v>
      </c>
      <c r="M96" s="712">
        <v>40643.850000000006</v>
      </c>
    </row>
    <row r="97" spans="1:13" ht="14.4" customHeight="1" x14ac:dyDescent="0.3">
      <c r="A97" s="695" t="s">
        <v>1788</v>
      </c>
      <c r="B97" s="696" t="s">
        <v>1677</v>
      </c>
      <c r="C97" s="696" t="s">
        <v>1481</v>
      </c>
      <c r="D97" s="696" t="s">
        <v>1062</v>
      </c>
      <c r="E97" s="696" t="s">
        <v>1482</v>
      </c>
      <c r="F97" s="711"/>
      <c r="G97" s="711"/>
      <c r="H97" s="701">
        <v>0</v>
      </c>
      <c r="I97" s="711">
        <v>9</v>
      </c>
      <c r="J97" s="711">
        <v>8441.369999999999</v>
      </c>
      <c r="K97" s="701">
        <v>1</v>
      </c>
      <c r="L97" s="711">
        <v>9</v>
      </c>
      <c r="M97" s="712">
        <v>8441.369999999999</v>
      </c>
    </row>
    <row r="98" spans="1:13" ht="14.4" customHeight="1" x14ac:dyDescent="0.3">
      <c r="A98" s="695" t="s">
        <v>1788</v>
      </c>
      <c r="B98" s="696" t="s">
        <v>1677</v>
      </c>
      <c r="C98" s="696" t="s">
        <v>1909</v>
      </c>
      <c r="D98" s="696" t="s">
        <v>1062</v>
      </c>
      <c r="E98" s="696" t="s">
        <v>1910</v>
      </c>
      <c r="F98" s="711"/>
      <c r="G98" s="711"/>
      <c r="H98" s="701">
        <v>0</v>
      </c>
      <c r="I98" s="711">
        <v>3</v>
      </c>
      <c r="J98" s="711">
        <v>3499.41</v>
      </c>
      <c r="K98" s="701">
        <v>1</v>
      </c>
      <c r="L98" s="711">
        <v>3</v>
      </c>
      <c r="M98" s="712">
        <v>3499.41</v>
      </c>
    </row>
    <row r="99" spans="1:13" ht="14.4" customHeight="1" x14ac:dyDescent="0.3">
      <c r="A99" s="695" t="s">
        <v>1788</v>
      </c>
      <c r="B99" s="696" t="s">
        <v>1694</v>
      </c>
      <c r="C99" s="696" t="s">
        <v>1139</v>
      </c>
      <c r="D99" s="696" t="s">
        <v>1695</v>
      </c>
      <c r="E99" s="696" t="s">
        <v>1696</v>
      </c>
      <c r="F99" s="711"/>
      <c r="G99" s="711"/>
      <c r="H99" s="701">
        <v>0</v>
      </c>
      <c r="I99" s="711">
        <v>1</v>
      </c>
      <c r="J99" s="711">
        <v>156.86000000000001</v>
      </c>
      <c r="K99" s="701">
        <v>1</v>
      </c>
      <c r="L99" s="711">
        <v>1</v>
      </c>
      <c r="M99" s="712">
        <v>156.86000000000001</v>
      </c>
    </row>
    <row r="100" spans="1:13" ht="14.4" customHeight="1" x14ac:dyDescent="0.3">
      <c r="A100" s="695" t="s">
        <v>1788</v>
      </c>
      <c r="B100" s="696" t="s">
        <v>1694</v>
      </c>
      <c r="C100" s="696" t="s">
        <v>1165</v>
      </c>
      <c r="D100" s="696" t="s">
        <v>1699</v>
      </c>
      <c r="E100" s="696" t="s">
        <v>1700</v>
      </c>
      <c r="F100" s="711"/>
      <c r="G100" s="711"/>
      <c r="H100" s="701">
        <v>0</v>
      </c>
      <c r="I100" s="711">
        <v>3</v>
      </c>
      <c r="J100" s="711">
        <v>454.83000000000004</v>
      </c>
      <c r="K100" s="701">
        <v>1</v>
      </c>
      <c r="L100" s="711">
        <v>3</v>
      </c>
      <c r="M100" s="712">
        <v>454.83000000000004</v>
      </c>
    </row>
    <row r="101" spans="1:13" ht="14.4" customHeight="1" x14ac:dyDescent="0.3">
      <c r="A101" s="695" t="s">
        <v>1788</v>
      </c>
      <c r="B101" s="696" t="s">
        <v>1694</v>
      </c>
      <c r="C101" s="696" t="s">
        <v>1946</v>
      </c>
      <c r="D101" s="696" t="s">
        <v>1695</v>
      </c>
      <c r="E101" s="696" t="s">
        <v>1696</v>
      </c>
      <c r="F101" s="711">
        <v>2</v>
      </c>
      <c r="G101" s="711">
        <v>313.72000000000003</v>
      </c>
      <c r="H101" s="701">
        <v>1</v>
      </c>
      <c r="I101" s="711"/>
      <c r="J101" s="711"/>
      <c r="K101" s="701">
        <v>0</v>
      </c>
      <c r="L101" s="711">
        <v>2</v>
      </c>
      <c r="M101" s="712">
        <v>313.72000000000003</v>
      </c>
    </row>
    <row r="102" spans="1:13" ht="14.4" customHeight="1" x14ac:dyDescent="0.3">
      <c r="A102" s="695" t="s">
        <v>1788</v>
      </c>
      <c r="B102" s="696" t="s">
        <v>1703</v>
      </c>
      <c r="C102" s="696" t="s">
        <v>1583</v>
      </c>
      <c r="D102" s="696" t="s">
        <v>1584</v>
      </c>
      <c r="E102" s="696" t="s">
        <v>1710</v>
      </c>
      <c r="F102" s="711"/>
      <c r="G102" s="711"/>
      <c r="H102" s="701">
        <v>0</v>
      </c>
      <c r="I102" s="711">
        <v>3</v>
      </c>
      <c r="J102" s="711">
        <v>552.66</v>
      </c>
      <c r="K102" s="701">
        <v>1</v>
      </c>
      <c r="L102" s="711">
        <v>3</v>
      </c>
      <c r="M102" s="712">
        <v>552.66</v>
      </c>
    </row>
    <row r="103" spans="1:13" ht="14.4" customHeight="1" x14ac:dyDescent="0.3">
      <c r="A103" s="695" t="s">
        <v>1788</v>
      </c>
      <c r="B103" s="696" t="s">
        <v>1706</v>
      </c>
      <c r="C103" s="696" t="s">
        <v>1169</v>
      </c>
      <c r="D103" s="696" t="s">
        <v>1170</v>
      </c>
      <c r="E103" s="696" t="s">
        <v>1171</v>
      </c>
      <c r="F103" s="711"/>
      <c r="G103" s="711"/>
      <c r="H103" s="701">
        <v>0</v>
      </c>
      <c r="I103" s="711">
        <v>11</v>
      </c>
      <c r="J103" s="711">
        <v>1694.11</v>
      </c>
      <c r="K103" s="701">
        <v>1</v>
      </c>
      <c r="L103" s="711">
        <v>11</v>
      </c>
      <c r="M103" s="712">
        <v>1694.11</v>
      </c>
    </row>
    <row r="104" spans="1:13" ht="14.4" customHeight="1" x14ac:dyDescent="0.3">
      <c r="A104" s="695" t="s">
        <v>1788</v>
      </c>
      <c r="B104" s="696" t="s">
        <v>1709</v>
      </c>
      <c r="C104" s="696" t="s">
        <v>1809</v>
      </c>
      <c r="D104" s="696" t="s">
        <v>1810</v>
      </c>
      <c r="E104" s="696" t="s">
        <v>1710</v>
      </c>
      <c r="F104" s="711">
        <v>3</v>
      </c>
      <c r="G104" s="711">
        <v>209.57999999999998</v>
      </c>
      <c r="H104" s="701">
        <v>1</v>
      </c>
      <c r="I104" s="711"/>
      <c r="J104" s="711"/>
      <c r="K104" s="701">
        <v>0</v>
      </c>
      <c r="L104" s="711">
        <v>3</v>
      </c>
      <c r="M104" s="712">
        <v>209.57999999999998</v>
      </c>
    </row>
    <row r="105" spans="1:13" ht="14.4" customHeight="1" x14ac:dyDescent="0.3">
      <c r="A105" s="695" t="s">
        <v>1788</v>
      </c>
      <c r="B105" s="696" t="s">
        <v>1709</v>
      </c>
      <c r="C105" s="696" t="s">
        <v>1811</v>
      </c>
      <c r="D105" s="696" t="s">
        <v>1810</v>
      </c>
      <c r="E105" s="696" t="s">
        <v>1812</v>
      </c>
      <c r="F105" s="711">
        <v>1</v>
      </c>
      <c r="G105" s="711">
        <v>349.29</v>
      </c>
      <c r="H105" s="701">
        <v>1</v>
      </c>
      <c r="I105" s="711"/>
      <c r="J105" s="711"/>
      <c r="K105" s="701">
        <v>0</v>
      </c>
      <c r="L105" s="711">
        <v>1</v>
      </c>
      <c r="M105" s="712">
        <v>349.29</v>
      </c>
    </row>
    <row r="106" spans="1:13" ht="14.4" customHeight="1" x14ac:dyDescent="0.3">
      <c r="A106" s="695" t="s">
        <v>1788</v>
      </c>
      <c r="B106" s="696" t="s">
        <v>1709</v>
      </c>
      <c r="C106" s="696" t="s">
        <v>1150</v>
      </c>
      <c r="D106" s="696" t="s">
        <v>1151</v>
      </c>
      <c r="E106" s="696" t="s">
        <v>1710</v>
      </c>
      <c r="F106" s="711"/>
      <c r="G106" s="711"/>
      <c r="H106" s="701">
        <v>0</v>
      </c>
      <c r="I106" s="711">
        <v>3</v>
      </c>
      <c r="J106" s="711">
        <v>209.57999999999998</v>
      </c>
      <c r="K106" s="701">
        <v>1</v>
      </c>
      <c r="L106" s="711">
        <v>3</v>
      </c>
      <c r="M106" s="712">
        <v>209.57999999999998</v>
      </c>
    </row>
    <row r="107" spans="1:13" ht="14.4" customHeight="1" x14ac:dyDescent="0.3">
      <c r="A107" s="695" t="s">
        <v>1788</v>
      </c>
      <c r="B107" s="696" t="s">
        <v>1714</v>
      </c>
      <c r="C107" s="696" t="s">
        <v>992</v>
      </c>
      <c r="D107" s="696" t="s">
        <v>993</v>
      </c>
      <c r="E107" s="696" t="s">
        <v>1716</v>
      </c>
      <c r="F107" s="711"/>
      <c r="G107" s="711"/>
      <c r="H107" s="701">
        <v>0</v>
      </c>
      <c r="I107" s="711">
        <v>57</v>
      </c>
      <c r="J107" s="711">
        <v>5507.9100000000035</v>
      </c>
      <c r="K107" s="701">
        <v>1</v>
      </c>
      <c r="L107" s="711">
        <v>57</v>
      </c>
      <c r="M107" s="712">
        <v>5507.9100000000035</v>
      </c>
    </row>
    <row r="108" spans="1:13" ht="14.4" customHeight="1" x14ac:dyDescent="0.3">
      <c r="A108" s="695" t="s">
        <v>1788</v>
      </c>
      <c r="B108" s="696" t="s">
        <v>1717</v>
      </c>
      <c r="C108" s="696" t="s">
        <v>1860</v>
      </c>
      <c r="D108" s="696" t="s">
        <v>1861</v>
      </c>
      <c r="E108" s="696" t="s">
        <v>1862</v>
      </c>
      <c r="F108" s="711">
        <v>1</v>
      </c>
      <c r="G108" s="711">
        <v>98.23</v>
      </c>
      <c r="H108" s="701">
        <v>1</v>
      </c>
      <c r="I108" s="711"/>
      <c r="J108" s="711"/>
      <c r="K108" s="701">
        <v>0</v>
      </c>
      <c r="L108" s="711">
        <v>1</v>
      </c>
      <c r="M108" s="712">
        <v>98.23</v>
      </c>
    </row>
    <row r="109" spans="1:13" ht="14.4" customHeight="1" x14ac:dyDescent="0.3">
      <c r="A109" s="695" t="s">
        <v>1788</v>
      </c>
      <c r="B109" s="696" t="s">
        <v>1717</v>
      </c>
      <c r="C109" s="696" t="s">
        <v>1863</v>
      </c>
      <c r="D109" s="696" t="s">
        <v>1012</v>
      </c>
      <c r="E109" s="696" t="s">
        <v>1862</v>
      </c>
      <c r="F109" s="711"/>
      <c r="G109" s="711"/>
      <c r="H109" s="701">
        <v>0</v>
      </c>
      <c r="I109" s="711">
        <v>2</v>
      </c>
      <c r="J109" s="711">
        <v>196.46</v>
      </c>
      <c r="K109" s="701">
        <v>1</v>
      </c>
      <c r="L109" s="711">
        <v>2</v>
      </c>
      <c r="M109" s="712">
        <v>196.46</v>
      </c>
    </row>
    <row r="110" spans="1:13" ht="14.4" customHeight="1" x14ac:dyDescent="0.3">
      <c r="A110" s="695" t="s">
        <v>1789</v>
      </c>
      <c r="B110" s="696" t="s">
        <v>1677</v>
      </c>
      <c r="C110" s="696" t="s">
        <v>1065</v>
      </c>
      <c r="D110" s="696" t="s">
        <v>1062</v>
      </c>
      <c r="E110" s="696" t="s">
        <v>1066</v>
      </c>
      <c r="F110" s="711"/>
      <c r="G110" s="711"/>
      <c r="H110" s="701">
        <v>0</v>
      </c>
      <c r="I110" s="711">
        <v>5</v>
      </c>
      <c r="J110" s="711">
        <v>3126.45</v>
      </c>
      <c r="K110" s="701">
        <v>1</v>
      </c>
      <c r="L110" s="711">
        <v>5</v>
      </c>
      <c r="M110" s="712">
        <v>3126.45</v>
      </c>
    </row>
    <row r="111" spans="1:13" ht="14.4" customHeight="1" x14ac:dyDescent="0.3">
      <c r="A111" s="695" t="s">
        <v>1789</v>
      </c>
      <c r="B111" s="696" t="s">
        <v>1677</v>
      </c>
      <c r="C111" s="696" t="s">
        <v>1481</v>
      </c>
      <c r="D111" s="696" t="s">
        <v>1062</v>
      </c>
      <c r="E111" s="696" t="s">
        <v>1482</v>
      </c>
      <c r="F111" s="711"/>
      <c r="G111" s="711"/>
      <c r="H111" s="701">
        <v>0</v>
      </c>
      <c r="I111" s="711">
        <v>2</v>
      </c>
      <c r="J111" s="711">
        <v>1875.86</v>
      </c>
      <c r="K111" s="701">
        <v>1</v>
      </c>
      <c r="L111" s="711">
        <v>2</v>
      </c>
      <c r="M111" s="712">
        <v>1875.86</v>
      </c>
    </row>
    <row r="112" spans="1:13" ht="14.4" customHeight="1" x14ac:dyDescent="0.3">
      <c r="A112" s="695" t="s">
        <v>1789</v>
      </c>
      <c r="B112" s="696" t="s">
        <v>2565</v>
      </c>
      <c r="C112" s="696" t="s">
        <v>2398</v>
      </c>
      <c r="D112" s="696" t="s">
        <v>2399</v>
      </c>
      <c r="E112" s="696" t="s">
        <v>2400</v>
      </c>
      <c r="F112" s="711">
        <v>1</v>
      </c>
      <c r="G112" s="711">
        <v>547.16999999999996</v>
      </c>
      <c r="H112" s="701">
        <v>1</v>
      </c>
      <c r="I112" s="711"/>
      <c r="J112" s="711"/>
      <c r="K112" s="701">
        <v>0</v>
      </c>
      <c r="L112" s="711">
        <v>1</v>
      </c>
      <c r="M112" s="712">
        <v>547.16999999999996</v>
      </c>
    </row>
    <row r="113" spans="1:13" ht="14.4" customHeight="1" x14ac:dyDescent="0.3">
      <c r="A113" s="695" t="s">
        <v>1789</v>
      </c>
      <c r="B113" s="696" t="s">
        <v>1694</v>
      </c>
      <c r="C113" s="696" t="s">
        <v>1139</v>
      </c>
      <c r="D113" s="696" t="s">
        <v>1695</v>
      </c>
      <c r="E113" s="696" t="s">
        <v>1696</v>
      </c>
      <c r="F113" s="711"/>
      <c r="G113" s="711"/>
      <c r="H113" s="701">
        <v>0</v>
      </c>
      <c r="I113" s="711">
        <v>1</v>
      </c>
      <c r="J113" s="711">
        <v>333.31</v>
      </c>
      <c r="K113" s="701">
        <v>1</v>
      </c>
      <c r="L113" s="711">
        <v>1</v>
      </c>
      <c r="M113" s="712">
        <v>333.31</v>
      </c>
    </row>
    <row r="114" spans="1:13" ht="14.4" customHeight="1" x14ac:dyDescent="0.3">
      <c r="A114" s="695" t="s">
        <v>1789</v>
      </c>
      <c r="B114" s="696" t="s">
        <v>1694</v>
      </c>
      <c r="C114" s="696" t="s">
        <v>2055</v>
      </c>
      <c r="D114" s="696" t="s">
        <v>2056</v>
      </c>
      <c r="E114" s="696" t="s">
        <v>2057</v>
      </c>
      <c r="F114" s="711">
        <v>1</v>
      </c>
      <c r="G114" s="711">
        <v>333.31</v>
      </c>
      <c r="H114" s="701">
        <v>1</v>
      </c>
      <c r="I114" s="711"/>
      <c r="J114" s="711"/>
      <c r="K114" s="701">
        <v>0</v>
      </c>
      <c r="L114" s="711">
        <v>1</v>
      </c>
      <c r="M114" s="712">
        <v>333.31</v>
      </c>
    </row>
    <row r="115" spans="1:13" ht="14.4" customHeight="1" x14ac:dyDescent="0.3">
      <c r="A115" s="695" t="s">
        <v>1789</v>
      </c>
      <c r="B115" s="696" t="s">
        <v>1706</v>
      </c>
      <c r="C115" s="696" t="s">
        <v>1169</v>
      </c>
      <c r="D115" s="696" t="s">
        <v>1170</v>
      </c>
      <c r="E115" s="696" t="s">
        <v>1171</v>
      </c>
      <c r="F115" s="711"/>
      <c r="G115" s="711"/>
      <c r="H115" s="701">
        <v>0</v>
      </c>
      <c r="I115" s="711">
        <v>1</v>
      </c>
      <c r="J115" s="711">
        <v>154.01</v>
      </c>
      <c r="K115" s="701">
        <v>1</v>
      </c>
      <c r="L115" s="711">
        <v>1</v>
      </c>
      <c r="M115" s="712">
        <v>154.01</v>
      </c>
    </row>
    <row r="116" spans="1:13" ht="14.4" customHeight="1" x14ac:dyDescent="0.3">
      <c r="A116" s="695" t="s">
        <v>1789</v>
      </c>
      <c r="B116" s="696" t="s">
        <v>1714</v>
      </c>
      <c r="C116" s="696" t="s">
        <v>992</v>
      </c>
      <c r="D116" s="696" t="s">
        <v>993</v>
      </c>
      <c r="E116" s="696" t="s">
        <v>1716</v>
      </c>
      <c r="F116" s="711"/>
      <c r="G116" s="711"/>
      <c r="H116" s="701">
        <v>0</v>
      </c>
      <c r="I116" s="711">
        <v>2</v>
      </c>
      <c r="J116" s="711">
        <v>193.26</v>
      </c>
      <c r="K116" s="701">
        <v>1</v>
      </c>
      <c r="L116" s="711">
        <v>2</v>
      </c>
      <c r="M116" s="712">
        <v>193.26</v>
      </c>
    </row>
    <row r="117" spans="1:13" ht="14.4" customHeight="1" x14ac:dyDescent="0.3">
      <c r="A117" s="695" t="s">
        <v>1789</v>
      </c>
      <c r="B117" s="696" t="s">
        <v>1717</v>
      </c>
      <c r="C117" s="696" t="s">
        <v>2401</v>
      </c>
      <c r="D117" s="696" t="s">
        <v>1861</v>
      </c>
      <c r="E117" s="696" t="s">
        <v>1862</v>
      </c>
      <c r="F117" s="711">
        <v>1</v>
      </c>
      <c r="G117" s="711">
        <v>98.23</v>
      </c>
      <c r="H117" s="701">
        <v>1</v>
      </c>
      <c r="I117" s="711"/>
      <c r="J117" s="711"/>
      <c r="K117" s="701">
        <v>0</v>
      </c>
      <c r="L117" s="711">
        <v>1</v>
      </c>
      <c r="M117" s="712">
        <v>98.23</v>
      </c>
    </row>
    <row r="118" spans="1:13" ht="14.4" customHeight="1" x14ac:dyDescent="0.3">
      <c r="A118" s="695" t="s">
        <v>1790</v>
      </c>
      <c r="B118" s="696" t="s">
        <v>1674</v>
      </c>
      <c r="C118" s="696" t="s">
        <v>2000</v>
      </c>
      <c r="D118" s="696" t="s">
        <v>2001</v>
      </c>
      <c r="E118" s="696" t="s">
        <v>2002</v>
      </c>
      <c r="F118" s="711"/>
      <c r="G118" s="711"/>
      <c r="H118" s="701">
        <v>0</v>
      </c>
      <c r="I118" s="711">
        <v>1</v>
      </c>
      <c r="J118" s="711">
        <v>193.14</v>
      </c>
      <c r="K118" s="701">
        <v>1</v>
      </c>
      <c r="L118" s="711">
        <v>1</v>
      </c>
      <c r="M118" s="712">
        <v>193.14</v>
      </c>
    </row>
    <row r="119" spans="1:13" ht="14.4" customHeight="1" x14ac:dyDescent="0.3">
      <c r="A119" s="695" t="s">
        <v>1790</v>
      </c>
      <c r="B119" s="696" t="s">
        <v>1677</v>
      </c>
      <c r="C119" s="696" t="s">
        <v>1061</v>
      </c>
      <c r="D119" s="696" t="s">
        <v>1062</v>
      </c>
      <c r="E119" s="696" t="s">
        <v>1063</v>
      </c>
      <c r="F119" s="711"/>
      <c r="G119" s="711"/>
      <c r="H119" s="701">
        <v>0</v>
      </c>
      <c r="I119" s="711">
        <v>4</v>
      </c>
      <c r="J119" s="711">
        <v>1875.84</v>
      </c>
      <c r="K119" s="701">
        <v>1</v>
      </c>
      <c r="L119" s="711">
        <v>4</v>
      </c>
      <c r="M119" s="712">
        <v>1875.84</v>
      </c>
    </row>
    <row r="120" spans="1:13" ht="14.4" customHeight="1" x14ac:dyDescent="0.3">
      <c r="A120" s="695" t="s">
        <v>1790</v>
      </c>
      <c r="B120" s="696" t="s">
        <v>1677</v>
      </c>
      <c r="C120" s="696" t="s">
        <v>1065</v>
      </c>
      <c r="D120" s="696" t="s">
        <v>1062</v>
      </c>
      <c r="E120" s="696" t="s">
        <v>1066</v>
      </c>
      <c r="F120" s="711"/>
      <c r="G120" s="711"/>
      <c r="H120" s="701">
        <v>0</v>
      </c>
      <c r="I120" s="711">
        <v>16</v>
      </c>
      <c r="J120" s="711">
        <v>10004.64</v>
      </c>
      <c r="K120" s="701">
        <v>1</v>
      </c>
      <c r="L120" s="711">
        <v>16</v>
      </c>
      <c r="M120" s="712">
        <v>10004.64</v>
      </c>
    </row>
    <row r="121" spans="1:13" ht="14.4" customHeight="1" x14ac:dyDescent="0.3">
      <c r="A121" s="695" t="s">
        <v>1790</v>
      </c>
      <c r="B121" s="696" t="s">
        <v>1677</v>
      </c>
      <c r="C121" s="696" t="s">
        <v>1481</v>
      </c>
      <c r="D121" s="696" t="s">
        <v>1062</v>
      </c>
      <c r="E121" s="696" t="s">
        <v>1482</v>
      </c>
      <c r="F121" s="711"/>
      <c r="G121" s="711"/>
      <c r="H121" s="701">
        <v>0</v>
      </c>
      <c r="I121" s="711">
        <v>2</v>
      </c>
      <c r="J121" s="711">
        <v>1875.86</v>
      </c>
      <c r="K121" s="701">
        <v>1</v>
      </c>
      <c r="L121" s="711">
        <v>2</v>
      </c>
      <c r="M121" s="712">
        <v>1875.86</v>
      </c>
    </row>
    <row r="122" spans="1:13" ht="14.4" customHeight="1" x14ac:dyDescent="0.3">
      <c r="A122" s="695" t="s">
        <v>1790</v>
      </c>
      <c r="B122" s="696" t="s">
        <v>1677</v>
      </c>
      <c r="C122" s="696" t="s">
        <v>1909</v>
      </c>
      <c r="D122" s="696" t="s">
        <v>1062</v>
      </c>
      <c r="E122" s="696" t="s">
        <v>1910</v>
      </c>
      <c r="F122" s="711"/>
      <c r="G122" s="711"/>
      <c r="H122" s="701">
        <v>0</v>
      </c>
      <c r="I122" s="711">
        <v>1</v>
      </c>
      <c r="J122" s="711">
        <v>1166.47</v>
      </c>
      <c r="K122" s="701">
        <v>1</v>
      </c>
      <c r="L122" s="711">
        <v>1</v>
      </c>
      <c r="M122" s="712">
        <v>1166.47</v>
      </c>
    </row>
    <row r="123" spans="1:13" ht="14.4" customHeight="1" x14ac:dyDescent="0.3">
      <c r="A123" s="695" t="s">
        <v>1790</v>
      </c>
      <c r="B123" s="696" t="s">
        <v>1683</v>
      </c>
      <c r="C123" s="696" t="s">
        <v>1989</v>
      </c>
      <c r="D123" s="696" t="s">
        <v>1990</v>
      </c>
      <c r="E123" s="696" t="s">
        <v>1759</v>
      </c>
      <c r="F123" s="711">
        <v>1</v>
      </c>
      <c r="G123" s="711">
        <v>100.63</v>
      </c>
      <c r="H123" s="701">
        <v>1</v>
      </c>
      <c r="I123" s="711"/>
      <c r="J123" s="711"/>
      <c r="K123" s="701">
        <v>0</v>
      </c>
      <c r="L123" s="711">
        <v>1</v>
      </c>
      <c r="M123" s="712">
        <v>100.63</v>
      </c>
    </row>
    <row r="124" spans="1:13" ht="14.4" customHeight="1" x14ac:dyDescent="0.3">
      <c r="A124" s="695" t="s">
        <v>1790</v>
      </c>
      <c r="B124" s="696" t="s">
        <v>1706</v>
      </c>
      <c r="C124" s="696" t="s">
        <v>1169</v>
      </c>
      <c r="D124" s="696" t="s">
        <v>1170</v>
      </c>
      <c r="E124" s="696" t="s">
        <v>1171</v>
      </c>
      <c r="F124" s="711"/>
      <c r="G124" s="711"/>
      <c r="H124" s="701">
        <v>0</v>
      </c>
      <c r="I124" s="711">
        <v>2</v>
      </c>
      <c r="J124" s="711">
        <v>308.02</v>
      </c>
      <c r="K124" s="701">
        <v>1</v>
      </c>
      <c r="L124" s="711">
        <v>2</v>
      </c>
      <c r="M124" s="712">
        <v>308.02</v>
      </c>
    </row>
    <row r="125" spans="1:13" ht="14.4" customHeight="1" x14ac:dyDescent="0.3">
      <c r="A125" s="695" t="s">
        <v>1790</v>
      </c>
      <c r="B125" s="696" t="s">
        <v>1706</v>
      </c>
      <c r="C125" s="696" t="s">
        <v>2058</v>
      </c>
      <c r="D125" s="696" t="s">
        <v>1170</v>
      </c>
      <c r="E125" s="696" t="s">
        <v>1510</v>
      </c>
      <c r="F125" s="711">
        <v>1</v>
      </c>
      <c r="G125" s="711">
        <v>0</v>
      </c>
      <c r="H125" s="701"/>
      <c r="I125" s="711"/>
      <c r="J125" s="711"/>
      <c r="K125" s="701"/>
      <c r="L125" s="711">
        <v>1</v>
      </c>
      <c r="M125" s="712">
        <v>0</v>
      </c>
    </row>
    <row r="126" spans="1:13" ht="14.4" customHeight="1" x14ac:dyDescent="0.3">
      <c r="A126" s="695" t="s">
        <v>1790</v>
      </c>
      <c r="B126" s="696" t="s">
        <v>1706</v>
      </c>
      <c r="C126" s="696" t="s">
        <v>2059</v>
      </c>
      <c r="D126" s="696" t="s">
        <v>1170</v>
      </c>
      <c r="E126" s="696" t="s">
        <v>1171</v>
      </c>
      <c r="F126" s="711">
        <v>3</v>
      </c>
      <c r="G126" s="711">
        <v>462.03</v>
      </c>
      <c r="H126" s="701">
        <v>1</v>
      </c>
      <c r="I126" s="711"/>
      <c r="J126" s="711"/>
      <c r="K126" s="701">
        <v>0</v>
      </c>
      <c r="L126" s="711">
        <v>3</v>
      </c>
      <c r="M126" s="712">
        <v>462.03</v>
      </c>
    </row>
    <row r="127" spans="1:13" ht="14.4" customHeight="1" x14ac:dyDescent="0.3">
      <c r="A127" s="695" t="s">
        <v>1790</v>
      </c>
      <c r="B127" s="696" t="s">
        <v>1741</v>
      </c>
      <c r="C127" s="696" t="s">
        <v>2405</v>
      </c>
      <c r="D127" s="696" t="s">
        <v>2406</v>
      </c>
      <c r="E127" s="696" t="s">
        <v>2407</v>
      </c>
      <c r="F127" s="711"/>
      <c r="G127" s="711"/>
      <c r="H127" s="701">
        <v>0</v>
      </c>
      <c r="I127" s="711">
        <v>3</v>
      </c>
      <c r="J127" s="711">
        <v>12850.29</v>
      </c>
      <c r="K127" s="701">
        <v>1</v>
      </c>
      <c r="L127" s="711">
        <v>3</v>
      </c>
      <c r="M127" s="712">
        <v>12850.29</v>
      </c>
    </row>
    <row r="128" spans="1:13" ht="14.4" customHeight="1" x14ac:dyDescent="0.3">
      <c r="A128" s="695" t="s">
        <v>1790</v>
      </c>
      <c r="B128" s="696" t="s">
        <v>1714</v>
      </c>
      <c r="C128" s="696" t="s">
        <v>1034</v>
      </c>
      <c r="D128" s="696" t="s">
        <v>993</v>
      </c>
      <c r="E128" s="696" t="s">
        <v>1715</v>
      </c>
      <c r="F128" s="711"/>
      <c r="G128" s="711"/>
      <c r="H128" s="701">
        <v>0</v>
      </c>
      <c r="I128" s="711">
        <v>1</v>
      </c>
      <c r="J128" s="711">
        <v>48.31</v>
      </c>
      <c r="K128" s="701">
        <v>1</v>
      </c>
      <c r="L128" s="711">
        <v>1</v>
      </c>
      <c r="M128" s="712">
        <v>48.31</v>
      </c>
    </row>
    <row r="129" spans="1:13" ht="14.4" customHeight="1" x14ac:dyDescent="0.3">
      <c r="A129" s="695" t="s">
        <v>1790</v>
      </c>
      <c r="B129" s="696" t="s">
        <v>1714</v>
      </c>
      <c r="C129" s="696" t="s">
        <v>992</v>
      </c>
      <c r="D129" s="696" t="s">
        <v>993</v>
      </c>
      <c r="E129" s="696" t="s">
        <v>1716</v>
      </c>
      <c r="F129" s="711"/>
      <c r="G129" s="711"/>
      <c r="H129" s="701">
        <v>0</v>
      </c>
      <c r="I129" s="711">
        <v>2</v>
      </c>
      <c r="J129" s="711">
        <v>193.26</v>
      </c>
      <c r="K129" s="701">
        <v>1</v>
      </c>
      <c r="L129" s="711">
        <v>2</v>
      </c>
      <c r="M129" s="712">
        <v>193.26</v>
      </c>
    </row>
    <row r="130" spans="1:13" ht="14.4" customHeight="1" x14ac:dyDescent="0.3">
      <c r="A130" s="695" t="s">
        <v>1790</v>
      </c>
      <c r="B130" s="696" t="s">
        <v>1714</v>
      </c>
      <c r="C130" s="696" t="s">
        <v>2308</v>
      </c>
      <c r="D130" s="696" t="s">
        <v>993</v>
      </c>
      <c r="E130" s="696" t="s">
        <v>2309</v>
      </c>
      <c r="F130" s="711"/>
      <c r="G130" s="711"/>
      <c r="H130" s="701">
        <v>0</v>
      </c>
      <c r="I130" s="711">
        <v>1</v>
      </c>
      <c r="J130" s="711">
        <v>193.26</v>
      </c>
      <c r="K130" s="701">
        <v>1</v>
      </c>
      <c r="L130" s="711">
        <v>1</v>
      </c>
      <c r="M130" s="712">
        <v>193.26</v>
      </c>
    </row>
    <row r="131" spans="1:13" ht="14.4" customHeight="1" x14ac:dyDescent="0.3">
      <c r="A131" s="695" t="s">
        <v>1790</v>
      </c>
      <c r="B131" s="696" t="s">
        <v>1714</v>
      </c>
      <c r="C131" s="696" t="s">
        <v>2197</v>
      </c>
      <c r="D131" s="696" t="s">
        <v>2198</v>
      </c>
      <c r="E131" s="696" t="s">
        <v>2199</v>
      </c>
      <c r="F131" s="711">
        <v>2</v>
      </c>
      <c r="G131" s="711">
        <v>193.26</v>
      </c>
      <c r="H131" s="701">
        <v>1</v>
      </c>
      <c r="I131" s="711"/>
      <c r="J131" s="711"/>
      <c r="K131" s="701">
        <v>0</v>
      </c>
      <c r="L131" s="711">
        <v>2</v>
      </c>
      <c r="M131" s="712">
        <v>193.26</v>
      </c>
    </row>
    <row r="132" spans="1:13" ht="14.4" customHeight="1" x14ac:dyDescent="0.3">
      <c r="A132" s="695" t="s">
        <v>1790</v>
      </c>
      <c r="B132" s="696" t="s">
        <v>1717</v>
      </c>
      <c r="C132" s="696" t="s">
        <v>2434</v>
      </c>
      <c r="D132" s="696" t="s">
        <v>2435</v>
      </c>
      <c r="E132" s="696" t="s">
        <v>2222</v>
      </c>
      <c r="F132" s="711">
        <v>1</v>
      </c>
      <c r="G132" s="711">
        <v>314.33999999999997</v>
      </c>
      <c r="H132" s="701">
        <v>1</v>
      </c>
      <c r="I132" s="711"/>
      <c r="J132" s="711"/>
      <c r="K132" s="701">
        <v>0</v>
      </c>
      <c r="L132" s="711">
        <v>1</v>
      </c>
      <c r="M132" s="712">
        <v>314.33999999999997</v>
      </c>
    </row>
    <row r="133" spans="1:13" ht="14.4" customHeight="1" x14ac:dyDescent="0.3">
      <c r="A133" s="695" t="s">
        <v>1790</v>
      </c>
      <c r="B133" s="696" t="s">
        <v>1722</v>
      </c>
      <c r="C133" s="696" t="s">
        <v>2403</v>
      </c>
      <c r="D133" s="696" t="s">
        <v>1038</v>
      </c>
      <c r="E133" s="696" t="s">
        <v>2404</v>
      </c>
      <c r="F133" s="711">
        <v>2</v>
      </c>
      <c r="G133" s="711">
        <v>0</v>
      </c>
      <c r="H133" s="701"/>
      <c r="I133" s="711"/>
      <c r="J133" s="711"/>
      <c r="K133" s="701"/>
      <c r="L133" s="711">
        <v>2</v>
      </c>
      <c r="M133" s="712">
        <v>0</v>
      </c>
    </row>
    <row r="134" spans="1:13" ht="14.4" customHeight="1" x14ac:dyDescent="0.3">
      <c r="A134" s="695" t="s">
        <v>1790</v>
      </c>
      <c r="B134" s="696" t="s">
        <v>1762</v>
      </c>
      <c r="C134" s="696" t="s">
        <v>2427</v>
      </c>
      <c r="D134" s="696" t="s">
        <v>2428</v>
      </c>
      <c r="E134" s="696" t="s">
        <v>2429</v>
      </c>
      <c r="F134" s="711"/>
      <c r="G134" s="711"/>
      <c r="H134" s="701">
        <v>0</v>
      </c>
      <c r="I134" s="711">
        <v>2</v>
      </c>
      <c r="J134" s="711">
        <v>189.6</v>
      </c>
      <c r="K134" s="701">
        <v>1</v>
      </c>
      <c r="L134" s="711">
        <v>2</v>
      </c>
      <c r="M134" s="712">
        <v>189.6</v>
      </c>
    </row>
    <row r="135" spans="1:13" ht="14.4" customHeight="1" x14ac:dyDescent="0.3">
      <c r="A135" s="695" t="s">
        <v>1790</v>
      </c>
      <c r="B135" s="696" t="s">
        <v>1764</v>
      </c>
      <c r="C135" s="696" t="s">
        <v>2421</v>
      </c>
      <c r="D135" s="696" t="s">
        <v>2422</v>
      </c>
      <c r="E135" s="696" t="s">
        <v>2423</v>
      </c>
      <c r="F135" s="711">
        <v>2</v>
      </c>
      <c r="G135" s="711">
        <v>459.14</v>
      </c>
      <c r="H135" s="701">
        <v>1</v>
      </c>
      <c r="I135" s="711"/>
      <c r="J135" s="711"/>
      <c r="K135" s="701">
        <v>0</v>
      </c>
      <c r="L135" s="711">
        <v>2</v>
      </c>
      <c r="M135" s="712">
        <v>459.14</v>
      </c>
    </row>
    <row r="136" spans="1:13" ht="14.4" customHeight="1" x14ac:dyDescent="0.3">
      <c r="A136" s="695" t="s">
        <v>1790</v>
      </c>
      <c r="B136" s="696" t="s">
        <v>1764</v>
      </c>
      <c r="C136" s="696" t="s">
        <v>2424</v>
      </c>
      <c r="D136" s="696" t="s">
        <v>2422</v>
      </c>
      <c r="E136" s="696" t="s">
        <v>2425</v>
      </c>
      <c r="F136" s="711">
        <v>2</v>
      </c>
      <c r="G136" s="711">
        <v>0</v>
      </c>
      <c r="H136" s="701"/>
      <c r="I136" s="711"/>
      <c r="J136" s="711"/>
      <c r="K136" s="701"/>
      <c r="L136" s="711">
        <v>2</v>
      </c>
      <c r="M136" s="712">
        <v>0</v>
      </c>
    </row>
    <row r="137" spans="1:13" ht="14.4" customHeight="1" x14ac:dyDescent="0.3">
      <c r="A137" s="695" t="s">
        <v>1791</v>
      </c>
      <c r="B137" s="696" t="s">
        <v>1677</v>
      </c>
      <c r="C137" s="696" t="s">
        <v>1065</v>
      </c>
      <c r="D137" s="696" t="s">
        <v>1062</v>
      </c>
      <c r="E137" s="696" t="s">
        <v>1066</v>
      </c>
      <c r="F137" s="711"/>
      <c r="G137" s="711"/>
      <c r="H137" s="701">
        <v>0</v>
      </c>
      <c r="I137" s="711">
        <v>15</v>
      </c>
      <c r="J137" s="711">
        <v>9379.3499999999985</v>
      </c>
      <c r="K137" s="701">
        <v>1</v>
      </c>
      <c r="L137" s="711">
        <v>15</v>
      </c>
      <c r="M137" s="712">
        <v>9379.3499999999985</v>
      </c>
    </row>
    <row r="138" spans="1:13" ht="14.4" customHeight="1" x14ac:dyDescent="0.3">
      <c r="A138" s="695" t="s">
        <v>1791</v>
      </c>
      <c r="B138" s="696" t="s">
        <v>1677</v>
      </c>
      <c r="C138" s="696" t="s">
        <v>1481</v>
      </c>
      <c r="D138" s="696" t="s">
        <v>1062</v>
      </c>
      <c r="E138" s="696" t="s">
        <v>1482</v>
      </c>
      <c r="F138" s="711"/>
      <c r="G138" s="711"/>
      <c r="H138" s="701">
        <v>0</v>
      </c>
      <c r="I138" s="711">
        <v>3</v>
      </c>
      <c r="J138" s="711">
        <v>2813.79</v>
      </c>
      <c r="K138" s="701">
        <v>1</v>
      </c>
      <c r="L138" s="711">
        <v>3</v>
      </c>
      <c r="M138" s="712">
        <v>2813.79</v>
      </c>
    </row>
    <row r="139" spans="1:13" ht="14.4" customHeight="1" x14ac:dyDescent="0.3">
      <c r="A139" s="695" t="s">
        <v>1791</v>
      </c>
      <c r="B139" s="696" t="s">
        <v>1706</v>
      </c>
      <c r="C139" s="696" t="s">
        <v>1169</v>
      </c>
      <c r="D139" s="696" t="s">
        <v>1170</v>
      </c>
      <c r="E139" s="696" t="s">
        <v>1171</v>
      </c>
      <c r="F139" s="711"/>
      <c r="G139" s="711"/>
      <c r="H139" s="701">
        <v>0</v>
      </c>
      <c r="I139" s="711">
        <v>2</v>
      </c>
      <c r="J139" s="711">
        <v>308.02</v>
      </c>
      <c r="K139" s="701">
        <v>1</v>
      </c>
      <c r="L139" s="711">
        <v>2</v>
      </c>
      <c r="M139" s="712">
        <v>308.02</v>
      </c>
    </row>
    <row r="140" spans="1:13" ht="14.4" customHeight="1" x14ac:dyDescent="0.3">
      <c r="A140" s="695" t="s">
        <v>1791</v>
      </c>
      <c r="B140" s="696" t="s">
        <v>1714</v>
      </c>
      <c r="C140" s="696" t="s">
        <v>992</v>
      </c>
      <c r="D140" s="696" t="s">
        <v>993</v>
      </c>
      <c r="E140" s="696" t="s">
        <v>1716</v>
      </c>
      <c r="F140" s="711"/>
      <c r="G140" s="711"/>
      <c r="H140" s="701">
        <v>0</v>
      </c>
      <c r="I140" s="711">
        <v>1</v>
      </c>
      <c r="J140" s="711">
        <v>96.63</v>
      </c>
      <c r="K140" s="701">
        <v>1</v>
      </c>
      <c r="L140" s="711">
        <v>1</v>
      </c>
      <c r="M140" s="712">
        <v>96.63</v>
      </c>
    </row>
    <row r="141" spans="1:13" ht="14.4" customHeight="1" x14ac:dyDescent="0.3">
      <c r="A141" s="695" t="s">
        <v>1791</v>
      </c>
      <c r="B141" s="696" t="s">
        <v>1717</v>
      </c>
      <c r="C141" s="696" t="s">
        <v>2019</v>
      </c>
      <c r="D141" s="696" t="s">
        <v>2020</v>
      </c>
      <c r="E141" s="696" t="s">
        <v>2021</v>
      </c>
      <c r="F141" s="711"/>
      <c r="G141" s="711"/>
      <c r="H141" s="701">
        <v>0</v>
      </c>
      <c r="I141" s="711">
        <v>2</v>
      </c>
      <c r="J141" s="711">
        <v>65.48</v>
      </c>
      <c r="K141" s="701">
        <v>1</v>
      </c>
      <c r="L141" s="711">
        <v>2</v>
      </c>
      <c r="M141" s="712">
        <v>65.48</v>
      </c>
    </row>
    <row r="142" spans="1:13" ht="14.4" customHeight="1" x14ac:dyDescent="0.3">
      <c r="A142" s="695" t="s">
        <v>1792</v>
      </c>
      <c r="B142" s="696" t="s">
        <v>2564</v>
      </c>
      <c r="C142" s="696" t="s">
        <v>2496</v>
      </c>
      <c r="D142" s="696" t="s">
        <v>2497</v>
      </c>
      <c r="E142" s="696" t="s">
        <v>2498</v>
      </c>
      <c r="F142" s="711"/>
      <c r="G142" s="711"/>
      <c r="H142" s="701">
        <v>0</v>
      </c>
      <c r="I142" s="711">
        <v>1</v>
      </c>
      <c r="J142" s="711">
        <v>140.03</v>
      </c>
      <c r="K142" s="701">
        <v>1</v>
      </c>
      <c r="L142" s="711">
        <v>1</v>
      </c>
      <c r="M142" s="712">
        <v>140.03</v>
      </c>
    </row>
    <row r="143" spans="1:13" ht="14.4" customHeight="1" x14ac:dyDescent="0.3">
      <c r="A143" s="695" t="s">
        <v>1792</v>
      </c>
      <c r="B143" s="696" t="s">
        <v>1677</v>
      </c>
      <c r="C143" s="696" t="s">
        <v>1061</v>
      </c>
      <c r="D143" s="696" t="s">
        <v>1062</v>
      </c>
      <c r="E143" s="696" t="s">
        <v>1063</v>
      </c>
      <c r="F143" s="711"/>
      <c r="G143" s="711"/>
      <c r="H143" s="701">
        <v>0</v>
      </c>
      <c r="I143" s="711">
        <v>1</v>
      </c>
      <c r="J143" s="711">
        <v>468.96</v>
      </c>
      <c r="K143" s="701">
        <v>1</v>
      </c>
      <c r="L143" s="711">
        <v>1</v>
      </c>
      <c r="M143" s="712">
        <v>468.96</v>
      </c>
    </row>
    <row r="144" spans="1:13" ht="14.4" customHeight="1" x14ac:dyDescent="0.3">
      <c r="A144" s="695" t="s">
        <v>1792</v>
      </c>
      <c r="B144" s="696" t="s">
        <v>1677</v>
      </c>
      <c r="C144" s="696" t="s">
        <v>1065</v>
      </c>
      <c r="D144" s="696" t="s">
        <v>1062</v>
      </c>
      <c r="E144" s="696" t="s">
        <v>1066</v>
      </c>
      <c r="F144" s="711"/>
      <c r="G144" s="711"/>
      <c r="H144" s="701">
        <v>0</v>
      </c>
      <c r="I144" s="711">
        <v>24</v>
      </c>
      <c r="J144" s="711">
        <v>15006.96</v>
      </c>
      <c r="K144" s="701">
        <v>1</v>
      </c>
      <c r="L144" s="711">
        <v>24</v>
      </c>
      <c r="M144" s="712">
        <v>15006.96</v>
      </c>
    </row>
    <row r="145" spans="1:13" ht="14.4" customHeight="1" x14ac:dyDescent="0.3">
      <c r="A145" s="695" t="s">
        <v>1792</v>
      </c>
      <c r="B145" s="696" t="s">
        <v>2561</v>
      </c>
      <c r="C145" s="696" t="s">
        <v>2499</v>
      </c>
      <c r="D145" s="696" t="s">
        <v>2500</v>
      </c>
      <c r="E145" s="696" t="s">
        <v>2501</v>
      </c>
      <c r="F145" s="711"/>
      <c r="G145" s="711"/>
      <c r="H145" s="701">
        <v>0</v>
      </c>
      <c r="I145" s="711">
        <v>1</v>
      </c>
      <c r="J145" s="711">
        <v>33.72</v>
      </c>
      <c r="K145" s="701">
        <v>1</v>
      </c>
      <c r="L145" s="711">
        <v>1</v>
      </c>
      <c r="M145" s="712">
        <v>33.72</v>
      </c>
    </row>
    <row r="146" spans="1:13" ht="14.4" customHeight="1" x14ac:dyDescent="0.3">
      <c r="A146" s="695" t="s">
        <v>1792</v>
      </c>
      <c r="B146" s="696" t="s">
        <v>1694</v>
      </c>
      <c r="C146" s="696" t="s">
        <v>1139</v>
      </c>
      <c r="D146" s="696" t="s">
        <v>1695</v>
      </c>
      <c r="E146" s="696" t="s">
        <v>1696</v>
      </c>
      <c r="F146" s="711"/>
      <c r="G146" s="711"/>
      <c r="H146" s="701">
        <v>0</v>
      </c>
      <c r="I146" s="711">
        <v>2</v>
      </c>
      <c r="J146" s="711">
        <v>666.62</v>
      </c>
      <c r="K146" s="701">
        <v>1</v>
      </c>
      <c r="L146" s="711">
        <v>2</v>
      </c>
      <c r="M146" s="712">
        <v>666.62</v>
      </c>
    </row>
    <row r="147" spans="1:13" ht="14.4" customHeight="1" x14ac:dyDescent="0.3">
      <c r="A147" s="695" t="s">
        <v>1792</v>
      </c>
      <c r="B147" s="696" t="s">
        <v>1694</v>
      </c>
      <c r="C147" s="696" t="s">
        <v>2461</v>
      </c>
      <c r="D147" s="696" t="s">
        <v>2462</v>
      </c>
      <c r="E147" s="696" t="s">
        <v>2463</v>
      </c>
      <c r="F147" s="711"/>
      <c r="G147" s="711"/>
      <c r="H147" s="701">
        <v>0</v>
      </c>
      <c r="I147" s="711">
        <v>1</v>
      </c>
      <c r="J147" s="711">
        <v>152.36000000000001</v>
      </c>
      <c r="K147" s="701">
        <v>1</v>
      </c>
      <c r="L147" s="711">
        <v>1</v>
      </c>
      <c r="M147" s="712">
        <v>152.36000000000001</v>
      </c>
    </row>
    <row r="148" spans="1:13" ht="14.4" customHeight="1" x14ac:dyDescent="0.3">
      <c r="A148" s="695" t="s">
        <v>1792</v>
      </c>
      <c r="B148" s="696" t="s">
        <v>2566</v>
      </c>
      <c r="C148" s="696" t="s">
        <v>2465</v>
      </c>
      <c r="D148" s="696" t="s">
        <v>2466</v>
      </c>
      <c r="E148" s="696" t="s">
        <v>2467</v>
      </c>
      <c r="F148" s="711"/>
      <c r="G148" s="711"/>
      <c r="H148" s="701">
        <v>0</v>
      </c>
      <c r="I148" s="711">
        <v>1</v>
      </c>
      <c r="J148" s="711">
        <v>222.25</v>
      </c>
      <c r="K148" s="701">
        <v>1</v>
      </c>
      <c r="L148" s="711">
        <v>1</v>
      </c>
      <c r="M148" s="712">
        <v>222.25</v>
      </c>
    </row>
    <row r="149" spans="1:13" ht="14.4" customHeight="1" x14ac:dyDescent="0.3">
      <c r="A149" s="695" t="s">
        <v>1792</v>
      </c>
      <c r="B149" s="696" t="s">
        <v>1706</v>
      </c>
      <c r="C149" s="696" t="s">
        <v>1169</v>
      </c>
      <c r="D149" s="696" t="s">
        <v>1170</v>
      </c>
      <c r="E149" s="696" t="s">
        <v>1171</v>
      </c>
      <c r="F149" s="711"/>
      <c r="G149" s="711"/>
      <c r="H149" s="701">
        <v>0</v>
      </c>
      <c r="I149" s="711">
        <v>4</v>
      </c>
      <c r="J149" s="711">
        <v>616.04</v>
      </c>
      <c r="K149" s="701">
        <v>1</v>
      </c>
      <c r="L149" s="711">
        <v>4</v>
      </c>
      <c r="M149" s="712">
        <v>616.04</v>
      </c>
    </row>
    <row r="150" spans="1:13" ht="14.4" customHeight="1" x14ac:dyDescent="0.3">
      <c r="A150" s="695" t="s">
        <v>1792</v>
      </c>
      <c r="B150" s="696" t="s">
        <v>1709</v>
      </c>
      <c r="C150" s="696" t="s">
        <v>2468</v>
      </c>
      <c r="D150" s="696" t="s">
        <v>2469</v>
      </c>
      <c r="E150" s="696" t="s">
        <v>2470</v>
      </c>
      <c r="F150" s="711">
        <v>4</v>
      </c>
      <c r="G150" s="711">
        <v>209.6</v>
      </c>
      <c r="H150" s="701">
        <v>1</v>
      </c>
      <c r="I150" s="711"/>
      <c r="J150" s="711"/>
      <c r="K150" s="701">
        <v>0</v>
      </c>
      <c r="L150" s="711">
        <v>4</v>
      </c>
      <c r="M150" s="712">
        <v>209.6</v>
      </c>
    </row>
    <row r="151" spans="1:13" ht="14.4" customHeight="1" x14ac:dyDescent="0.3">
      <c r="A151" s="695" t="s">
        <v>1792</v>
      </c>
      <c r="B151" s="696" t="s">
        <v>1709</v>
      </c>
      <c r="C151" s="696" t="s">
        <v>1809</v>
      </c>
      <c r="D151" s="696" t="s">
        <v>1810</v>
      </c>
      <c r="E151" s="696" t="s">
        <v>1710</v>
      </c>
      <c r="F151" s="711">
        <v>4</v>
      </c>
      <c r="G151" s="711">
        <v>279.44</v>
      </c>
      <c r="H151" s="701">
        <v>1</v>
      </c>
      <c r="I151" s="711"/>
      <c r="J151" s="711"/>
      <c r="K151" s="701">
        <v>0</v>
      </c>
      <c r="L151" s="711">
        <v>4</v>
      </c>
      <c r="M151" s="712">
        <v>279.44</v>
      </c>
    </row>
    <row r="152" spans="1:13" ht="14.4" customHeight="1" x14ac:dyDescent="0.3">
      <c r="A152" s="695" t="s">
        <v>1792</v>
      </c>
      <c r="B152" s="696" t="s">
        <v>1714</v>
      </c>
      <c r="C152" s="696" t="s">
        <v>992</v>
      </c>
      <c r="D152" s="696" t="s">
        <v>993</v>
      </c>
      <c r="E152" s="696" t="s">
        <v>1716</v>
      </c>
      <c r="F152" s="711"/>
      <c r="G152" s="711"/>
      <c r="H152" s="701">
        <v>0</v>
      </c>
      <c r="I152" s="711">
        <v>10</v>
      </c>
      <c r="J152" s="711">
        <v>966.3</v>
      </c>
      <c r="K152" s="701">
        <v>1</v>
      </c>
      <c r="L152" s="711">
        <v>10</v>
      </c>
      <c r="M152" s="712">
        <v>966.3</v>
      </c>
    </row>
    <row r="153" spans="1:13" ht="14.4" customHeight="1" x14ac:dyDescent="0.3">
      <c r="A153" s="695" t="s">
        <v>1792</v>
      </c>
      <c r="B153" s="696" t="s">
        <v>1714</v>
      </c>
      <c r="C153" s="696" t="s">
        <v>2197</v>
      </c>
      <c r="D153" s="696" t="s">
        <v>2198</v>
      </c>
      <c r="E153" s="696" t="s">
        <v>2199</v>
      </c>
      <c r="F153" s="711">
        <v>2</v>
      </c>
      <c r="G153" s="711">
        <v>193.26</v>
      </c>
      <c r="H153" s="701">
        <v>1</v>
      </c>
      <c r="I153" s="711"/>
      <c r="J153" s="711"/>
      <c r="K153" s="701">
        <v>0</v>
      </c>
      <c r="L153" s="711">
        <v>2</v>
      </c>
      <c r="M153" s="712">
        <v>193.26</v>
      </c>
    </row>
    <row r="154" spans="1:13" ht="14.4" customHeight="1" x14ac:dyDescent="0.3">
      <c r="A154" s="695" t="s">
        <v>1792</v>
      </c>
      <c r="B154" s="696" t="s">
        <v>2567</v>
      </c>
      <c r="C154" s="696" t="s">
        <v>2503</v>
      </c>
      <c r="D154" s="696" t="s">
        <v>2504</v>
      </c>
      <c r="E154" s="696" t="s">
        <v>2505</v>
      </c>
      <c r="F154" s="711">
        <v>2</v>
      </c>
      <c r="G154" s="711">
        <v>189.44</v>
      </c>
      <c r="H154" s="701">
        <v>1</v>
      </c>
      <c r="I154" s="711"/>
      <c r="J154" s="711"/>
      <c r="K154" s="701">
        <v>0</v>
      </c>
      <c r="L154" s="711">
        <v>2</v>
      </c>
      <c r="M154" s="712">
        <v>189.44</v>
      </c>
    </row>
    <row r="155" spans="1:13" ht="14.4" customHeight="1" x14ac:dyDescent="0.3">
      <c r="A155" s="695" t="s">
        <v>1793</v>
      </c>
      <c r="B155" s="696" t="s">
        <v>1677</v>
      </c>
      <c r="C155" s="696" t="s">
        <v>1065</v>
      </c>
      <c r="D155" s="696" t="s">
        <v>1062</v>
      </c>
      <c r="E155" s="696" t="s">
        <v>1066</v>
      </c>
      <c r="F155" s="711"/>
      <c r="G155" s="711"/>
      <c r="H155" s="701">
        <v>0</v>
      </c>
      <c r="I155" s="711">
        <v>16</v>
      </c>
      <c r="J155" s="711">
        <v>10004.64</v>
      </c>
      <c r="K155" s="701">
        <v>1</v>
      </c>
      <c r="L155" s="711">
        <v>16</v>
      </c>
      <c r="M155" s="712">
        <v>10004.64</v>
      </c>
    </row>
    <row r="156" spans="1:13" ht="14.4" customHeight="1" x14ac:dyDescent="0.3">
      <c r="A156" s="695" t="s">
        <v>1793</v>
      </c>
      <c r="B156" s="696" t="s">
        <v>1709</v>
      </c>
      <c r="C156" s="696" t="s">
        <v>1150</v>
      </c>
      <c r="D156" s="696" t="s">
        <v>1151</v>
      </c>
      <c r="E156" s="696" t="s">
        <v>1710</v>
      </c>
      <c r="F156" s="711"/>
      <c r="G156" s="711"/>
      <c r="H156" s="701">
        <v>0</v>
      </c>
      <c r="I156" s="711">
        <v>3</v>
      </c>
      <c r="J156" s="711">
        <v>209.57999999999998</v>
      </c>
      <c r="K156" s="701">
        <v>1</v>
      </c>
      <c r="L156" s="711">
        <v>3</v>
      </c>
      <c r="M156" s="712">
        <v>209.57999999999998</v>
      </c>
    </row>
    <row r="157" spans="1:13" ht="14.4" customHeight="1" x14ac:dyDescent="0.3">
      <c r="A157" s="695" t="s">
        <v>1793</v>
      </c>
      <c r="B157" s="696" t="s">
        <v>1714</v>
      </c>
      <c r="C157" s="696" t="s">
        <v>1034</v>
      </c>
      <c r="D157" s="696" t="s">
        <v>993</v>
      </c>
      <c r="E157" s="696" t="s">
        <v>1715</v>
      </c>
      <c r="F157" s="711"/>
      <c r="G157" s="711"/>
      <c r="H157" s="701">
        <v>0</v>
      </c>
      <c r="I157" s="711">
        <v>1</v>
      </c>
      <c r="J157" s="711">
        <v>48.31</v>
      </c>
      <c r="K157" s="701">
        <v>1</v>
      </c>
      <c r="L157" s="711">
        <v>1</v>
      </c>
      <c r="M157" s="712">
        <v>48.31</v>
      </c>
    </row>
    <row r="158" spans="1:13" ht="14.4" customHeight="1" x14ac:dyDescent="0.3">
      <c r="A158" s="695" t="s">
        <v>1793</v>
      </c>
      <c r="B158" s="696" t="s">
        <v>1714</v>
      </c>
      <c r="C158" s="696" t="s">
        <v>2308</v>
      </c>
      <c r="D158" s="696" t="s">
        <v>993</v>
      </c>
      <c r="E158" s="696" t="s">
        <v>2309</v>
      </c>
      <c r="F158" s="711"/>
      <c r="G158" s="711"/>
      <c r="H158" s="701">
        <v>0</v>
      </c>
      <c r="I158" s="711">
        <v>2</v>
      </c>
      <c r="J158" s="711">
        <v>386.52</v>
      </c>
      <c r="K158" s="701">
        <v>1</v>
      </c>
      <c r="L158" s="711">
        <v>2</v>
      </c>
      <c r="M158" s="712">
        <v>386.52</v>
      </c>
    </row>
    <row r="159" spans="1:13" ht="14.4" customHeight="1" x14ac:dyDescent="0.3">
      <c r="A159" s="695" t="s">
        <v>1794</v>
      </c>
      <c r="B159" s="696" t="s">
        <v>1677</v>
      </c>
      <c r="C159" s="696" t="s">
        <v>1061</v>
      </c>
      <c r="D159" s="696" t="s">
        <v>1062</v>
      </c>
      <c r="E159" s="696" t="s">
        <v>1063</v>
      </c>
      <c r="F159" s="711"/>
      <c r="G159" s="711"/>
      <c r="H159" s="701">
        <v>0</v>
      </c>
      <c r="I159" s="711">
        <v>2</v>
      </c>
      <c r="J159" s="711">
        <v>937.92</v>
      </c>
      <c r="K159" s="701">
        <v>1</v>
      </c>
      <c r="L159" s="711">
        <v>2</v>
      </c>
      <c r="M159" s="712">
        <v>937.92</v>
      </c>
    </row>
    <row r="160" spans="1:13" ht="14.4" customHeight="1" x14ac:dyDescent="0.3">
      <c r="A160" s="695" t="s">
        <v>1794</v>
      </c>
      <c r="B160" s="696" t="s">
        <v>1677</v>
      </c>
      <c r="C160" s="696" t="s">
        <v>1065</v>
      </c>
      <c r="D160" s="696" t="s">
        <v>1062</v>
      </c>
      <c r="E160" s="696" t="s">
        <v>1066</v>
      </c>
      <c r="F160" s="711"/>
      <c r="G160" s="711"/>
      <c r="H160" s="701">
        <v>0</v>
      </c>
      <c r="I160" s="711">
        <v>102</v>
      </c>
      <c r="J160" s="711">
        <v>63779.580000000031</v>
      </c>
      <c r="K160" s="701">
        <v>1</v>
      </c>
      <c r="L160" s="711">
        <v>102</v>
      </c>
      <c r="M160" s="712">
        <v>63779.580000000031</v>
      </c>
    </row>
    <row r="161" spans="1:13" ht="14.4" customHeight="1" x14ac:dyDescent="0.3">
      <c r="A161" s="695" t="s">
        <v>1794</v>
      </c>
      <c r="B161" s="696" t="s">
        <v>1677</v>
      </c>
      <c r="C161" s="696" t="s">
        <v>1481</v>
      </c>
      <c r="D161" s="696" t="s">
        <v>1062</v>
      </c>
      <c r="E161" s="696" t="s">
        <v>1482</v>
      </c>
      <c r="F161" s="711"/>
      <c r="G161" s="711"/>
      <c r="H161" s="701">
        <v>0</v>
      </c>
      <c r="I161" s="711">
        <v>22</v>
      </c>
      <c r="J161" s="711">
        <v>20634.460000000003</v>
      </c>
      <c r="K161" s="701">
        <v>1</v>
      </c>
      <c r="L161" s="711">
        <v>22</v>
      </c>
      <c r="M161" s="712">
        <v>20634.460000000003</v>
      </c>
    </row>
    <row r="162" spans="1:13" ht="14.4" customHeight="1" x14ac:dyDescent="0.3">
      <c r="A162" s="695" t="s">
        <v>1794</v>
      </c>
      <c r="B162" s="696" t="s">
        <v>1677</v>
      </c>
      <c r="C162" s="696" t="s">
        <v>1909</v>
      </c>
      <c r="D162" s="696" t="s">
        <v>1062</v>
      </c>
      <c r="E162" s="696" t="s">
        <v>1910</v>
      </c>
      <c r="F162" s="711"/>
      <c r="G162" s="711"/>
      <c r="H162" s="701">
        <v>0</v>
      </c>
      <c r="I162" s="711">
        <v>7</v>
      </c>
      <c r="J162" s="711">
        <v>8165.2900000000009</v>
      </c>
      <c r="K162" s="701">
        <v>1</v>
      </c>
      <c r="L162" s="711">
        <v>7</v>
      </c>
      <c r="M162" s="712">
        <v>8165.2900000000009</v>
      </c>
    </row>
    <row r="163" spans="1:13" ht="14.4" customHeight="1" x14ac:dyDescent="0.3">
      <c r="A163" s="695" t="s">
        <v>1794</v>
      </c>
      <c r="B163" s="696" t="s">
        <v>1694</v>
      </c>
      <c r="C163" s="696" t="s">
        <v>1139</v>
      </c>
      <c r="D163" s="696" t="s">
        <v>1695</v>
      </c>
      <c r="E163" s="696" t="s">
        <v>1696</v>
      </c>
      <c r="F163" s="711"/>
      <c r="G163" s="711"/>
      <c r="H163" s="701">
        <v>0</v>
      </c>
      <c r="I163" s="711">
        <v>1</v>
      </c>
      <c r="J163" s="711">
        <v>333.31</v>
      </c>
      <c r="K163" s="701">
        <v>1</v>
      </c>
      <c r="L163" s="711">
        <v>1</v>
      </c>
      <c r="M163" s="712">
        <v>333.31</v>
      </c>
    </row>
    <row r="164" spans="1:13" ht="14.4" customHeight="1" x14ac:dyDescent="0.3">
      <c r="A164" s="695" t="s">
        <v>1794</v>
      </c>
      <c r="B164" s="696" t="s">
        <v>1694</v>
      </c>
      <c r="C164" s="696" t="s">
        <v>1165</v>
      </c>
      <c r="D164" s="696" t="s">
        <v>1699</v>
      </c>
      <c r="E164" s="696" t="s">
        <v>1700</v>
      </c>
      <c r="F164" s="711"/>
      <c r="G164" s="711"/>
      <c r="H164" s="701">
        <v>0</v>
      </c>
      <c r="I164" s="711">
        <v>5</v>
      </c>
      <c r="J164" s="711">
        <v>1484.8500000000001</v>
      </c>
      <c r="K164" s="701">
        <v>1</v>
      </c>
      <c r="L164" s="711">
        <v>5</v>
      </c>
      <c r="M164" s="712">
        <v>1484.8500000000001</v>
      </c>
    </row>
    <row r="165" spans="1:13" ht="14.4" customHeight="1" x14ac:dyDescent="0.3">
      <c r="A165" s="695" t="s">
        <v>1794</v>
      </c>
      <c r="B165" s="696" t="s">
        <v>1694</v>
      </c>
      <c r="C165" s="696" t="s">
        <v>2008</v>
      </c>
      <c r="D165" s="696" t="s">
        <v>2009</v>
      </c>
      <c r="E165" s="696" t="s">
        <v>2010</v>
      </c>
      <c r="F165" s="711">
        <v>2</v>
      </c>
      <c r="G165" s="711">
        <v>0</v>
      </c>
      <c r="H165" s="701"/>
      <c r="I165" s="711"/>
      <c r="J165" s="711"/>
      <c r="K165" s="701"/>
      <c r="L165" s="711">
        <v>2</v>
      </c>
      <c r="M165" s="712">
        <v>0</v>
      </c>
    </row>
    <row r="166" spans="1:13" ht="14.4" customHeight="1" x14ac:dyDescent="0.3">
      <c r="A166" s="695" t="s">
        <v>1794</v>
      </c>
      <c r="B166" s="696" t="s">
        <v>1703</v>
      </c>
      <c r="C166" s="696" t="s">
        <v>1583</v>
      </c>
      <c r="D166" s="696" t="s">
        <v>1584</v>
      </c>
      <c r="E166" s="696" t="s">
        <v>1710</v>
      </c>
      <c r="F166" s="711"/>
      <c r="G166" s="711"/>
      <c r="H166" s="701">
        <v>0</v>
      </c>
      <c r="I166" s="711">
        <v>3</v>
      </c>
      <c r="J166" s="711">
        <v>552.66</v>
      </c>
      <c r="K166" s="701">
        <v>1</v>
      </c>
      <c r="L166" s="711">
        <v>3</v>
      </c>
      <c r="M166" s="712">
        <v>552.66</v>
      </c>
    </row>
    <row r="167" spans="1:13" ht="14.4" customHeight="1" x14ac:dyDescent="0.3">
      <c r="A167" s="695" t="s">
        <v>1794</v>
      </c>
      <c r="B167" s="696" t="s">
        <v>1706</v>
      </c>
      <c r="C167" s="696" t="s">
        <v>1169</v>
      </c>
      <c r="D167" s="696" t="s">
        <v>1170</v>
      </c>
      <c r="E167" s="696" t="s">
        <v>1171</v>
      </c>
      <c r="F167" s="711"/>
      <c r="G167" s="711"/>
      <c r="H167" s="701">
        <v>0</v>
      </c>
      <c r="I167" s="711">
        <v>15</v>
      </c>
      <c r="J167" s="711">
        <v>2310.1499999999996</v>
      </c>
      <c r="K167" s="701">
        <v>1</v>
      </c>
      <c r="L167" s="711">
        <v>15</v>
      </c>
      <c r="M167" s="712">
        <v>2310.1499999999996</v>
      </c>
    </row>
    <row r="168" spans="1:13" ht="14.4" customHeight="1" x14ac:dyDescent="0.3">
      <c r="A168" s="695" t="s">
        <v>1794</v>
      </c>
      <c r="B168" s="696" t="s">
        <v>1709</v>
      </c>
      <c r="C168" s="696" t="s">
        <v>1150</v>
      </c>
      <c r="D168" s="696" t="s">
        <v>1151</v>
      </c>
      <c r="E168" s="696" t="s">
        <v>1710</v>
      </c>
      <c r="F168" s="711"/>
      <c r="G168" s="711"/>
      <c r="H168" s="701">
        <v>0</v>
      </c>
      <c r="I168" s="711">
        <v>1</v>
      </c>
      <c r="J168" s="711">
        <v>69.86</v>
      </c>
      <c r="K168" s="701">
        <v>1</v>
      </c>
      <c r="L168" s="711">
        <v>1</v>
      </c>
      <c r="M168" s="712">
        <v>69.86</v>
      </c>
    </row>
    <row r="169" spans="1:13" ht="14.4" customHeight="1" x14ac:dyDescent="0.3">
      <c r="A169" s="695" t="s">
        <v>1794</v>
      </c>
      <c r="B169" s="696" t="s">
        <v>1741</v>
      </c>
      <c r="C169" s="696" t="s">
        <v>2016</v>
      </c>
      <c r="D169" s="696" t="s">
        <v>1606</v>
      </c>
      <c r="E169" s="696" t="s">
        <v>2017</v>
      </c>
      <c r="F169" s="711">
        <v>2</v>
      </c>
      <c r="G169" s="711">
        <v>0</v>
      </c>
      <c r="H169" s="701"/>
      <c r="I169" s="711"/>
      <c r="J169" s="711"/>
      <c r="K169" s="701"/>
      <c r="L169" s="711">
        <v>2</v>
      </c>
      <c r="M169" s="712">
        <v>0</v>
      </c>
    </row>
    <row r="170" spans="1:13" ht="14.4" customHeight="1" x14ac:dyDescent="0.3">
      <c r="A170" s="695" t="s">
        <v>1794</v>
      </c>
      <c r="B170" s="696" t="s">
        <v>1714</v>
      </c>
      <c r="C170" s="696" t="s">
        <v>1034</v>
      </c>
      <c r="D170" s="696" t="s">
        <v>993</v>
      </c>
      <c r="E170" s="696" t="s">
        <v>1715</v>
      </c>
      <c r="F170" s="711"/>
      <c r="G170" s="711"/>
      <c r="H170" s="701">
        <v>0</v>
      </c>
      <c r="I170" s="711">
        <v>2</v>
      </c>
      <c r="J170" s="711">
        <v>96.62</v>
      </c>
      <c r="K170" s="701">
        <v>1</v>
      </c>
      <c r="L170" s="711">
        <v>2</v>
      </c>
      <c r="M170" s="712">
        <v>96.62</v>
      </c>
    </row>
    <row r="171" spans="1:13" ht="14.4" customHeight="1" x14ac:dyDescent="0.3">
      <c r="A171" s="695" t="s">
        <v>1794</v>
      </c>
      <c r="B171" s="696" t="s">
        <v>1714</v>
      </c>
      <c r="C171" s="696" t="s">
        <v>992</v>
      </c>
      <c r="D171" s="696" t="s">
        <v>993</v>
      </c>
      <c r="E171" s="696" t="s">
        <v>1716</v>
      </c>
      <c r="F171" s="711"/>
      <c r="G171" s="711"/>
      <c r="H171" s="701">
        <v>0</v>
      </c>
      <c r="I171" s="711">
        <v>27</v>
      </c>
      <c r="J171" s="711">
        <v>2609.0100000000016</v>
      </c>
      <c r="K171" s="701">
        <v>1</v>
      </c>
      <c r="L171" s="711">
        <v>27</v>
      </c>
      <c r="M171" s="712">
        <v>2609.0100000000016</v>
      </c>
    </row>
    <row r="172" spans="1:13" ht="14.4" customHeight="1" x14ac:dyDescent="0.3">
      <c r="A172" s="695" t="s">
        <v>1794</v>
      </c>
      <c r="B172" s="696" t="s">
        <v>1717</v>
      </c>
      <c r="C172" s="696" t="s">
        <v>1860</v>
      </c>
      <c r="D172" s="696" t="s">
        <v>1861</v>
      </c>
      <c r="E172" s="696" t="s">
        <v>1862</v>
      </c>
      <c r="F172" s="711">
        <v>3</v>
      </c>
      <c r="G172" s="711">
        <v>294.69</v>
      </c>
      <c r="H172" s="701">
        <v>1</v>
      </c>
      <c r="I172" s="711"/>
      <c r="J172" s="711"/>
      <c r="K172" s="701">
        <v>0</v>
      </c>
      <c r="L172" s="711">
        <v>3</v>
      </c>
      <c r="M172" s="712">
        <v>294.69</v>
      </c>
    </row>
    <row r="173" spans="1:13" ht="14.4" customHeight="1" x14ac:dyDescent="0.3">
      <c r="A173" s="695" t="s">
        <v>1794</v>
      </c>
      <c r="B173" s="696" t="s">
        <v>1717</v>
      </c>
      <c r="C173" s="696" t="s">
        <v>2019</v>
      </c>
      <c r="D173" s="696" t="s">
        <v>2020</v>
      </c>
      <c r="E173" s="696" t="s">
        <v>2021</v>
      </c>
      <c r="F173" s="711"/>
      <c r="G173" s="711"/>
      <c r="H173" s="701">
        <v>0</v>
      </c>
      <c r="I173" s="711">
        <v>1</v>
      </c>
      <c r="J173" s="711">
        <v>32.74</v>
      </c>
      <c r="K173" s="701">
        <v>1</v>
      </c>
      <c r="L173" s="711">
        <v>1</v>
      </c>
      <c r="M173" s="712">
        <v>32.74</v>
      </c>
    </row>
    <row r="174" spans="1:13" ht="14.4" customHeight="1" x14ac:dyDescent="0.3">
      <c r="A174" s="695" t="s">
        <v>1794</v>
      </c>
      <c r="B174" s="696" t="s">
        <v>1717</v>
      </c>
      <c r="C174" s="696" t="s">
        <v>2022</v>
      </c>
      <c r="D174" s="696" t="s">
        <v>2023</v>
      </c>
      <c r="E174" s="696" t="s">
        <v>2024</v>
      </c>
      <c r="F174" s="711">
        <v>1</v>
      </c>
      <c r="G174" s="711">
        <v>32.74</v>
      </c>
      <c r="H174" s="701">
        <v>1</v>
      </c>
      <c r="I174" s="711"/>
      <c r="J174" s="711"/>
      <c r="K174" s="701">
        <v>0</v>
      </c>
      <c r="L174" s="711">
        <v>1</v>
      </c>
      <c r="M174" s="712">
        <v>32.74</v>
      </c>
    </row>
    <row r="175" spans="1:13" ht="14.4" customHeight="1" x14ac:dyDescent="0.3">
      <c r="A175" s="695" t="s">
        <v>1794</v>
      </c>
      <c r="B175" s="696" t="s">
        <v>1717</v>
      </c>
      <c r="C175" s="696" t="s">
        <v>1863</v>
      </c>
      <c r="D175" s="696" t="s">
        <v>1012</v>
      </c>
      <c r="E175" s="696" t="s">
        <v>1862</v>
      </c>
      <c r="F175" s="711"/>
      <c r="G175" s="711"/>
      <c r="H175" s="701">
        <v>0</v>
      </c>
      <c r="I175" s="711">
        <v>1</v>
      </c>
      <c r="J175" s="711">
        <v>98.23</v>
      </c>
      <c r="K175" s="701">
        <v>1</v>
      </c>
      <c r="L175" s="711">
        <v>1</v>
      </c>
      <c r="M175" s="712">
        <v>98.23</v>
      </c>
    </row>
    <row r="176" spans="1:13" ht="14.4" customHeight="1" thickBot="1" x14ac:dyDescent="0.35">
      <c r="A176" s="703" t="s">
        <v>1794</v>
      </c>
      <c r="B176" s="704" t="s">
        <v>2568</v>
      </c>
      <c r="C176" s="704" t="s">
        <v>2534</v>
      </c>
      <c r="D176" s="704" t="s">
        <v>2535</v>
      </c>
      <c r="E176" s="704" t="s">
        <v>2536</v>
      </c>
      <c r="F176" s="713"/>
      <c r="G176" s="713"/>
      <c r="H176" s="709">
        <v>0</v>
      </c>
      <c r="I176" s="713">
        <v>1</v>
      </c>
      <c r="J176" s="713">
        <v>413.22</v>
      </c>
      <c r="K176" s="709">
        <v>1</v>
      </c>
      <c r="L176" s="713">
        <v>1</v>
      </c>
      <c r="M176" s="714">
        <v>413.22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556</v>
      </c>
      <c r="B5" s="615" t="s">
        <v>557</v>
      </c>
      <c r="C5" s="616" t="s">
        <v>558</v>
      </c>
      <c r="D5" s="616" t="s">
        <v>558</v>
      </c>
      <c r="E5" s="616"/>
      <c r="F5" s="616" t="s">
        <v>558</v>
      </c>
      <c r="G5" s="616" t="s">
        <v>558</v>
      </c>
      <c r="H5" s="616" t="s">
        <v>558</v>
      </c>
      <c r="I5" s="617" t="s">
        <v>558</v>
      </c>
      <c r="J5" s="618" t="s">
        <v>74</v>
      </c>
    </row>
    <row r="6" spans="1:10" ht="14.4" customHeight="1" x14ac:dyDescent="0.3">
      <c r="A6" s="614" t="s">
        <v>556</v>
      </c>
      <c r="B6" s="615" t="s">
        <v>343</v>
      </c>
      <c r="C6" s="616" t="s">
        <v>558</v>
      </c>
      <c r="D6" s="616" t="s">
        <v>558</v>
      </c>
      <c r="E6" s="616"/>
      <c r="F6" s="616">
        <v>0</v>
      </c>
      <c r="G6" s="616">
        <v>63.333333333333336</v>
      </c>
      <c r="H6" s="616">
        <v>-63.333333333333336</v>
      </c>
      <c r="I6" s="617">
        <v>0</v>
      </c>
      <c r="J6" s="618" t="s">
        <v>1</v>
      </c>
    </row>
    <row r="7" spans="1:10" ht="14.4" customHeight="1" x14ac:dyDescent="0.3">
      <c r="A7" s="614" t="s">
        <v>556</v>
      </c>
      <c r="B7" s="615" t="s">
        <v>344</v>
      </c>
      <c r="C7" s="616">
        <v>4549.8688000000002</v>
      </c>
      <c r="D7" s="616">
        <v>3047.6921499999989</v>
      </c>
      <c r="E7" s="616"/>
      <c r="F7" s="616">
        <v>3100.4986900000031</v>
      </c>
      <c r="G7" s="616">
        <v>3220.666666666667</v>
      </c>
      <c r="H7" s="616">
        <v>-120.16797666666389</v>
      </c>
      <c r="I7" s="617">
        <v>0.96268847754088271</v>
      </c>
      <c r="J7" s="618" t="s">
        <v>1</v>
      </c>
    </row>
    <row r="8" spans="1:10" ht="14.4" customHeight="1" x14ac:dyDescent="0.3">
      <c r="A8" s="614" t="s">
        <v>556</v>
      </c>
      <c r="B8" s="615" t="s">
        <v>2570</v>
      </c>
      <c r="C8" s="616">
        <v>0</v>
      </c>
      <c r="D8" s="616" t="s">
        <v>558</v>
      </c>
      <c r="E8" s="616"/>
      <c r="F8" s="616" t="s">
        <v>558</v>
      </c>
      <c r="G8" s="616" t="s">
        <v>558</v>
      </c>
      <c r="H8" s="616" t="s">
        <v>558</v>
      </c>
      <c r="I8" s="617" t="s">
        <v>558</v>
      </c>
      <c r="J8" s="618" t="s">
        <v>1</v>
      </c>
    </row>
    <row r="9" spans="1:10" ht="14.4" customHeight="1" x14ac:dyDescent="0.3">
      <c r="A9" s="614" t="s">
        <v>556</v>
      </c>
      <c r="B9" s="615" t="s">
        <v>345</v>
      </c>
      <c r="C9" s="616" t="s">
        <v>558</v>
      </c>
      <c r="D9" s="616" t="s">
        <v>558</v>
      </c>
      <c r="E9" s="616"/>
      <c r="F9" s="616">
        <v>112.34607000000001</v>
      </c>
      <c r="G9" s="616">
        <v>93</v>
      </c>
      <c r="H9" s="616">
        <v>19.346070000000012</v>
      </c>
      <c r="I9" s="617">
        <v>1.2080222580645164</v>
      </c>
      <c r="J9" s="618" t="s">
        <v>1</v>
      </c>
    </row>
    <row r="10" spans="1:10" ht="14.4" customHeight="1" x14ac:dyDescent="0.3">
      <c r="A10" s="614" t="s">
        <v>556</v>
      </c>
      <c r="B10" s="615" t="s">
        <v>346</v>
      </c>
      <c r="C10" s="616">
        <v>3.7520199999999999</v>
      </c>
      <c r="D10" s="616">
        <v>3.4158299999990001</v>
      </c>
      <c r="E10" s="616"/>
      <c r="F10" s="616">
        <v>1.6249799999999999</v>
      </c>
      <c r="G10" s="616">
        <v>2.666666666666667</v>
      </c>
      <c r="H10" s="616">
        <v>-1.0416866666666671</v>
      </c>
      <c r="I10" s="617">
        <v>0.60936749999999984</v>
      </c>
      <c r="J10" s="618" t="s">
        <v>1</v>
      </c>
    </row>
    <row r="11" spans="1:10" ht="14.4" customHeight="1" x14ac:dyDescent="0.3">
      <c r="A11" s="614" t="s">
        <v>556</v>
      </c>
      <c r="B11" s="615" t="s">
        <v>347</v>
      </c>
      <c r="C11" s="616">
        <v>0.36309999999999998</v>
      </c>
      <c r="D11" s="616">
        <v>0.46500000000000002</v>
      </c>
      <c r="E11" s="616"/>
      <c r="F11" s="616">
        <v>0.47099999999999997</v>
      </c>
      <c r="G11" s="616">
        <v>0.33333333333333331</v>
      </c>
      <c r="H11" s="616">
        <v>0.13766666666666666</v>
      </c>
      <c r="I11" s="617">
        <v>1.413</v>
      </c>
      <c r="J11" s="618" t="s">
        <v>1</v>
      </c>
    </row>
    <row r="12" spans="1:10" ht="14.4" customHeight="1" x14ac:dyDescent="0.3">
      <c r="A12" s="614" t="s">
        <v>556</v>
      </c>
      <c r="B12" s="615" t="s">
        <v>348</v>
      </c>
      <c r="C12" s="616">
        <v>283.48059999999998</v>
      </c>
      <c r="D12" s="616">
        <v>274.92104999999805</v>
      </c>
      <c r="E12" s="616"/>
      <c r="F12" s="616">
        <v>290.61730999999997</v>
      </c>
      <c r="G12" s="616">
        <v>337.99999999999994</v>
      </c>
      <c r="H12" s="616">
        <v>-47.382689999999968</v>
      </c>
      <c r="I12" s="617">
        <v>0.85981452662721902</v>
      </c>
      <c r="J12" s="618" t="s">
        <v>1</v>
      </c>
    </row>
    <row r="13" spans="1:10" ht="14.4" customHeight="1" x14ac:dyDescent="0.3">
      <c r="A13" s="614" t="s">
        <v>556</v>
      </c>
      <c r="B13" s="615" t="s">
        <v>349</v>
      </c>
      <c r="C13" s="616">
        <v>29.727</v>
      </c>
      <c r="D13" s="616">
        <v>18.343479999998998</v>
      </c>
      <c r="E13" s="616"/>
      <c r="F13" s="616" t="s">
        <v>558</v>
      </c>
      <c r="G13" s="616" t="s">
        <v>558</v>
      </c>
      <c r="H13" s="616" t="s">
        <v>558</v>
      </c>
      <c r="I13" s="617" t="s">
        <v>558</v>
      </c>
      <c r="J13" s="618" t="s">
        <v>1</v>
      </c>
    </row>
    <row r="14" spans="1:10" ht="14.4" customHeight="1" x14ac:dyDescent="0.3">
      <c r="A14" s="614" t="s">
        <v>556</v>
      </c>
      <c r="B14" s="615" t="s">
        <v>350</v>
      </c>
      <c r="C14" s="616">
        <v>652.32516999999996</v>
      </c>
      <c r="D14" s="616">
        <v>331.96595999999795</v>
      </c>
      <c r="E14" s="616"/>
      <c r="F14" s="616">
        <v>407.81923</v>
      </c>
      <c r="G14" s="616">
        <v>436</v>
      </c>
      <c r="H14" s="616">
        <v>-28.180769999999995</v>
      </c>
      <c r="I14" s="617">
        <v>0.93536520642201837</v>
      </c>
      <c r="J14" s="618" t="s">
        <v>1</v>
      </c>
    </row>
    <row r="15" spans="1:10" ht="14.4" customHeight="1" x14ac:dyDescent="0.3">
      <c r="A15" s="614" t="s">
        <v>556</v>
      </c>
      <c r="B15" s="615" t="s">
        <v>351</v>
      </c>
      <c r="C15" s="616">
        <v>7.9009999999999998</v>
      </c>
      <c r="D15" s="616">
        <v>17.213659999999003</v>
      </c>
      <c r="E15" s="616"/>
      <c r="F15" s="616">
        <v>21.750400000000003</v>
      </c>
      <c r="G15" s="616">
        <v>25.333333333333332</v>
      </c>
      <c r="H15" s="616">
        <v>-3.5829333333333295</v>
      </c>
      <c r="I15" s="617">
        <v>0.85856842105263176</v>
      </c>
      <c r="J15" s="618" t="s">
        <v>1</v>
      </c>
    </row>
    <row r="16" spans="1:10" ht="14.4" customHeight="1" x14ac:dyDescent="0.3">
      <c r="A16" s="614" t="s">
        <v>556</v>
      </c>
      <c r="B16" s="615" t="s">
        <v>352</v>
      </c>
      <c r="C16" s="616">
        <v>15.608280000000001</v>
      </c>
      <c r="D16" s="616">
        <v>32.300239999999</v>
      </c>
      <c r="E16" s="616"/>
      <c r="F16" s="616">
        <v>37.146950000000004</v>
      </c>
      <c r="G16" s="616">
        <v>46.666666666666664</v>
      </c>
      <c r="H16" s="616">
        <v>-9.5197166666666604</v>
      </c>
      <c r="I16" s="617">
        <v>0.7960060714285716</v>
      </c>
      <c r="J16" s="618" t="s">
        <v>1</v>
      </c>
    </row>
    <row r="17" spans="1:10" ht="14.4" customHeight="1" x14ac:dyDescent="0.3">
      <c r="A17" s="614" t="s">
        <v>556</v>
      </c>
      <c r="B17" s="615" t="s">
        <v>353</v>
      </c>
      <c r="C17" s="616">
        <v>29.900000000000002</v>
      </c>
      <c r="D17" s="616">
        <v>6.7559999999990001</v>
      </c>
      <c r="E17" s="616"/>
      <c r="F17" s="616">
        <v>10.87998</v>
      </c>
      <c r="G17" s="616">
        <v>5</v>
      </c>
      <c r="H17" s="616">
        <v>5.8799799999999998</v>
      </c>
      <c r="I17" s="617">
        <v>2.175996</v>
      </c>
      <c r="J17" s="618" t="s">
        <v>1</v>
      </c>
    </row>
    <row r="18" spans="1:10" ht="14.4" customHeight="1" x14ac:dyDescent="0.3">
      <c r="A18" s="614" t="s">
        <v>556</v>
      </c>
      <c r="B18" s="615" t="s">
        <v>2571</v>
      </c>
      <c r="C18" s="616">
        <v>0</v>
      </c>
      <c r="D18" s="616">
        <v>0</v>
      </c>
      <c r="E18" s="616"/>
      <c r="F18" s="616" t="s">
        <v>558</v>
      </c>
      <c r="G18" s="616" t="s">
        <v>558</v>
      </c>
      <c r="H18" s="616" t="s">
        <v>558</v>
      </c>
      <c r="I18" s="617" t="s">
        <v>558</v>
      </c>
      <c r="J18" s="618" t="s">
        <v>1</v>
      </c>
    </row>
    <row r="19" spans="1:10" ht="14.4" customHeight="1" x14ac:dyDescent="0.3">
      <c r="A19" s="614" t="s">
        <v>556</v>
      </c>
      <c r="B19" s="615" t="s">
        <v>354</v>
      </c>
      <c r="C19" s="616">
        <v>32.380600000000001</v>
      </c>
      <c r="D19" s="616">
        <v>24.3355</v>
      </c>
      <c r="E19" s="616"/>
      <c r="F19" s="616">
        <v>25.141100000000002</v>
      </c>
      <c r="G19" s="616">
        <v>26.333333333333336</v>
      </c>
      <c r="H19" s="616">
        <v>-1.1922333333333341</v>
      </c>
      <c r="I19" s="617">
        <v>0.95472531645569614</v>
      </c>
      <c r="J19" s="618" t="s">
        <v>1</v>
      </c>
    </row>
    <row r="20" spans="1:10" ht="14.4" customHeight="1" x14ac:dyDescent="0.3">
      <c r="A20" s="614" t="s">
        <v>556</v>
      </c>
      <c r="B20" s="615" t="s">
        <v>355</v>
      </c>
      <c r="C20" s="616">
        <v>8.0844000000000005</v>
      </c>
      <c r="D20" s="616">
        <v>11.79161</v>
      </c>
      <c r="E20" s="616"/>
      <c r="F20" s="616">
        <v>2.6779000000000002</v>
      </c>
      <c r="G20" s="616">
        <v>11.666666666666668</v>
      </c>
      <c r="H20" s="616">
        <v>-8.9887666666666668</v>
      </c>
      <c r="I20" s="617">
        <v>0.22953428571428572</v>
      </c>
      <c r="J20" s="618" t="s">
        <v>1</v>
      </c>
    </row>
    <row r="21" spans="1:10" ht="14.4" customHeight="1" x14ac:dyDescent="0.3">
      <c r="A21" s="614" t="s">
        <v>556</v>
      </c>
      <c r="B21" s="615" t="s">
        <v>356</v>
      </c>
      <c r="C21" s="616">
        <v>64.271000000000001</v>
      </c>
      <c r="D21" s="616">
        <v>0</v>
      </c>
      <c r="E21" s="616"/>
      <c r="F21" s="616">
        <v>59.489429999999999</v>
      </c>
      <c r="G21" s="616">
        <v>72.666666666666671</v>
      </c>
      <c r="H21" s="616">
        <v>-13.177236666666673</v>
      </c>
      <c r="I21" s="617">
        <v>0.81866188073394486</v>
      </c>
      <c r="J21" s="618" t="s">
        <v>1</v>
      </c>
    </row>
    <row r="22" spans="1:10" ht="14.4" customHeight="1" x14ac:dyDescent="0.3">
      <c r="A22" s="614" t="s">
        <v>556</v>
      </c>
      <c r="B22" s="615" t="s">
        <v>2572</v>
      </c>
      <c r="C22" s="616">
        <v>2.1295199999999999</v>
      </c>
      <c r="D22" s="616" t="s">
        <v>558</v>
      </c>
      <c r="E22" s="616"/>
      <c r="F22" s="616" t="s">
        <v>558</v>
      </c>
      <c r="G22" s="616" t="s">
        <v>558</v>
      </c>
      <c r="H22" s="616" t="s">
        <v>558</v>
      </c>
      <c r="I22" s="617" t="s">
        <v>558</v>
      </c>
      <c r="J22" s="618" t="s">
        <v>1</v>
      </c>
    </row>
    <row r="23" spans="1:10" ht="14.4" customHeight="1" x14ac:dyDescent="0.3">
      <c r="A23" s="614" t="s">
        <v>556</v>
      </c>
      <c r="B23" s="615" t="s">
        <v>561</v>
      </c>
      <c r="C23" s="616">
        <v>5679.7914899999996</v>
      </c>
      <c r="D23" s="616">
        <v>3769.2004799999909</v>
      </c>
      <c r="E23" s="616"/>
      <c r="F23" s="616">
        <v>4070.4630400000033</v>
      </c>
      <c r="G23" s="616">
        <v>4341.666666666667</v>
      </c>
      <c r="H23" s="616">
        <v>-271.20362666666369</v>
      </c>
      <c r="I23" s="617">
        <v>0.93753467332053808</v>
      </c>
      <c r="J23" s="618" t="s">
        <v>562</v>
      </c>
    </row>
    <row r="25" spans="1:10" ht="14.4" customHeight="1" x14ac:dyDescent="0.3">
      <c r="A25" s="614" t="s">
        <v>556</v>
      </c>
      <c r="B25" s="615" t="s">
        <v>557</v>
      </c>
      <c r="C25" s="616" t="s">
        <v>558</v>
      </c>
      <c r="D25" s="616" t="s">
        <v>558</v>
      </c>
      <c r="E25" s="616"/>
      <c r="F25" s="616" t="s">
        <v>558</v>
      </c>
      <c r="G25" s="616" t="s">
        <v>558</v>
      </c>
      <c r="H25" s="616" t="s">
        <v>558</v>
      </c>
      <c r="I25" s="617" t="s">
        <v>558</v>
      </c>
      <c r="J25" s="618" t="s">
        <v>74</v>
      </c>
    </row>
    <row r="26" spans="1:10" ht="14.4" customHeight="1" x14ac:dyDescent="0.3">
      <c r="A26" s="614" t="s">
        <v>563</v>
      </c>
      <c r="B26" s="615" t="s">
        <v>564</v>
      </c>
      <c r="C26" s="616" t="s">
        <v>558</v>
      </c>
      <c r="D26" s="616" t="s">
        <v>558</v>
      </c>
      <c r="E26" s="616"/>
      <c r="F26" s="616" t="s">
        <v>558</v>
      </c>
      <c r="G26" s="616" t="s">
        <v>558</v>
      </c>
      <c r="H26" s="616" t="s">
        <v>558</v>
      </c>
      <c r="I26" s="617" t="s">
        <v>558</v>
      </c>
      <c r="J26" s="618" t="s">
        <v>0</v>
      </c>
    </row>
    <row r="27" spans="1:10" ht="14.4" customHeight="1" x14ac:dyDescent="0.3">
      <c r="A27" s="614" t="s">
        <v>563</v>
      </c>
      <c r="B27" s="615" t="s">
        <v>346</v>
      </c>
      <c r="C27" s="616">
        <v>1.07551</v>
      </c>
      <c r="D27" s="616">
        <v>0.83662999999900001</v>
      </c>
      <c r="E27" s="616"/>
      <c r="F27" s="616">
        <v>0</v>
      </c>
      <c r="G27" s="616">
        <v>1</v>
      </c>
      <c r="H27" s="616">
        <v>-1</v>
      </c>
      <c r="I27" s="617">
        <v>0</v>
      </c>
      <c r="J27" s="618" t="s">
        <v>1</v>
      </c>
    </row>
    <row r="28" spans="1:10" ht="14.4" customHeight="1" x14ac:dyDescent="0.3">
      <c r="A28" s="614" t="s">
        <v>563</v>
      </c>
      <c r="B28" s="615" t="s">
        <v>347</v>
      </c>
      <c r="C28" s="616">
        <v>0.36309999999999998</v>
      </c>
      <c r="D28" s="616">
        <v>0</v>
      </c>
      <c r="E28" s="616"/>
      <c r="F28" s="616" t="s">
        <v>558</v>
      </c>
      <c r="G28" s="616" t="s">
        <v>558</v>
      </c>
      <c r="H28" s="616" t="s">
        <v>558</v>
      </c>
      <c r="I28" s="617" t="s">
        <v>558</v>
      </c>
      <c r="J28" s="618" t="s">
        <v>1</v>
      </c>
    </row>
    <row r="29" spans="1:10" ht="14.4" customHeight="1" x14ac:dyDescent="0.3">
      <c r="A29" s="614" t="s">
        <v>563</v>
      </c>
      <c r="B29" s="615" t="s">
        <v>348</v>
      </c>
      <c r="C29" s="616">
        <v>157.22592</v>
      </c>
      <c r="D29" s="616">
        <v>150.04736999999901</v>
      </c>
      <c r="E29" s="616"/>
      <c r="F29" s="616">
        <v>162.17017999999999</v>
      </c>
      <c r="G29" s="616">
        <v>182.66666666666666</v>
      </c>
      <c r="H29" s="616">
        <v>-20.496486666666669</v>
      </c>
      <c r="I29" s="617">
        <v>0.88779295620437959</v>
      </c>
      <c r="J29" s="618" t="s">
        <v>1</v>
      </c>
    </row>
    <row r="30" spans="1:10" ht="14.4" customHeight="1" x14ac:dyDescent="0.3">
      <c r="A30" s="614" t="s">
        <v>563</v>
      </c>
      <c r="B30" s="615" t="s">
        <v>350</v>
      </c>
      <c r="C30" s="616">
        <v>46.961829999999999</v>
      </c>
      <c r="D30" s="616">
        <v>37.183869999998997</v>
      </c>
      <c r="E30" s="616"/>
      <c r="F30" s="616">
        <v>33.280050000000003</v>
      </c>
      <c r="G30" s="616">
        <v>50.333333333333336</v>
      </c>
      <c r="H30" s="616">
        <v>-17.053283333333333</v>
      </c>
      <c r="I30" s="617">
        <v>0.66119304635761589</v>
      </c>
      <c r="J30" s="618" t="s">
        <v>1</v>
      </c>
    </row>
    <row r="31" spans="1:10" ht="14.4" customHeight="1" x14ac:dyDescent="0.3">
      <c r="A31" s="614" t="s">
        <v>563</v>
      </c>
      <c r="B31" s="615" t="s">
        <v>351</v>
      </c>
      <c r="C31" s="616">
        <v>5.4050000000000002</v>
      </c>
      <c r="D31" s="616">
        <v>12.744399999999001</v>
      </c>
      <c r="E31" s="616"/>
      <c r="F31" s="616">
        <v>15.516000000000002</v>
      </c>
      <c r="G31" s="616">
        <v>13.666666666666666</v>
      </c>
      <c r="H31" s="616">
        <v>1.8493333333333357</v>
      </c>
      <c r="I31" s="617">
        <v>1.1353170731707318</v>
      </c>
      <c r="J31" s="618" t="s">
        <v>1</v>
      </c>
    </row>
    <row r="32" spans="1:10" ht="14.4" customHeight="1" x14ac:dyDescent="0.3">
      <c r="A32" s="614" t="s">
        <v>563</v>
      </c>
      <c r="B32" s="615" t="s">
        <v>353</v>
      </c>
      <c r="C32" s="616">
        <v>1.615</v>
      </c>
      <c r="D32" s="616">
        <v>1.075</v>
      </c>
      <c r="E32" s="616"/>
      <c r="F32" s="616">
        <v>2.0359799999999999</v>
      </c>
      <c r="G32" s="616">
        <v>1.6666666666666667</v>
      </c>
      <c r="H32" s="616">
        <v>0.36931333333333316</v>
      </c>
      <c r="I32" s="617">
        <v>1.2215879999999999</v>
      </c>
      <c r="J32" s="618" t="s">
        <v>1</v>
      </c>
    </row>
    <row r="33" spans="1:10" ht="14.4" customHeight="1" x14ac:dyDescent="0.3">
      <c r="A33" s="614" t="s">
        <v>563</v>
      </c>
      <c r="B33" s="615" t="s">
        <v>354</v>
      </c>
      <c r="C33" s="616">
        <v>13.76</v>
      </c>
      <c r="D33" s="616">
        <v>10.762</v>
      </c>
      <c r="E33" s="616"/>
      <c r="F33" s="616">
        <v>9.0670000000000002</v>
      </c>
      <c r="G33" s="616">
        <v>10</v>
      </c>
      <c r="H33" s="616">
        <v>-0.93299999999999983</v>
      </c>
      <c r="I33" s="617">
        <v>0.90670000000000006</v>
      </c>
      <c r="J33" s="618" t="s">
        <v>1</v>
      </c>
    </row>
    <row r="34" spans="1:10" ht="14.4" customHeight="1" x14ac:dyDescent="0.3">
      <c r="A34" s="614" t="s">
        <v>563</v>
      </c>
      <c r="B34" s="615" t="s">
        <v>355</v>
      </c>
      <c r="C34" s="616">
        <v>3.0265</v>
      </c>
      <c r="D34" s="616">
        <v>1.6067400000000001</v>
      </c>
      <c r="E34" s="616"/>
      <c r="F34" s="616">
        <v>0</v>
      </c>
      <c r="G34" s="616">
        <v>1.3333333333333333</v>
      </c>
      <c r="H34" s="616">
        <v>-1.3333333333333333</v>
      </c>
      <c r="I34" s="617">
        <v>0</v>
      </c>
      <c r="J34" s="618" t="s">
        <v>1</v>
      </c>
    </row>
    <row r="35" spans="1:10" ht="14.4" customHeight="1" x14ac:dyDescent="0.3">
      <c r="A35" s="614" t="s">
        <v>563</v>
      </c>
      <c r="B35" s="615" t="s">
        <v>565</v>
      </c>
      <c r="C35" s="616">
        <v>229.43286000000001</v>
      </c>
      <c r="D35" s="616">
        <v>214.25600999999597</v>
      </c>
      <c r="E35" s="616"/>
      <c r="F35" s="616">
        <v>222.06920999999997</v>
      </c>
      <c r="G35" s="616">
        <v>260.66666666666663</v>
      </c>
      <c r="H35" s="616">
        <v>-38.597456666666659</v>
      </c>
      <c r="I35" s="617">
        <v>0.85192791560102299</v>
      </c>
      <c r="J35" s="618" t="s">
        <v>566</v>
      </c>
    </row>
    <row r="36" spans="1:10" ht="14.4" customHeight="1" x14ac:dyDescent="0.3">
      <c r="A36" s="614" t="s">
        <v>558</v>
      </c>
      <c r="B36" s="615" t="s">
        <v>558</v>
      </c>
      <c r="C36" s="616" t="s">
        <v>558</v>
      </c>
      <c r="D36" s="616" t="s">
        <v>558</v>
      </c>
      <c r="E36" s="616"/>
      <c r="F36" s="616" t="s">
        <v>558</v>
      </c>
      <c r="G36" s="616" t="s">
        <v>558</v>
      </c>
      <c r="H36" s="616" t="s">
        <v>558</v>
      </c>
      <c r="I36" s="617" t="s">
        <v>558</v>
      </c>
      <c r="J36" s="618" t="s">
        <v>567</v>
      </c>
    </row>
    <row r="37" spans="1:10" ht="14.4" customHeight="1" x14ac:dyDescent="0.3">
      <c r="A37" s="614" t="s">
        <v>568</v>
      </c>
      <c r="B37" s="615" t="s">
        <v>569</v>
      </c>
      <c r="C37" s="616" t="s">
        <v>558</v>
      </c>
      <c r="D37" s="616" t="s">
        <v>558</v>
      </c>
      <c r="E37" s="616"/>
      <c r="F37" s="616" t="s">
        <v>558</v>
      </c>
      <c r="G37" s="616" t="s">
        <v>558</v>
      </c>
      <c r="H37" s="616" t="s">
        <v>558</v>
      </c>
      <c r="I37" s="617" t="s">
        <v>558</v>
      </c>
      <c r="J37" s="618" t="s">
        <v>0</v>
      </c>
    </row>
    <row r="38" spans="1:10" ht="14.4" customHeight="1" x14ac:dyDescent="0.3">
      <c r="A38" s="614" t="s">
        <v>568</v>
      </c>
      <c r="B38" s="615" t="s">
        <v>344</v>
      </c>
      <c r="C38" s="616">
        <v>0</v>
      </c>
      <c r="D38" s="616">
        <v>0</v>
      </c>
      <c r="E38" s="616"/>
      <c r="F38" s="616">
        <v>0</v>
      </c>
      <c r="G38" s="616">
        <v>0.33333333333333331</v>
      </c>
      <c r="H38" s="616">
        <v>-0.33333333333333331</v>
      </c>
      <c r="I38" s="617">
        <v>0</v>
      </c>
      <c r="J38" s="618" t="s">
        <v>1</v>
      </c>
    </row>
    <row r="39" spans="1:10" ht="14.4" customHeight="1" x14ac:dyDescent="0.3">
      <c r="A39" s="614" t="s">
        <v>568</v>
      </c>
      <c r="B39" s="615" t="s">
        <v>348</v>
      </c>
      <c r="C39" s="616">
        <v>84.108040000000003</v>
      </c>
      <c r="D39" s="616">
        <v>71.805800000000005</v>
      </c>
      <c r="E39" s="616"/>
      <c r="F39" s="616">
        <v>75.403760000000005</v>
      </c>
      <c r="G39" s="616">
        <v>74.666666666666671</v>
      </c>
      <c r="H39" s="616">
        <v>0.73709333333333404</v>
      </c>
      <c r="I39" s="617">
        <v>1.0098717857142858</v>
      </c>
      <c r="J39" s="618" t="s">
        <v>1</v>
      </c>
    </row>
    <row r="40" spans="1:10" ht="14.4" customHeight="1" x14ac:dyDescent="0.3">
      <c r="A40" s="614" t="s">
        <v>568</v>
      </c>
      <c r="B40" s="615" t="s">
        <v>349</v>
      </c>
      <c r="C40" s="616">
        <v>29.727</v>
      </c>
      <c r="D40" s="616">
        <v>18.343479999998998</v>
      </c>
      <c r="E40" s="616"/>
      <c r="F40" s="616" t="s">
        <v>558</v>
      </c>
      <c r="G40" s="616" t="s">
        <v>558</v>
      </c>
      <c r="H40" s="616" t="s">
        <v>558</v>
      </c>
      <c r="I40" s="617" t="s">
        <v>558</v>
      </c>
      <c r="J40" s="618" t="s">
        <v>1</v>
      </c>
    </row>
    <row r="41" spans="1:10" ht="14.4" customHeight="1" x14ac:dyDescent="0.3">
      <c r="A41" s="614" t="s">
        <v>568</v>
      </c>
      <c r="B41" s="615" t="s">
        <v>350</v>
      </c>
      <c r="C41" s="616">
        <v>7.2301000000000002</v>
      </c>
      <c r="D41" s="616">
        <v>12.447100000000001</v>
      </c>
      <c r="E41" s="616"/>
      <c r="F41" s="616">
        <v>10.9132</v>
      </c>
      <c r="G41" s="616">
        <v>11.333333333333334</v>
      </c>
      <c r="H41" s="616">
        <v>-0.42013333333333414</v>
      </c>
      <c r="I41" s="617">
        <v>0.96292941176470581</v>
      </c>
      <c r="J41" s="618" t="s">
        <v>1</v>
      </c>
    </row>
    <row r="42" spans="1:10" ht="14.4" customHeight="1" x14ac:dyDescent="0.3">
      <c r="A42" s="614" t="s">
        <v>568</v>
      </c>
      <c r="B42" s="615" t="s">
        <v>352</v>
      </c>
      <c r="C42" s="616">
        <v>3.6804600000000001</v>
      </c>
      <c r="D42" s="616">
        <v>3.68513</v>
      </c>
      <c r="E42" s="616"/>
      <c r="F42" s="616">
        <v>5.3153299999999994</v>
      </c>
      <c r="G42" s="616">
        <v>4.666666666666667</v>
      </c>
      <c r="H42" s="616">
        <v>0.64866333333333248</v>
      </c>
      <c r="I42" s="617">
        <v>1.1389992857142854</v>
      </c>
      <c r="J42" s="618" t="s">
        <v>1</v>
      </c>
    </row>
    <row r="43" spans="1:10" ht="14.4" customHeight="1" x14ac:dyDescent="0.3">
      <c r="A43" s="614" t="s">
        <v>568</v>
      </c>
      <c r="B43" s="615" t="s">
        <v>353</v>
      </c>
      <c r="C43" s="616">
        <v>0.14299999999999999</v>
      </c>
      <c r="D43" s="616">
        <v>0.09</v>
      </c>
      <c r="E43" s="616"/>
      <c r="F43" s="616">
        <v>0.182</v>
      </c>
      <c r="G43" s="616">
        <v>0.33333333333333331</v>
      </c>
      <c r="H43" s="616">
        <v>-0.15133333333333332</v>
      </c>
      <c r="I43" s="617">
        <v>0.54600000000000004</v>
      </c>
      <c r="J43" s="618" t="s">
        <v>1</v>
      </c>
    </row>
    <row r="44" spans="1:10" ht="14.4" customHeight="1" x14ac:dyDescent="0.3">
      <c r="A44" s="614" t="s">
        <v>568</v>
      </c>
      <c r="B44" s="615" t="s">
        <v>354</v>
      </c>
      <c r="C44" s="616">
        <v>6.6506000000000007</v>
      </c>
      <c r="D44" s="616">
        <v>5.8234999999999992</v>
      </c>
      <c r="E44" s="616"/>
      <c r="F44" s="616">
        <v>6.7241</v>
      </c>
      <c r="G44" s="616">
        <v>6.666666666666667</v>
      </c>
      <c r="H44" s="616">
        <v>5.7433333333333003E-2</v>
      </c>
      <c r="I44" s="617">
        <v>1.008615</v>
      </c>
      <c r="J44" s="618" t="s">
        <v>1</v>
      </c>
    </row>
    <row r="45" spans="1:10" ht="14.4" customHeight="1" x14ac:dyDescent="0.3">
      <c r="A45" s="614" t="s">
        <v>568</v>
      </c>
      <c r="B45" s="615" t="s">
        <v>570</v>
      </c>
      <c r="C45" s="616">
        <v>131.53920000000002</v>
      </c>
      <c r="D45" s="616">
        <v>112.19500999999902</v>
      </c>
      <c r="E45" s="616"/>
      <c r="F45" s="616">
        <v>98.538390000000021</v>
      </c>
      <c r="G45" s="616">
        <v>98</v>
      </c>
      <c r="H45" s="616">
        <v>0.53839000000002102</v>
      </c>
      <c r="I45" s="617">
        <v>1.0054937755102042</v>
      </c>
      <c r="J45" s="618" t="s">
        <v>566</v>
      </c>
    </row>
    <row r="46" spans="1:10" ht="14.4" customHeight="1" x14ac:dyDescent="0.3">
      <c r="A46" s="614" t="s">
        <v>558</v>
      </c>
      <c r="B46" s="615" t="s">
        <v>558</v>
      </c>
      <c r="C46" s="616" t="s">
        <v>558</v>
      </c>
      <c r="D46" s="616" t="s">
        <v>558</v>
      </c>
      <c r="E46" s="616"/>
      <c r="F46" s="616" t="s">
        <v>558</v>
      </c>
      <c r="G46" s="616" t="s">
        <v>558</v>
      </c>
      <c r="H46" s="616" t="s">
        <v>558</v>
      </c>
      <c r="I46" s="617" t="s">
        <v>558</v>
      </c>
      <c r="J46" s="618" t="s">
        <v>567</v>
      </c>
    </row>
    <row r="47" spans="1:10" ht="14.4" customHeight="1" x14ac:dyDescent="0.3">
      <c r="A47" s="614" t="s">
        <v>571</v>
      </c>
      <c r="B47" s="615" t="s">
        <v>572</v>
      </c>
      <c r="C47" s="616" t="s">
        <v>558</v>
      </c>
      <c r="D47" s="616" t="s">
        <v>558</v>
      </c>
      <c r="E47" s="616"/>
      <c r="F47" s="616" t="s">
        <v>558</v>
      </c>
      <c r="G47" s="616" t="s">
        <v>558</v>
      </c>
      <c r="H47" s="616" t="s">
        <v>558</v>
      </c>
      <c r="I47" s="617" t="s">
        <v>558</v>
      </c>
      <c r="J47" s="618" t="s">
        <v>0</v>
      </c>
    </row>
    <row r="48" spans="1:10" ht="14.4" customHeight="1" x14ac:dyDescent="0.3">
      <c r="A48" s="614" t="s">
        <v>571</v>
      </c>
      <c r="B48" s="615" t="s">
        <v>346</v>
      </c>
      <c r="C48" s="616">
        <v>2.6765099999999999</v>
      </c>
      <c r="D48" s="616">
        <v>2.5792000000000002</v>
      </c>
      <c r="E48" s="616"/>
      <c r="F48" s="616">
        <v>1.6249799999999999</v>
      </c>
      <c r="G48" s="616">
        <v>1.6666666666666667</v>
      </c>
      <c r="H48" s="616">
        <v>-4.1686666666666872E-2</v>
      </c>
      <c r="I48" s="617">
        <v>0.97498799999999985</v>
      </c>
      <c r="J48" s="618" t="s">
        <v>1</v>
      </c>
    </row>
    <row r="49" spans="1:10" ht="14.4" customHeight="1" x14ac:dyDescent="0.3">
      <c r="A49" s="614" t="s">
        <v>571</v>
      </c>
      <c r="B49" s="615" t="s">
        <v>347</v>
      </c>
      <c r="C49" s="616">
        <v>0</v>
      </c>
      <c r="D49" s="616">
        <v>0.46500000000000002</v>
      </c>
      <c r="E49" s="616"/>
      <c r="F49" s="616">
        <v>0.47099999999999997</v>
      </c>
      <c r="G49" s="616">
        <v>0.33333333333333331</v>
      </c>
      <c r="H49" s="616">
        <v>0.13766666666666666</v>
      </c>
      <c r="I49" s="617">
        <v>1.413</v>
      </c>
      <c r="J49" s="618" t="s">
        <v>1</v>
      </c>
    </row>
    <row r="50" spans="1:10" ht="14.4" customHeight="1" x14ac:dyDescent="0.3">
      <c r="A50" s="614" t="s">
        <v>571</v>
      </c>
      <c r="B50" s="615" t="s">
        <v>348</v>
      </c>
      <c r="C50" s="616">
        <v>39.257739999999998</v>
      </c>
      <c r="D50" s="616">
        <v>50.159979999999997</v>
      </c>
      <c r="E50" s="616"/>
      <c r="F50" s="616">
        <v>52.781170000000003</v>
      </c>
      <c r="G50" s="616">
        <v>73.333333333333329</v>
      </c>
      <c r="H50" s="616">
        <v>-20.552163333333326</v>
      </c>
      <c r="I50" s="617">
        <v>0.71974322727272733</v>
      </c>
      <c r="J50" s="618" t="s">
        <v>1</v>
      </c>
    </row>
    <row r="51" spans="1:10" ht="14.4" customHeight="1" x14ac:dyDescent="0.3">
      <c r="A51" s="614" t="s">
        <v>571</v>
      </c>
      <c r="B51" s="615" t="s">
        <v>350</v>
      </c>
      <c r="C51" s="616">
        <v>67.091760000000008</v>
      </c>
      <c r="D51" s="616">
        <v>58.74756</v>
      </c>
      <c r="E51" s="616"/>
      <c r="F51" s="616">
        <v>63.197330000000008</v>
      </c>
      <c r="G51" s="616">
        <v>66.666666666666671</v>
      </c>
      <c r="H51" s="616">
        <v>-3.4693366666666634</v>
      </c>
      <c r="I51" s="617">
        <v>0.94795995000000011</v>
      </c>
      <c r="J51" s="618" t="s">
        <v>1</v>
      </c>
    </row>
    <row r="52" spans="1:10" ht="14.4" customHeight="1" x14ac:dyDescent="0.3">
      <c r="A52" s="614" t="s">
        <v>571</v>
      </c>
      <c r="B52" s="615" t="s">
        <v>351</v>
      </c>
      <c r="C52" s="616">
        <v>2.496</v>
      </c>
      <c r="D52" s="616">
        <v>4.4692600000000002</v>
      </c>
      <c r="E52" s="616"/>
      <c r="F52" s="616">
        <v>3.9474999999999998</v>
      </c>
      <c r="G52" s="616">
        <v>4.333333333333333</v>
      </c>
      <c r="H52" s="616">
        <v>-0.38583333333333325</v>
      </c>
      <c r="I52" s="617">
        <v>0.91096153846153849</v>
      </c>
      <c r="J52" s="618" t="s">
        <v>1</v>
      </c>
    </row>
    <row r="53" spans="1:10" ht="14.4" customHeight="1" x14ac:dyDescent="0.3">
      <c r="A53" s="614" t="s">
        <v>571</v>
      </c>
      <c r="B53" s="615" t="s">
        <v>353</v>
      </c>
      <c r="C53" s="616">
        <v>1.466</v>
      </c>
      <c r="D53" s="616">
        <v>1.105999999999</v>
      </c>
      <c r="E53" s="616"/>
      <c r="F53" s="616">
        <v>1.4019999999999999</v>
      </c>
      <c r="G53" s="616">
        <v>1.3333333333333333</v>
      </c>
      <c r="H53" s="616">
        <v>6.8666666666666654E-2</v>
      </c>
      <c r="I53" s="617">
        <v>1.0515000000000001</v>
      </c>
      <c r="J53" s="618" t="s">
        <v>1</v>
      </c>
    </row>
    <row r="54" spans="1:10" ht="14.4" customHeight="1" x14ac:dyDescent="0.3">
      <c r="A54" s="614" t="s">
        <v>571</v>
      </c>
      <c r="B54" s="615" t="s">
        <v>354</v>
      </c>
      <c r="C54" s="616">
        <v>11.969999999999999</v>
      </c>
      <c r="D54" s="616">
        <v>7.75</v>
      </c>
      <c r="E54" s="616"/>
      <c r="F54" s="616">
        <v>9.3500000000000014</v>
      </c>
      <c r="G54" s="616">
        <v>9.6666666666666661</v>
      </c>
      <c r="H54" s="616">
        <v>-0.31666666666666465</v>
      </c>
      <c r="I54" s="617">
        <v>0.96724137931034504</v>
      </c>
      <c r="J54" s="618" t="s">
        <v>1</v>
      </c>
    </row>
    <row r="55" spans="1:10" ht="14.4" customHeight="1" x14ac:dyDescent="0.3">
      <c r="A55" s="614" t="s">
        <v>571</v>
      </c>
      <c r="B55" s="615" t="s">
        <v>355</v>
      </c>
      <c r="C55" s="616">
        <v>5.0579000000000001</v>
      </c>
      <c r="D55" s="616">
        <v>10.18487</v>
      </c>
      <c r="E55" s="616"/>
      <c r="F55" s="616">
        <v>2.6779000000000002</v>
      </c>
      <c r="G55" s="616">
        <v>10</v>
      </c>
      <c r="H55" s="616">
        <v>-7.3220999999999998</v>
      </c>
      <c r="I55" s="617">
        <v>0.26779000000000003</v>
      </c>
      <c r="J55" s="618" t="s">
        <v>1</v>
      </c>
    </row>
    <row r="56" spans="1:10" ht="14.4" customHeight="1" x14ac:dyDescent="0.3">
      <c r="A56" s="614" t="s">
        <v>571</v>
      </c>
      <c r="B56" s="615" t="s">
        <v>573</v>
      </c>
      <c r="C56" s="616">
        <v>130.01590999999999</v>
      </c>
      <c r="D56" s="616">
        <v>135.46186999999901</v>
      </c>
      <c r="E56" s="616"/>
      <c r="F56" s="616">
        <v>135.45188000000002</v>
      </c>
      <c r="G56" s="616">
        <v>167.33333333333334</v>
      </c>
      <c r="H56" s="616">
        <v>-31.881453333333326</v>
      </c>
      <c r="I56" s="617">
        <v>0.80947338645418332</v>
      </c>
      <c r="J56" s="618" t="s">
        <v>566</v>
      </c>
    </row>
    <row r="57" spans="1:10" ht="14.4" customHeight="1" x14ac:dyDescent="0.3">
      <c r="A57" s="614" t="s">
        <v>558</v>
      </c>
      <c r="B57" s="615" t="s">
        <v>558</v>
      </c>
      <c r="C57" s="616" t="s">
        <v>558</v>
      </c>
      <c r="D57" s="616" t="s">
        <v>558</v>
      </c>
      <c r="E57" s="616"/>
      <c r="F57" s="616" t="s">
        <v>558</v>
      </c>
      <c r="G57" s="616" t="s">
        <v>558</v>
      </c>
      <c r="H57" s="616" t="s">
        <v>558</v>
      </c>
      <c r="I57" s="617" t="s">
        <v>558</v>
      </c>
      <c r="J57" s="618" t="s">
        <v>567</v>
      </c>
    </row>
    <row r="58" spans="1:10" ht="14.4" customHeight="1" x14ac:dyDescent="0.3">
      <c r="A58" s="614" t="s">
        <v>574</v>
      </c>
      <c r="B58" s="615" t="s">
        <v>575</v>
      </c>
      <c r="C58" s="616" t="s">
        <v>558</v>
      </c>
      <c r="D58" s="616" t="s">
        <v>558</v>
      </c>
      <c r="E58" s="616"/>
      <c r="F58" s="616" t="s">
        <v>558</v>
      </c>
      <c r="G58" s="616" t="s">
        <v>558</v>
      </c>
      <c r="H58" s="616" t="s">
        <v>558</v>
      </c>
      <c r="I58" s="617" t="s">
        <v>558</v>
      </c>
      <c r="J58" s="618" t="s">
        <v>0</v>
      </c>
    </row>
    <row r="59" spans="1:10" ht="14.4" customHeight="1" x14ac:dyDescent="0.3">
      <c r="A59" s="614" t="s">
        <v>574</v>
      </c>
      <c r="B59" s="615" t="s">
        <v>343</v>
      </c>
      <c r="C59" s="616" t="s">
        <v>558</v>
      </c>
      <c r="D59" s="616" t="s">
        <v>558</v>
      </c>
      <c r="E59" s="616"/>
      <c r="F59" s="616">
        <v>0</v>
      </c>
      <c r="G59" s="616">
        <v>63.333333333333336</v>
      </c>
      <c r="H59" s="616">
        <v>-63.333333333333336</v>
      </c>
      <c r="I59" s="617">
        <v>0</v>
      </c>
      <c r="J59" s="618" t="s">
        <v>1</v>
      </c>
    </row>
    <row r="60" spans="1:10" ht="14.4" customHeight="1" x14ac:dyDescent="0.3">
      <c r="A60" s="614" t="s">
        <v>574</v>
      </c>
      <c r="B60" s="615" t="s">
        <v>344</v>
      </c>
      <c r="C60" s="616">
        <v>4549.8688000000002</v>
      </c>
      <c r="D60" s="616">
        <v>3047.6921499999989</v>
      </c>
      <c r="E60" s="616"/>
      <c r="F60" s="616">
        <v>3100.4986900000031</v>
      </c>
      <c r="G60" s="616">
        <v>3220.3333333333335</v>
      </c>
      <c r="H60" s="616">
        <v>-119.8346433333304</v>
      </c>
      <c r="I60" s="617">
        <v>0.96278812441776307</v>
      </c>
      <c r="J60" s="618" t="s">
        <v>1</v>
      </c>
    </row>
    <row r="61" spans="1:10" ht="14.4" customHeight="1" x14ac:dyDescent="0.3">
      <c r="A61" s="614" t="s">
        <v>574</v>
      </c>
      <c r="B61" s="615" t="s">
        <v>2570</v>
      </c>
      <c r="C61" s="616">
        <v>0</v>
      </c>
      <c r="D61" s="616" t="s">
        <v>558</v>
      </c>
      <c r="E61" s="616"/>
      <c r="F61" s="616" t="s">
        <v>558</v>
      </c>
      <c r="G61" s="616" t="s">
        <v>558</v>
      </c>
      <c r="H61" s="616" t="s">
        <v>558</v>
      </c>
      <c r="I61" s="617" t="s">
        <v>558</v>
      </c>
      <c r="J61" s="618" t="s">
        <v>1</v>
      </c>
    </row>
    <row r="62" spans="1:10" ht="14.4" customHeight="1" x14ac:dyDescent="0.3">
      <c r="A62" s="614" t="s">
        <v>574</v>
      </c>
      <c r="B62" s="615" t="s">
        <v>345</v>
      </c>
      <c r="C62" s="616" t="s">
        <v>558</v>
      </c>
      <c r="D62" s="616" t="s">
        <v>558</v>
      </c>
      <c r="E62" s="616"/>
      <c r="F62" s="616">
        <v>112.34607000000001</v>
      </c>
      <c r="G62" s="616">
        <v>93</v>
      </c>
      <c r="H62" s="616">
        <v>19.346070000000012</v>
      </c>
      <c r="I62" s="617">
        <v>1.2080222580645164</v>
      </c>
      <c r="J62" s="618" t="s">
        <v>1</v>
      </c>
    </row>
    <row r="63" spans="1:10" ht="14.4" customHeight="1" x14ac:dyDescent="0.3">
      <c r="A63" s="614" t="s">
        <v>574</v>
      </c>
      <c r="B63" s="615" t="s">
        <v>348</v>
      </c>
      <c r="C63" s="616">
        <v>2.8888999999999996</v>
      </c>
      <c r="D63" s="616">
        <v>2.9078999999989996</v>
      </c>
      <c r="E63" s="616"/>
      <c r="F63" s="616">
        <v>0.26219999999999999</v>
      </c>
      <c r="G63" s="616">
        <v>7.333333333333333</v>
      </c>
      <c r="H63" s="616">
        <v>-7.071133333333333</v>
      </c>
      <c r="I63" s="617">
        <v>3.5754545454545456E-2</v>
      </c>
      <c r="J63" s="618" t="s">
        <v>1</v>
      </c>
    </row>
    <row r="64" spans="1:10" ht="14.4" customHeight="1" x14ac:dyDescent="0.3">
      <c r="A64" s="614" t="s">
        <v>574</v>
      </c>
      <c r="B64" s="615" t="s">
        <v>350</v>
      </c>
      <c r="C64" s="616">
        <v>531.04147999999998</v>
      </c>
      <c r="D64" s="616">
        <v>223.58742999999899</v>
      </c>
      <c r="E64" s="616"/>
      <c r="F64" s="616">
        <v>300.42865</v>
      </c>
      <c r="G64" s="616">
        <v>307.66666666666669</v>
      </c>
      <c r="H64" s="616">
        <v>-7.238016666666681</v>
      </c>
      <c r="I64" s="617">
        <v>0.97647448537378112</v>
      </c>
      <c r="J64" s="618" t="s">
        <v>1</v>
      </c>
    </row>
    <row r="65" spans="1:10" ht="14.4" customHeight="1" x14ac:dyDescent="0.3">
      <c r="A65" s="614" t="s">
        <v>574</v>
      </c>
      <c r="B65" s="615" t="s">
        <v>351</v>
      </c>
      <c r="C65" s="616">
        <v>0</v>
      </c>
      <c r="D65" s="616">
        <v>0</v>
      </c>
      <c r="E65" s="616"/>
      <c r="F65" s="616">
        <v>2.2869000000000002</v>
      </c>
      <c r="G65" s="616">
        <v>7.333333333333333</v>
      </c>
      <c r="H65" s="616">
        <v>-5.0464333333333329</v>
      </c>
      <c r="I65" s="617">
        <v>0.31185000000000002</v>
      </c>
      <c r="J65" s="618" t="s">
        <v>1</v>
      </c>
    </row>
    <row r="66" spans="1:10" ht="14.4" customHeight="1" x14ac:dyDescent="0.3">
      <c r="A66" s="614" t="s">
        <v>574</v>
      </c>
      <c r="B66" s="615" t="s">
        <v>352</v>
      </c>
      <c r="C66" s="616">
        <v>11.927820000000001</v>
      </c>
      <c r="D66" s="616">
        <v>28.615109999999</v>
      </c>
      <c r="E66" s="616"/>
      <c r="F66" s="616">
        <v>31.831620000000001</v>
      </c>
      <c r="G66" s="616">
        <v>42</v>
      </c>
      <c r="H66" s="616">
        <v>-10.168379999999999</v>
      </c>
      <c r="I66" s="617">
        <v>0.75789571428571434</v>
      </c>
      <c r="J66" s="618" t="s">
        <v>1</v>
      </c>
    </row>
    <row r="67" spans="1:10" ht="14.4" customHeight="1" x14ac:dyDescent="0.3">
      <c r="A67" s="614" t="s">
        <v>574</v>
      </c>
      <c r="B67" s="615" t="s">
        <v>353</v>
      </c>
      <c r="C67" s="616">
        <v>26.676000000000002</v>
      </c>
      <c r="D67" s="616">
        <v>4.4850000000000003</v>
      </c>
      <c r="E67" s="616"/>
      <c r="F67" s="616">
        <v>7.26</v>
      </c>
      <c r="G67" s="616">
        <v>1.6666666666666667</v>
      </c>
      <c r="H67" s="616">
        <v>5.5933333333333328</v>
      </c>
      <c r="I67" s="617">
        <v>4.3559999999999999</v>
      </c>
      <c r="J67" s="618" t="s">
        <v>1</v>
      </c>
    </row>
    <row r="68" spans="1:10" ht="14.4" customHeight="1" x14ac:dyDescent="0.3">
      <c r="A68" s="614" t="s">
        <v>574</v>
      </c>
      <c r="B68" s="615" t="s">
        <v>2571</v>
      </c>
      <c r="C68" s="616">
        <v>0</v>
      </c>
      <c r="D68" s="616">
        <v>0</v>
      </c>
      <c r="E68" s="616"/>
      <c r="F68" s="616" t="s">
        <v>558</v>
      </c>
      <c r="G68" s="616" t="s">
        <v>558</v>
      </c>
      <c r="H68" s="616" t="s">
        <v>558</v>
      </c>
      <c r="I68" s="617" t="s">
        <v>558</v>
      </c>
      <c r="J68" s="618" t="s">
        <v>1</v>
      </c>
    </row>
    <row r="69" spans="1:10" ht="14.4" customHeight="1" x14ac:dyDescent="0.3">
      <c r="A69" s="614" t="s">
        <v>574</v>
      </c>
      <c r="B69" s="615" t="s">
        <v>354</v>
      </c>
      <c r="C69" s="616">
        <v>0</v>
      </c>
      <c r="D69" s="616">
        <v>0</v>
      </c>
      <c r="E69" s="616"/>
      <c r="F69" s="616" t="s">
        <v>558</v>
      </c>
      <c r="G69" s="616" t="s">
        <v>558</v>
      </c>
      <c r="H69" s="616" t="s">
        <v>558</v>
      </c>
      <c r="I69" s="617" t="s">
        <v>558</v>
      </c>
      <c r="J69" s="618" t="s">
        <v>1</v>
      </c>
    </row>
    <row r="70" spans="1:10" ht="14.4" customHeight="1" x14ac:dyDescent="0.3">
      <c r="A70" s="614" t="s">
        <v>574</v>
      </c>
      <c r="B70" s="615" t="s">
        <v>355</v>
      </c>
      <c r="C70" s="616">
        <v>0</v>
      </c>
      <c r="D70" s="616">
        <v>0</v>
      </c>
      <c r="E70" s="616"/>
      <c r="F70" s="616">
        <v>0</v>
      </c>
      <c r="G70" s="616">
        <v>0.33333333333333331</v>
      </c>
      <c r="H70" s="616">
        <v>-0.33333333333333331</v>
      </c>
      <c r="I70" s="617">
        <v>0</v>
      </c>
      <c r="J70" s="618" t="s">
        <v>1</v>
      </c>
    </row>
    <row r="71" spans="1:10" ht="14.4" customHeight="1" x14ac:dyDescent="0.3">
      <c r="A71" s="614" t="s">
        <v>574</v>
      </c>
      <c r="B71" s="615" t="s">
        <v>356</v>
      </c>
      <c r="C71" s="616">
        <v>64.271000000000001</v>
      </c>
      <c r="D71" s="616">
        <v>0</v>
      </c>
      <c r="E71" s="616"/>
      <c r="F71" s="616">
        <v>59.489429999999999</v>
      </c>
      <c r="G71" s="616">
        <v>72.666666666666671</v>
      </c>
      <c r="H71" s="616">
        <v>-13.177236666666673</v>
      </c>
      <c r="I71" s="617">
        <v>0.81866188073394486</v>
      </c>
      <c r="J71" s="618" t="s">
        <v>1</v>
      </c>
    </row>
    <row r="72" spans="1:10" ht="14.4" customHeight="1" x14ac:dyDescent="0.3">
      <c r="A72" s="614" t="s">
        <v>574</v>
      </c>
      <c r="B72" s="615" t="s">
        <v>2572</v>
      </c>
      <c r="C72" s="616">
        <v>2.1295199999999999</v>
      </c>
      <c r="D72" s="616" t="s">
        <v>558</v>
      </c>
      <c r="E72" s="616"/>
      <c r="F72" s="616" t="s">
        <v>558</v>
      </c>
      <c r="G72" s="616" t="s">
        <v>558</v>
      </c>
      <c r="H72" s="616" t="s">
        <v>558</v>
      </c>
      <c r="I72" s="617" t="s">
        <v>558</v>
      </c>
      <c r="J72" s="618" t="s">
        <v>1</v>
      </c>
    </row>
    <row r="73" spans="1:10" ht="14.4" customHeight="1" x14ac:dyDescent="0.3">
      <c r="A73" s="614" t="s">
        <v>574</v>
      </c>
      <c r="B73" s="615" t="s">
        <v>576</v>
      </c>
      <c r="C73" s="616">
        <v>5188.8035200000004</v>
      </c>
      <c r="D73" s="616">
        <v>3307.2875899999958</v>
      </c>
      <c r="E73" s="616"/>
      <c r="F73" s="616">
        <v>3614.4035600000034</v>
      </c>
      <c r="G73" s="616">
        <v>3815.666666666667</v>
      </c>
      <c r="H73" s="616">
        <v>-201.26310666666359</v>
      </c>
      <c r="I73" s="617">
        <v>0.9472534882501974</v>
      </c>
      <c r="J73" s="618" t="s">
        <v>566</v>
      </c>
    </row>
    <row r="74" spans="1:10" ht="14.4" customHeight="1" x14ac:dyDescent="0.3">
      <c r="A74" s="614" t="s">
        <v>558</v>
      </c>
      <c r="B74" s="615" t="s">
        <v>558</v>
      </c>
      <c r="C74" s="616" t="s">
        <v>558</v>
      </c>
      <c r="D74" s="616" t="s">
        <v>558</v>
      </c>
      <c r="E74" s="616"/>
      <c r="F74" s="616" t="s">
        <v>558</v>
      </c>
      <c r="G74" s="616" t="s">
        <v>558</v>
      </c>
      <c r="H74" s="616" t="s">
        <v>558</v>
      </c>
      <c r="I74" s="617" t="s">
        <v>558</v>
      </c>
      <c r="J74" s="618" t="s">
        <v>567</v>
      </c>
    </row>
    <row r="75" spans="1:10" ht="14.4" customHeight="1" x14ac:dyDescent="0.3">
      <c r="A75" s="614" t="s">
        <v>2573</v>
      </c>
      <c r="B75" s="615" t="s">
        <v>2574</v>
      </c>
      <c r="C75" s="616" t="s">
        <v>558</v>
      </c>
      <c r="D75" s="616" t="s">
        <v>558</v>
      </c>
      <c r="E75" s="616"/>
      <c r="F75" s="616" t="s">
        <v>558</v>
      </c>
      <c r="G75" s="616" t="s">
        <v>558</v>
      </c>
      <c r="H75" s="616" t="s">
        <v>558</v>
      </c>
      <c r="I75" s="617" t="s">
        <v>558</v>
      </c>
      <c r="J75" s="618" t="s">
        <v>0</v>
      </c>
    </row>
    <row r="76" spans="1:10" ht="14.4" customHeight="1" x14ac:dyDescent="0.3">
      <c r="A76" s="614" t="s">
        <v>2573</v>
      </c>
      <c r="B76" s="615" t="s">
        <v>354</v>
      </c>
      <c r="C76" s="616">
        <v>0</v>
      </c>
      <c r="D76" s="616">
        <v>0</v>
      </c>
      <c r="E76" s="616"/>
      <c r="F76" s="616" t="s">
        <v>558</v>
      </c>
      <c r="G76" s="616" t="s">
        <v>558</v>
      </c>
      <c r="H76" s="616" t="s">
        <v>558</v>
      </c>
      <c r="I76" s="617" t="s">
        <v>558</v>
      </c>
      <c r="J76" s="618" t="s">
        <v>1</v>
      </c>
    </row>
    <row r="77" spans="1:10" ht="14.4" customHeight="1" x14ac:dyDescent="0.3">
      <c r="A77" s="614" t="s">
        <v>2573</v>
      </c>
      <c r="B77" s="615" t="s">
        <v>2575</v>
      </c>
      <c r="C77" s="616">
        <v>0</v>
      </c>
      <c r="D77" s="616">
        <v>0</v>
      </c>
      <c r="E77" s="616"/>
      <c r="F77" s="616" t="s">
        <v>558</v>
      </c>
      <c r="G77" s="616" t="s">
        <v>558</v>
      </c>
      <c r="H77" s="616" t="s">
        <v>558</v>
      </c>
      <c r="I77" s="617" t="s">
        <v>558</v>
      </c>
      <c r="J77" s="618" t="s">
        <v>566</v>
      </c>
    </row>
    <row r="78" spans="1:10" ht="14.4" customHeight="1" x14ac:dyDescent="0.3">
      <c r="A78" s="614" t="s">
        <v>558</v>
      </c>
      <c r="B78" s="615" t="s">
        <v>558</v>
      </c>
      <c r="C78" s="616" t="s">
        <v>558</v>
      </c>
      <c r="D78" s="616" t="s">
        <v>558</v>
      </c>
      <c r="E78" s="616"/>
      <c r="F78" s="616" t="s">
        <v>558</v>
      </c>
      <c r="G78" s="616" t="s">
        <v>558</v>
      </c>
      <c r="H78" s="616" t="s">
        <v>558</v>
      </c>
      <c r="I78" s="617" t="s">
        <v>558</v>
      </c>
      <c r="J78" s="618" t="s">
        <v>567</v>
      </c>
    </row>
    <row r="79" spans="1:10" ht="14.4" customHeight="1" x14ac:dyDescent="0.3">
      <c r="A79" s="614" t="s">
        <v>556</v>
      </c>
      <c r="B79" s="615" t="s">
        <v>561</v>
      </c>
      <c r="C79" s="616">
        <v>5679.7914900000005</v>
      </c>
      <c r="D79" s="616">
        <v>3769.20047999999</v>
      </c>
      <c r="E79" s="616"/>
      <c r="F79" s="616">
        <v>4070.4630400000033</v>
      </c>
      <c r="G79" s="616">
        <v>4341.666666666667</v>
      </c>
      <c r="H79" s="616">
        <v>-271.20362666666369</v>
      </c>
      <c r="I79" s="617">
        <v>0.93753467332053808</v>
      </c>
      <c r="J79" s="618" t="s">
        <v>562</v>
      </c>
    </row>
  </sheetData>
  <mergeCells count="3">
    <mergeCell ref="A1:I1"/>
    <mergeCell ref="F3:I3"/>
    <mergeCell ref="C4:D4"/>
  </mergeCells>
  <conditionalFormatting sqref="F24 F80:F65537">
    <cfRule type="cellIs" dxfId="36" priority="18" stopIfTrue="1" operator="greaterThan">
      <formula>1</formula>
    </cfRule>
  </conditionalFormatting>
  <conditionalFormatting sqref="H5:H23">
    <cfRule type="expression" dxfId="35" priority="14">
      <formula>$H5&gt;0</formula>
    </cfRule>
  </conditionalFormatting>
  <conditionalFormatting sqref="I5:I23">
    <cfRule type="expression" dxfId="34" priority="15">
      <formula>$I5&gt;1</formula>
    </cfRule>
  </conditionalFormatting>
  <conditionalFormatting sqref="B5:B23">
    <cfRule type="expression" dxfId="33" priority="11">
      <formula>OR($J5="NS",$J5="SumaNS",$J5="Účet")</formula>
    </cfRule>
  </conditionalFormatting>
  <conditionalFormatting sqref="F5:I23 B5:D23">
    <cfRule type="expression" dxfId="32" priority="17">
      <formula>AND($J5&lt;&gt;"",$J5&lt;&gt;"mezeraKL")</formula>
    </cfRule>
  </conditionalFormatting>
  <conditionalFormatting sqref="B5:D23 F5:I23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30" priority="13">
      <formula>OR($J5="SumaNS",$J5="NS")</formula>
    </cfRule>
  </conditionalFormatting>
  <conditionalFormatting sqref="A5:A23">
    <cfRule type="expression" dxfId="29" priority="9">
      <formula>AND($J5&lt;&gt;"mezeraKL",$J5&lt;&gt;"")</formula>
    </cfRule>
  </conditionalFormatting>
  <conditionalFormatting sqref="A5:A23">
    <cfRule type="expression" dxfId="28" priority="10">
      <formula>AND($J5&lt;&gt;"",$J5&lt;&gt;"mezeraKL")</formula>
    </cfRule>
  </conditionalFormatting>
  <conditionalFormatting sqref="H25:H79">
    <cfRule type="expression" dxfId="27" priority="5">
      <formula>$H25&gt;0</formula>
    </cfRule>
  </conditionalFormatting>
  <conditionalFormatting sqref="A25:A79">
    <cfRule type="expression" dxfId="26" priority="2">
      <formula>AND($J25&lt;&gt;"mezeraKL",$J25&lt;&gt;"")</formula>
    </cfRule>
  </conditionalFormatting>
  <conditionalFormatting sqref="I25:I79">
    <cfRule type="expression" dxfId="25" priority="6">
      <formula>$I25&gt;1</formula>
    </cfRule>
  </conditionalFormatting>
  <conditionalFormatting sqref="B25:B79">
    <cfRule type="expression" dxfId="24" priority="1">
      <formula>OR($J25="NS",$J25="SumaNS",$J25="Účet")</formula>
    </cfRule>
  </conditionalFormatting>
  <conditionalFormatting sqref="A25:D79 F25:I79">
    <cfRule type="expression" dxfId="23" priority="8">
      <formula>AND($J25&lt;&gt;"",$J25&lt;&gt;"mezeraKL")</formula>
    </cfRule>
  </conditionalFormatting>
  <conditionalFormatting sqref="B25:D79 F25:I79">
    <cfRule type="expression" dxfId="22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9 F25:I79">
    <cfRule type="expression" dxfId="21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4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4114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42.289260430086223</v>
      </c>
      <c r="J3" s="210">
        <f>SUBTOTAL(9,J5:J1048576)</f>
        <v>100910</v>
      </c>
      <c r="K3" s="211">
        <f>SUBTOTAL(9,K5:K1048576)</f>
        <v>4267409.2700000005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556</v>
      </c>
      <c r="B5" s="625" t="s">
        <v>557</v>
      </c>
      <c r="C5" s="626" t="s">
        <v>563</v>
      </c>
      <c r="D5" s="627" t="s">
        <v>1610</v>
      </c>
      <c r="E5" s="626" t="s">
        <v>4087</v>
      </c>
      <c r="F5" s="627" t="s">
        <v>4088</v>
      </c>
      <c r="G5" s="626" t="s">
        <v>2576</v>
      </c>
      <c r="H5" s="626" t="s">
        <v>2577</v>
      </c>
      <c r="I5" s="628">
        <v>2.4</v>
      </c>
      <c r="J5" s="628">
        <v>40</v>
      </c>
      <c r="K5" s="629">
        <v>96</v>
      </c>
    </row>
    <row r="6" spans="1:11" ht="14.4" customHeight="1" x14ac:dyDescent="0.3">
      <c r="A6" s="695" t="s">
        <v>556</v>
      </c>
      <c r="B6" s="696" t="s">
        <v>557</v>
      </c>
      <c r="C6" s="699" t="s">
        <v>563</v>
      </c>
      <c r="D6" s="720" t="s">
        <v>1610</v>
      </c>
      <c r="E6" s="699" t="s">
        <v>4087</v>
      </c>
      <c r="F6" s="720" t="s">
        <v>4088</v>
      </c>
      <c r="G6" s="699" t="s">
        <v>2578</v>
      </c>
      <c r="H6" s="699" t="s">
        <v>2579</v>
      </c>
      <c r="I6" s="711">
        <v>3.11</v>
      </c>
      <c r="J6" s="711">
        <v>160</v>
      </c>
      <c r="K6" s="712">
        <v>497.6</v>
      </c>
    </row>
    <row r="7" spans="1:11" ht="14.4" customHeight="1" x14ac:dyDescent="0.3">
      <c r="A7" s="695" t="s">
        <v>556</v>
      </c>
      <c r="B7" s="696" t="s">
        <v>557</v>
      </c>
      <c r="C7" s="699" t="s">
        <v>563</v>
      </c>
      <c r="D7" s="720" t="s">
        <v>1610</v>
      </c>
      <c r="E7" s="699" t="s">
        <v>4087</v>
      </c>
      <c r="F7" s="720" t="s">
        <v>4088</v>
      </c>
      <c r="G7" s="699" t="s">
        <v>2580</v>
      </c>
      <c r="H7" s="699" t="s">
        <v>2581</v>
      </c>
      <c r="I7" s="711">
        <v>3.78</v>
      </c>
      <c r="J7" s="711">
        <v>280</v>
      </c>
      <c r="K7" s="712">
        <v>1058.4000000000001</v>
      </c>
    </row>
    <row r="8" spans="1:11" ht="14.4" customHeight="1" x14ac:dyDescent="0.3">
      <c r="A8" s="695" t="s">
        <v>556</v>
      </c>
      <c r="B8" s="696" t="s">
        <v>557</v>
      </c>
      <c r="C8" s="699" t="s">
        <v>563</v>
      </c>
      <c r="D8" s="720" t="s">
        <v>1610</v>
      </c>
      <c r="E8" s="699" t="s">
        <v>4087</v>
      </c>
      <c r="F8" s="720" t="s">
        <v>4088</v>
      </c>
      <c r="G8" s="699" t="s">
        <v>2582</v>
      </c>
      <c r="H8" s="699" t="s">
        <v>2583</v>
      </c>
      <c r="I8" s="711">
        <v>12.077499999999999</v>
      </c>
      <c r="J8" s="711">
        <v>180</v>
      </c>
      <c r="K8" s="712">
        <v>2174</v>
      </c>
    </row>
    <row r="9" spans="1:11" ht="14.4" customHeight="1" x14ac:dyDescent="0.3">
      <c r="A9" s="695" t="s">
        <v>556</v>
      </c>
      <c r="B9" s="696" t="s">
        <v>557</v>
      </c>
      <c r="C9" s="699" t="s">
        <v>563</v>
      </c>
      <c r="D9" s="720" t="s">
        <v>1610</v>
      </c>
      <c r="E9" s="699" t="s">
        <v>4087</v>
      </c>
      <c r="F9" s="720" t="s">
        <v>4088</v>
      </c>
      <c r="G9" s="699" t="s">
        <v>2584</v>
      </c>
      <c r="H9" s="699" t="s">
        <v>2585</v>
      </c>
      <c r="I9" s="711">
        <v>8.56</v>
      </c>
      <c r="J9" s="711">
        <v>1</v>
      </c>
      <c r="K9" s="712">
        <v>8.56</v>
      </c>
    </row>
    <row r="10" spans="1:11" ht="14.4" customHeight="1" x14ac:dyDescent="0.3">
      <c r="A10" s="695" t="s">
        <v>556</v>
      </c>
      <c r="B10" s="696" t="s">
        <v>557</v>
      </c>
      <c r="C10" s="699" t="s">
        <v>563</v>
      </c>
      <c r="D10" s="720" t="s">
        <v>1610</v>
      </c>
      <c r="E10" s="699" t="s">
        <v>4087</v>
      </c>
      <c r="F10" s="720" t="s">
        <v>4088</v>
      </c>
      <c r="G10" s="699" t="s">
        <v>2586</v>
      </c>
      <c r="H10" s="699" t="s">
        <v>2587</v>
      </c>
      <c r="I10" s="711">
        <v>7.59</v>
      </c>
      <c r="J10" s="711">
        <v>30</v>
      </c>
      <c r="K10" s="712">
        <v>227.7</v>
      </c>
    </row>
    <row r="11" spans="1:11" ht="14.4" customHeight="1" x14ac:dyDescent="0.3">
      <c r="A11" s="695" t="s">
        <v>556</v>
      </c>
      <c r="B11" s="696" t="s">
        <v>557</v>
      </c>
      <c r="C11" s="699" t="s">
        <v>563</v>
      </c>
      <c r="D11" s="720" t="s">
        <v>1610</v>
      </c>
      <c r="E11" s="699" t="s">
        <v>4087</v>
      </c>
      <c r="F11" s="720" t="s">
        <v>4088</v>
      </c>
      <c r="G11" s="699" t="s">
        <v>2588</v>
      </c>
      <c r="H11" s="699" t="s">
        <v>2589</v>
      </c>
      <c r="I11" s="711">
        <v>27.36</v>
      </c>
      <c r="J11" s="711">
        <v>50</v>
      </c>
      <c r="K11" s="712">
        <v>1368</v>
      </c>
    </row>
    <row r="12" spans="1:11" ht="14.4" customHeight="1" x14ac:dyDescent="0.3">
      <c r="A12" s="695" t="s">
        <v>556</v>
      </c>
      <c r="B12" s="696" t="s">
        <v>557</v>
      </c>
      <c r="C12" s="699" t="s">
        <v>563</v>
      </c>
      <c r="D12" s="720" t="s">
        <v>1610</v>
      </c>
      <c r="E12" s="699" t="s">
        <v>4087</v>
      </c>
      <c r="F12" s="720" t="s">
        <v>4088</v>
      </c>
      <c r="G12" s="699" t="s">
        <v>2590</v>
      </c>
      <c r="H12" s="699" t="s">
        <v>2591</v>
      </c>
      <c r="I12" s="711">
        <v>5.94</v>
      </c>
      <c r="J12" s="711">
        <v>100</v>
      </c>
      <c r="K12" s="712">
        <v>594</v>
      </c>
    </row>
    <row r="13" spans="1:11" ht="14.4" customHeight="1" x14ac:dyDescent="0.3">
      <c r="A13" s="695" t="s">
        <v>556</v>
      </c>
      <c r="B13" s="696" t="s">
        <v>557</v>
      </c>
      <c r="C13" s="699" t="s">
        <v>563</v>
      </c>
      <c r="D13" s="720" t="s">
        <v>1610</v>
      </c>
      <c r="E13" s="699" t="s">
        <v>4087</v>
      </c>
      <c r="F13" s="720" t="s">
        <v>4088</v>
      </c>
      <c r="G13" s="699" t="s">
        <v>2592</v>
      </c>
      <c r="H13" s="699" t="s">
        <v>2593</v>
      </c>
      <c r="I13" s="711">
        <v>2.8479999999999999</v>
      </c>
      <c r="J13" s="711">
        <v>3760</v>
      </c>
      <c r="K13" s="712">
        <v>10925.2</v>
      </c>
    </row>
    <row r="14" spans="1:11" ht="14.4" customHeight="1" x14ac:dyDescent="0.3">
      <c r="A14" s="695" t="s">
        <v>556</v>
      </c>
      <c r="B14" s="696" t="s">
        <v>557</v>
      </c>
      <c r="C14" s="699" t="s">
        <v>563</v>
      </c>
      <c r="D14" s="720" t="s">
        <v>1610</v>
      </c>
      <c r="E14" s="699" t="s">
        <v>4087</v>
      </c>
      <c r="F14" s="720" t="s">
        <v>4088</v>
      </c>
      <c r="G14" s="699" t="s">
        <v>2594</v>
      </c>
      <c r="H14" s="699" t="s">
        <v>2595</v>
      </c>
      <c r="I14" s="711">
        <v>0.85</v>
      </c>
      <c r="J14" s="711">
        <v>2600</v>
      </c>
      <c r="K14" s="712">
        <v>2214</v>
      </c>
    </row>
    <row r="15" spans="1:11" ht="14.4" customHeight="1" x14ac:dyDescent="0.3">
      <c r="A15" s="695" t="s">
        <v>556</v>
      </c>
      <c r="B15" s="696" t="s">
        <v>557</v>
      </c>
      <c r="C15" s="699" t="s">
        <v>563</v>
      </c>
      <c r="D15" s="720" t="s">
        <v>1610</v>
      </c>
      <c r="E15" s="699" t="s">
        <v>4087</v>
      </c>
      <c r="F15" s="720" t="s">
        <v>4088</v>
      </c>
      <c r="G15" s="699" t="s">
        <v>2596</v>
      </c>
      <c r="H15" s="699" t="s">
        <v>2597</v>
      </c>
      <c r="I15" s="711">
        <v>22.15</v>
      </c>
      <c r="J15" s="711">
        <v>150</v>
      </c>
      <c r="K15" s="712">
        <v>3322.5</v>
      </c>
    </row>
    <row r="16" spans="1:11" ht="14.4" customHeight="1" x14ac:dyDescent="0.3">
      <c r="A16" s="695" t="s">
        <v>556</v>
      </c>
      <c r="B16" s="696" t="s">
        <v>557</v>
      </c>
      <c r="C16" s="699" t="s">
        <v>563</v>
      </c>
      <c r="D16" s="720" t="s">
        <v>1610</v>
      </c>
      <c r="E16" s="699" t="s">
        <v>4087</v>
      </c>
      <c r="F16" s="720" t="s">
        <v>4088</v>
      </c>
      <c r="G16" s="699" t="s">
        <v>2598</v>
      </c>
      <c r="H16" s="699" t="s">
        <v>2599</v>
      </c>
      <c r="I16" s="711">
        <v>30.176666666666666</v>
      </c>
      <c r="J16" s="711">
        <v>75</v>
      </c>
      <c r="K16" s="712">
        <v>2263.25</v>
      </c>
    </row>
    <row r="17" spans="1:11" ht="14.4" customHeight="1" x14ac:dyDescent="0.3">
      <c r="A17" s="695" t="s">
        <v>556</v>
      </c>
      <c r="B17" s="696" t="s">
        <v>557</v>
      </c>
      <c r="C17" s="699" t="s">
        <v>563</v>
      </c>
      <c r="D17" s="720" t="s">
        <v>1610</v>
      </c>
      <c r="E17" s="699" t="s">
        <v>4087</v>
      </c>
      <c r="F17" s="720" t="s">
        <v>4088</v>
      </c>
      <c r="G17" s="699" t="s">
        <v>2600</v>
      </c>
      <c r="H17" s="699" t="s">
        <v>2601</v>
      </c>
      <c r="I17" s="711">
        <v>1.38</v>
      </c>
      <c r="J17" s="711">
        <v>300</v>
      </c>
      <c r="K17" s="712">
        <v>414</v>
      </c>
    </row>
    <row r="18" spans="1:11" ht="14.4" customHeight="1" x14ac:dyDescent="0.3">
      <c r="A18" s="695" t="s">
        <v>556</v>
      </c>
      <c r="B18" s="696" t="s">
        <v>557</v>
      </c>
      <c r="C18" s="699" t="s">
        <v>563</v>
      </c>
      <c r="D18" s="720" t="s">
        <v>1610</v>
      </c>
      <c r="E18" s="699" t="s">
        <v>4087</v>
      </c>
      <c r="F18" s="720" t="s">
        <v>4088</v>
      </c>
      <c r="G18" s="699" t="s">
        <v>2602</v>
      </c>
      <c r="H18" s="699" t="s">
        <v>2603</v>
      </c>
      <c r="I18" s="711">
        <v>39.1</v>
      </c>
      <c r="J18" s="711">
        <v>40</v>
      </c>
      <c r="K18" s="712">
        <v>1564</v>
      </c>
    </row>
    <row r="19" spans="1:11" ht="14.4" customHeight="1" x14ac:dyDescent="0.3">
      <c r="A19" s="695" t="s">
        <v>556</v>
      </c>
      <c r="B19" s="696" t="s">
        <v>557</v>
      </c>
      <c r="C19" s="699" t="s">
        <v>563</v>
      </c>
      <c r="D19" s="720" t="s">
        <v>1610</v>
      </c>
      <c r="E19" s="699" t="s">
        <v>4087</v>
      </c>
      <c r="F19" s="720" t="s">
        <v>4088</v>
      </c>
      <c r="G19" s="699" t="s">
        <v>2604</v>
      </c>
      <c r="H19" s="699" t="s">
        <v>2605</v>
      </c>
      <c r="I19" s="711">
        <v>0.6</v>
      </c>
      <c r="J19" s="711">
        <v>500</v>
      </c>
      <c r="K19" s="712">
        <v>300</v>
      </c>
    </row>
    <row r="20" spans="1:11" ht="14.4" customHeight="1" x14ac:dyDescent="0.3">
      <c r="A20" s="695" t="s">
        <v>556</v>
      </c>
      <c r="B20" s="696" t="s">
        <v>557</v>
      </c>
      <c r="C20" s="699" t="s">
        <v>563</v>
      </c>
      <c r="D20" s="720" t="s">
        <v>1610</v>
      </c>
      <c r="E20" s="699" t="s">
        <v>4087</v>
      </c>
      <c r="F20" s="720" t="s">
        <v>4088</v>
      </c>
      <c r="G20" s="699" t="s">
        <v>2606</v>
      </c>
      <c r="H20" s="699" t="s">
        <v>2607</v>
      </c>
      <c r="I20" s="711">
        <v>4.2666666666666666</v>
      </c>
      <c r="J20" s="711">
        <v>260</v>
      </c>
      <c r="K20" s="712">
        <v>1109.8</v>
      </c>
    </row>
    <row r="21" spans="1:11" ht="14.4" customHeight="1" x14ac:dyDescent="0.3">
      <c r="A21" s="695" t="s">
        <v>556</v>
      </c>
      <c r="B21" s="696" t="s">
        <v>557</v>
      </c>
      <c r="C21" s="699" t="s">
        <v>563</v>
      </c>
      <c r="D21" s="720" t="s">
        <v>1610</v>
      </c>
      <c r="E21" s="699" t="s">
        <v>4087</v>
      </c>
      <c r="F21" s="720" t="s">
        <v>4088</v>
      </c>
      <c r="G21" s="699" t="s">
        <v>2608</v>
      </c>
      <c r="H21" s="699" t="s">
        <v>2609</v>
      </c>
      <c r="I21" s="711">
        <v>8.58</v>
      </c>
      <c r="J21" s="711">
        <v>180</v>
      </c>
      <c r="K21" s="712">
        <v>1544.3999999999999</v>
      </c>
    </row>
    <row r="22" spans="1:11" ht="14.4" customHeight="1" x14ac:dyDescent="0.3">
      <c r="A22" s="695" t="s">
        <v>556</v>
      </c>
      <c r="B22" s="696" t="s">
        <v>557</v>
      </c>
      <c r="C22" s="699" t="s">
        <v>563</v>
      </c>
      <c r="D22" s="720" t="s">
        <v>1610</v>
      </c>
      <c r="E22" s="699" t="s">
        <v>4087</v>
      </c>
      <c r="F22" s="720" t="s">
        <v>4088</v>
      </c>
      <c r="G22" s="699" t="s">
        <v>2610</v>
      </c>
      <c r="H22" s="699" t="s">
        <v>2611</v>
      </c>
      <c r="I22" s="711">
        <v>28.296666666666667</v>
      </c>
      <c r="J22" s="711">
        <v>18</v>
      </c>
      <c r="K22" s="712">
        <v>510.41</v>
      </c>
    </row>
    <row r="23" spans="1:11" ht="14.4" customHeight="1" x14ac:dyDescent="0.3">
      <c r="A23" s="695" t="s">
        <v>556</v>
      </c>
      <c r="B23" s="696" t="s">
        <v>557</v>
      </c>
      <c r="C23" s="699" t="s">
        <v>563</v>
      </c>
      <c r="D23" s="720" t="s">
        <v>1610</v>
      </c>
      <c r="E23" s="699" t="s">
        <v>4087</v>
      </c>
      <c r="F23" s="720" t="s">
        <v>4088</v>
      </c>
      <c r="G23" s="699" t="s">
        <v>2612</v>
      </c>
      <c r="H23" s="699" t="s">
        <v>2613</v>
      </c>
      <c r="I23" s="711">
        <v>8.59</v>
      </c>
      <c r="J23" s="711">
        <v>100</v>
      </c>
      <c r="K23" s="712">
        <v>859</v>
      </c>
    </row>
    <row r="24" spans="1:11" ht="14.4" customHeight="1" x14ac:dyDescent="0.3">
      <c r="A24" s="695" t="s">
        <v>556</v>
      </c>
      <c r="B24" s="696" t="s">
        <v>557</v>
      </c>
      <c r="C24" s="699" t="s">
        <v>563</v>
      </c>
      <c r="D24" s="720" t="s">
        <v>1610</v>
      </c>
      <c r="E24" s="699" t="s">
        <v>4087</v>
      </c>
      <c r="F24" s="720" t="s">
        <v>4088</v>
      </c>
      <c r="G24" s="699" t="s">
        <v>2614</v>
      </c>
      <c r="H24" s="699" t="s">
        <v>2615</v>
      </c>
      <c r="I24" s="711">
        <v>1.17</v>
      </c>
      <c r="J24" s="711">
        <v>800</v>
      </c>
      <c r="K24" s="712">
        <v>936</v>
      </c>
    </row>
    <row r="25" spans="1:11" ht="14.4" customHeight="1" x14ac:dyDescent="0.3">
      <c r="A25" s="695" t="s">
        <v>556</v>
      </c>
      <c r="B25" s="696" t="s">
        <v>557</v>
      </c>
      <c r="C25" s="699" t="s">
        <v>563</v>
      </c>
      <c r="D25" s="720" t="s">
        <v>1610</v>
      </c>
      <c r="E25" s="699" t="s">
        <v>4087</v>
      </c>
      <c r="F25" s="720" t="s">
        <v>4088</v>
      </c>
      <c r="G25" s="699" t="s">
        <v>2616</v>
      </c>
      <c r="H25" s="699" t="s">
        <v>2617</v>
      </c>
      <c r="I25" s="711">
        <v>98.37</v>
      </c>
      <c r="J25" s="711">
        <v>5</v>
      </c>
      <c r="K25" s="712">
        <v>491.85</v>
      </c>
    </row>
    <row r="26" spans="1:11" ht="14.4" customHeight="1" x14ac:dyDescent="0.3">
      <c r="A26" s="695" t="s">
        <v>556</v>
      </c>
      <c r="B26" s="696" t="s">
        <v>557</v>
      </c>
      <c r="C26" s="699" t="s">
        <v>563</v>
      </c>
      <c r="D26" s="720" t="s">
        <v>1610</v>
      </c>
      <c r="E26" s="699" t="s">
        <v>4087</v>
      </c>
      <c r="F26" s="720" t="s">
        <v>4088</v>
      </c>
      <c r="G26" s="699" t="s">
        <v>2618</v>
      </c>
      <c r="H26" s="699" t="s">
        <v>2619</v>
      </c>
      <c r="I26" s="711">
        <v>0.85499999999999998</v>
      </c>
      <c r="J26" s="711">
        <v>400</v>
      </c>
      <c r="K26" s="712">
        <v>342</v>
      </c>
    </row>
    <row r="27" spans="1:11" ht="14.4" customHeight="1" x14ac:dyDescent="0.3">
      <c r="A27" s="695" t="s">
        <v>556</v>
      </c>
      <c r="B27" s="696" t="s">
        <v>557</v>
      </c>
      <c r="C27" s="699" t="s">
        <v>563</v>
      </c>
      <c r="D27" s="720" t="s">
        <v>1610</v>
      </c>
      <c r="E27" s="699" t="s">
        <v>4087</v>
      </c>
      <c r="F27" s="720" t="s">
        <v>4088</v>
      </c>
      <c r="G27" s="699" t="s">
        <v>2620</v>
      </c>
      <c r="H27" s="699" t="s">
        <v>2621</v>
      </c>
      <c r="I27" s="711">
        <v>1.5150000000000001</v>
      </c>
      <c r="J27" s="711">
        <v>450</v>
      </c>
      <c r="K27" s="712">
        <v>681.5</v>
      </c>
    </row>
    <row r="28" spans="1:11" ht="14.4" customHeight="1" x14ac:dyDescent="0.3">
      <c r="A28" s="695" t="s">
        <v>556</v>
      </c>
      <c r="B28" s="696" t="s">
        <v>557</v>
      </c>
      <c r="C28" s="699" t="s">
        <v>563</v>
      </c>
      <c r="D28" s="720" t="s">
        <v>1610</v>
      </c>
      <c r="E28" s="699" t="s">
        <v>4087</v>
      </c>
      <c r="F28" s="720" t="s">
        <v>4088</v>
      </c>
      <c r="G28" s="699" t="s">
        <v>2622</v>
      </c>
      <c r="H28" s="699" t="s">
        <v>2623</v>
      </c>
      <c r="I28" s="711">
        <v>3.3650000000000002</v>
      </c>
      <c r="J28" s="711">
        <v>200</v>
      </c>
      <c r="K28" s="712">
        <v>673</v>
      </c>
    </row>
    <row r="29" spans="1:11" ht="14.4" customHeight="1" x14ac:dyDescent="0.3">
      <c r="A29" s="695" t="s">
        <v>556</v>
      </c>
      <c r="B29" s="696" t="s">
        <v>557</v>
      </c>
      <c r="C29" s="699" t="s">
        <v>563</v>
      </c>
      <c r="D29" s="720" t="s">
        <v>1610</v>
      </c>
      <c r="E29" s="699" t="s">
        <v>4087</v>
      </c>
      <c r="F29" s="720" t="s">
        <v>4088</v>
      </c>
      <c r="G29" s="699" t="s">
        <v>2624</v>
      </c>
      <c r="H29" s="699" t="s">
        <v>2625</v>
      </c>
      <c r="I29" s="711">
        <v>991.55857142857144</v>
      </c>
      <c r="J29" s="711">
        <v>39</v>
      </c>
      <c r="K29" s="712">
        <v>38670.94</v>
      </c>
    </row>
    <row r="30" spans="1:11" ht="14.4" customHeight="1" x14ac:dyDescent="0.3">
      <c r="A30" s="695" t="s">
        <v>556</v>
      </c>
      <c r="B30" s="696" t="s">
        <v>557</v>
      </c>
      <c r="C30" s="699" t="s">
        <v>563</v>
      </c>
      <c r="D30" s="720" t="s">
        <v>1610</v>
      </c>
      <c r="E30" s="699" t="s">
        <v>4087</v>
      </c>
      <c r="F30" s="720" t="s">
        <v>4088</v>
      </c>
      <c r="G30" s="699" t="s">
        <v>2626</v>
      </c>
      <c r="H30" s="699" t="s">
        <v>2627</v>
      </c>
      <c r="I30" s="711">
        <v>1253.2940000000001</v>
      </c>
      <c r="J30" s="711">
        <v>29</v>
      </c>
      <c r="K30" s="712">
        <v>36345.47</v>
      </c>
    </row>
    <row r="31" spans="1:11" ht="14.4" customHeight="1" x14ac:dyDescent="0.3">
      <c r="A31" s="695" t="s">
        <v>556</v>
      </c>
      <c r="B31" s="696" t="s">
        <v>557</v>
      </c>
      <c r="C31" s="699" t="s">
        <v>563</v>
      </c>
      <c r="D31" s="720" t="s">
        <v>1610</v>
      </c>
      <c r="E31" s="699" t="s">
        <v>4087</v>
      </c>
      <c r="F31" s="720" t="s">
        <v>4088</v>
      </c>
      <c r="G31" s="699" t="s">
        <v>2628</v>
      </c>
      <c r="H31" s="699" t="s">
        <v>2629</v>
      </c>
      <c r="I31" s="711">
        <v>879.4133333333333</v>
      </c>
      <c r="J31" s="711">
        <v>10</v>
      </c>
      <c r="K31" s="712">
        <v>8794.09</v>
      </c>
    </row>
    <row r="32" spans="1:11" ht="14.4" customHeight="1" x14ac:dyDescent="0.3">
      <c r="A32" s="695" t="s">
        <v>556</v>
      </c>
      <c r="B32" s="696" t="s">
        <v>557</v>
      </c>
      <c r="C32" s="699" t="s">
        <v>563</v>
      </c>
      <c r="D32" s="720" t="s">
        <v>1610</v>
      </c>
      <c r="E32" s="699" t="s">
        <v>4087</v>
      </c>
      <c r="F32" s="720" t="s">
        <v>4088</v>
      </c>
      <c r="G32" s="699" t="s">
        <v>2630</v>
      </c>
      <c r="H32" s="699" t="s">
        <v>2631</v>
      </c>
      <c r="I32" s="711">
        <v>11.74</v>
      </c>
      <c r="J32" s="711">
        <v>1</v>
      </c>
      <c r="K32" s="712">
        <v>11.74</v>
      </c>
    </row>
    <row r="33" spans="1:11" ht="14.4" customHeight="1" x14ac:dyDescent="0.3">
      <c r="A33" s="695" t="s">
        <v>556</v>
      </c>
      <c r="B33" s="696" t="s">
        <v>557</v>
      </c>
      <c r="C33" s="699" t="s">
        <v>563</v>
      </c>
      <c r="D33" s="720" t="s">
        <v>1610</v>
      </c>
      <c r="E33" s="699" t="s">
        <v>4087</v>
      </c>
      <c r="F33" s="720" t="s">
        <v>4088</v>
      </c>
      <c r="G33" s="699" t="s">
        <v>2632</v>
      </c>
      <c r="H33" s="699" t="s">
        <v>2633</v>
      </c>
      <c r="I33" s="711">
        <v>14</v>
      </c>
      <c r="J33" s="711">
        <v>1</v>
      </c>
      <c r="K33" s="712">
        <v>14</v>
      </c>
    </row>
    <row r="34" spans="1:11" ht="14.4" customHeight="1" x14ac:dyDescent="0.3">
      <c r="A34" s="695" t="s">
        <v>556</v>
      </c>
      <c r="B34" s="696" t="s">
        <v>557</v>
      </c>
      <c r="C34" s="699" t="s">
        <v>563</v>
      </c>
      <c r="D34" s="720" t="s">
        <v>1610</v>
      </c>
      <c r="E34" s="699" t="s">
        <v>4087</v>
      </c>
      <c r="F34" s="720" t="s">
        <v>4088</v>
      </c>
      <c r="G34" s="699" t="s">
        <v>2634</v>
      </c>
      <c r="H34" s="699" t="s">
        <v>2635</v>
      </c>
      <c r="I34" s="711">
        <v>1021.1175000000001</v>
      </c>
      <c r="J34" s="711">
        <v>12</v>
      </c>
      <c r="K34" s="712">
        <v>12253.4</v>
      </c>
    </row>
    <row r="35" spans="1:11" ht="14.4" customHeight="1" x14ac:dyDescent="0.3">
      <c r="A35" s="695" t="s">
        <v>556</v>
      </c>
      <c r="B35" s="696" t="s">
        <v>557</v>
      </c>
      <c r="C35" s="699" t="s">
        <v>563</v>
      </c>
      <c r="D35" s="720" t="s">
        <v>1610</v>
      </c>
      <c r="E35" s="699" t="s">
        <v>4087</v>
      </c>
      <c r="F35" s="720" t="s">
        <v>4088</v>
      </c>
      <c r="G35" s="699" t="s">
        <v>2636</v>
      </c>
      <c r="H35" s="699" t="s">
        <v>2637</v>
      </c>
      <c r="I35" s="711">
        <v>1290.83</v>
      </c>
      <c r="J35" s="711">
        <v>3</v>
      </c>
      <c r="K35" s="712">
        <v>3872.5</v>
      </c>
    </row>
    <row r="36" spans="1:11" ht="14.4" customHeight="1" x14ac:dyDescent="0.3">
      <c r="A36" s="695" t="s">
        <v>556</v>
      </c>
      <c r="B36" s="696" t="s">
        <v>557</v>
      </c>
      <c r="C36" s="699" t="s">
        <v>563</v>
      </c>
      <c r="D36" s="720" t="s">
        <v>1610</v>
      </c>
      <c r="E36" s="699" t="s">
        <v>4087</v>
      </c>
      <c r="F36" s="720" t="s">
        <v>4088</v>
      </c>
      <c r="G36" s="699" t="s">
        <v>2638</v>
      </c>
      <c r="H36" s="699" t="s">
        <v>2639</v>
      </c>
      <c r="I36" s="711">
        <v>1151.0059999999999</v>
      </c>
      <c r="J36" s="711">
        <v>15</v>
      </c>
      <c r="K36" s="712">
        <v>17265.099999999999</v>
      </c>
    </row>
    <row r="37" spans="1:11" ht="14.4" customHeight="1" x14ac:dyDescent="0.3">
      <c r="A37" s="695" t="s">
        <v>556</v>
      </c>
      <c r="B37" s="696" t="s">
        <v>557</v>
      </c>
      <c r="C37" s="699" t="s">
        <v>563</v>
      </c>
      <c r="D37" s="720" t="s">
        <v>1610</v>
      </c>
      <c r="E37" s="699" t="s">
        <v>4087</v>
      </c>
      <c r="F37" s="720" t="s">
        <v>4088</v>
      </c>
      <c r="G37" s="699" t="s">
        <v>2640</v>
      </c>
      <c r="H37" s="699" t="s">
        <v>2641</v>
      </c>
      <c r="I37" s="711">
        <v>7.1</v>
      </c>
      <c r="J37" s="711">
        <v>2</v>
      </c>
      <c r="K37" s="712">
        <v>14.2</v>
      </c>
    </row>
    <row r="38" spans="1:11" ht="14.4" customHeight="1" x14ac:dyDescent="0.3">
      <c r="A38" s="695" t="s">
        <v>556</v>
      </c>
      <c r="B38" s="696" t="s">
        <v>557</v>
      </c>
      <c r="C38" s="699" t="s">
        <v>563</v>
      </c>
      <c r="D38" s="720" t="s">
        <v>1610</v>
      </c>
      <c r="E38" s="699" t="s">
        <v>4087</v>
      </c>
      <c r="F38" s="720" t="s">
        <v>4088</v>
      </c>
      <c r="G38" s="699" t="s">
        <v>2642</v>
      </c>
      <c r="H38" s="699" t="s">
        <v>2643</v>
      </c>
      <c r="I38" s="711">
        <v>8.2799999999999994</v>
      </c>
      <c r="J38" s="711">
        <v>1</v>
      </c>
      <c r="K38" s="712">
        <v>8.2799999999999994</v>
      </c>
    </row>
    <row r="39" spans="1:11" ht="14.4" customHeight="1" x14ac:dyDescent="0.3">
      <c r="A39" s="695" t="s">
        <v>556</v>
      </c>
      <c r="B39" s="696" t="s">
        <v>557</v>
      </c>
      <c r="C39" s="699" t="s">
        <v>563</v>
      </c>
      <c r="D39" s="720" t="s">
        <v>1610</v>
      </c>
      <c r="E39" s="699" t="s">
        <v>4087</v>
      </c>
      <c r="F39" s="720" t="s">
        <v>4088</v>
      </c>
      <c r="G39" s="699" t="s">
        <v>2644</v>
      </c>
      <c r="H39" s="699" t="s">
        <v>2645</v>
      </c>
      <c r="I39" s="711">
        <v>5.92</v>
      </c>
      <c r="J39" s="711">
        <v>2</v>
      </c>
      <c r="K39" s="712">
        <v>11.84</v>
      </c>
    </row>
    <row r="40" spans="1:11" ht="14.4" customHeight="1" x14ac:dyDescent="0.3">
      <c r="A40" s="695" t="s">
        <v>556</v>
      </c>
      <c r="B40" s="696" t="s">
        <v>557</v>
      </c>
      <c r="C40" s="699" t="s">
        <v>563</v>
      </c>
      <c r="D40" s="720" t="s">
        <v>1610</v>
      </c>
      <c r="E40" s="699" t="s">
        <v>4087</v>
      </c>
      <c r="F40" s="720" t="s">
        <v>4088</v>
      </c>
      <c r="G40" s="699" t="s">
        <v>2646</v>
      </c>
      <c r="H40" s="699" t="s">
        <v>2647</v>
      </c>
      <c r="I40" s="711">
        <v>2.5499999999999998</v>
      </c>
      <c r="J40" s="711">
        <v>15</v>
      </c>
      <c r="K40" s="712">
        <v>38.25</v>
      </c>
    </row>
    <row r="41" spans="1:11" ht="14.4" customHeight="1" x14ac:dyDescent="0.3">
      <c r="A41" s="695" t="s">
        <v>556</v>
      </c>
      <c r="B41" s="696" t="s">
        <v>557</v>
      </c>
      <c r="C41" s="699" t="s">
        <v>563</v>
      </c>
      <c r="D41" s="720" t="s">
        <v>1610</v>
      </c>
      <c r="E41" s="699" t="s">
        <v>4087</v>
      </c>
      <c r="F41" s="720" t="s">
        <v>4088</v>
      </c>
      <c r="G41" s="699" t="s">
        <v>2648</v>
      </c>
      <c r="H41" s="699" t="s">
        <v>2649</v>
      </c>
      <c r="I41" s="711">
        <v>5.2750000000000004</v>
      </c>
      <c r="J41" s="711">
        <v>50</v>
      </c>
      <c r="K41" s="712">
        <v>263.7</v>
      </c>
    </row>
    <row r="42" spans="1:11" ht="14.4" customHeight="1" x14ac:dyDescent="0.3">
      <c r="A42" s="695" t="s">
        <v>556</v>
      </c>
      <c r="B42" s="696" t="s">
        <v>557</v>
      </c>
      <c r="C42" s="699" t="s">
        <v>563</v>
      </c>
      <c r="D42" s="720" t="s">
        <v>1610</v>
      </c>
      <c r="E42" s="699" t="s">
        <v>4087</v>
      </c>
      <c r="F42" s="720" t="s">
        <v>4088</v>
      </c>
      <c r="G42" s="699" t="s">
        <v>2650</v>
      </c>
      <c r="H42" s="699" t="s">
        <v>2651</v>
      </c>
      <c r="I42" s="711">
        <v>1490.21</v>
      </c>
      <c r="J42" s="711">
        <v>7</v>
      </c>
      <c r="K42" s="712">
        <v>10431.5</v>
      </c>
    </row>
    <row r="43" spans="1:11" ht="14.4" customHeight="1" x14ac:dyDescent="0.3">
      <c r="A43" s="695" t="s">
        <v>556</v>
      </c>
      <c r="B43" s="696" t="s">
        <v>557</v>
      </c>
      <c r="C43" s="699" t="s">
        <v>563</v>
      </c>
      <c r="D43" s="720" t="s">
        <v>1610</v>
      </c>
      <c r="E43" s="699" t="s">
        <v>4089</v>
      </c>
      <c r="F43" s="720" t="s">
        <v>4090</v>
      </c>
      <c r="G43" s="699" t="s">
        <v>2652</v>
      </c>
      <c r="H43" s="699" t="s">
        <v>2653</v>
      </c>
      <c r="I43" s="711">
        <v>2.88</v>
      </c>
      <c r="J43" s="711">
        <v>20</v>
      </c>
      <c r="K43" s="712">
        <v>57.6</v>
      </c>
    </row>
    <row r="44" spans="1:11" ht="14.4" customHeight="1" x14ac:dyDescent="0.3">
      <c r="A44" s="695" t="s">
        <v>556</v>
      </c>
      <c r="B44" s="696" t="s">
        <v>557</v>
      </c>
      <c r="C44" s="699" t="s">
        <v>563</v>
      </c>
      <c r="D44" s="720" t="s">
        <v>1610</v>
      </c>
      <c r="E44" s="699" t="s">
        <v>4089</v>
      </c>
      <c r="F44" s="720" t="s">
        <v>4090</v>
      </c>
      <c r="G44" s="699" t="s">
        <v>2654</v>
      </c>
      <c r="H44" s="699" t="s">
        <v>2655</v>
      </c>
      <c r="I44" s="711">
        <v>11.14</v>
      </c>
      <c r="J44" s="711">
        <v>50</v>
      </c>
      <c r="K44" s="712">
        <v>557</v>
      </c>
    </row>
    <row r="45" spans="1:11" ht="14.4" customHeight="1" x14ac:dyDescent="0.3">
      <c r="A45" s="695" t="s">
        <v>556</v>
      </c>
      <c r="B45" s="696" t="s">
        <v>557</v>
      </c>
      <c r="C45" s="699" t="s">
        <v>563</v>
      </c>
      <c r="D45" s="720" t="s">
        <v>1610</v>
      </c>
      <c r="E45" s="699" t="s">
        <v>4089</v>
      </c>
      <c r="F45" s="720" t="s">
        <v>4090</v>
      </c>
      <c r="G45" s="699" t="s">
        <v>2656</v>
      </c>
      <c r="H45" s="699" t="s">
        <v>2657</v>
      </c>
      <c r="I45" s="711">
        <v>2.7524999999999999</v>
      </c>
      <c r="J45" s="711">
        <v>1000</v>
      </c>
      <c r="K45" s="712">
        <v>2751</v>
      </c>
    </row>
    <row r="46" spans="1:11" ht="14.4" customHeight="1" x14ac:dyDescent="0.3">
      <c r="A46" s="695" t="s">
        <v>556</v>
      </c>
      <c r="B46" s="696" t="s">
        <v>557</v>
      </c>
      <c r="C46" s="699" t="s">
        <v>563</v>
      </c>
      <c r="D46" s="720" t="s">
        <v>1610</v>
      </c>
      <c r="E46" s="699" t="s">
        <v>4089</v>
      </c>
      <c r="F46" s="720" t="s">
        <v>4090</v>
      </c>
      <c r="G46" s="699" t="s">
        <v>2658</v>
      </c>
      <c r="H46" s="699" t="s">
        <v>2659</v>
      </c>
      <c r="I46" s="711">
        <v>0.93250000000000011</v>
      </c>
      <c r="J46" s="711">
        <v>1900</v>
      </c>
      <c r="K46" s="712">
        <v>1769</v>
      </c>
    </row>
    <row r="47" spans="1:11" ht="14.4" customHeight="1" x14ac:dyDescent="0.3">
      <c r="A47" s="695" t="s">
        <v>556</v>
      </c>
      <c r="B47" s="696" t="s">
        <v>557</v>
      </c>
      <c r="C47" s="699" t="s">
        <v>563</v>
      </c>
      <c r="D47" s="720" t="s">
        <v>1610</v>
      </c>
      <c r="E47" s="699" t="s">
        <v>4089</v>
      </c>
      <c r="F47" s="720" t="s">
        <v>4090</v>
      </c>
      <c r="G47" s="699" t="s">
        <v>2660</v>
      </c>
      <c r="H47" s="699" t="s">
        <v>2661</v>
      </c>
      <c r="I47" s="711">
        <v>1.43</v>
      </c>
      <c r="J47" s="711">
        <v>1300</v>
      </c>
      <c r="K47" s="712">
        <v>1859</v>
      </c>
    </row>
    <row r="48" spans="1:11" ht="14.4" customHeight="1" x14ac:dyDescent="0.3">
      <c r="A48" s="695" t="s">
        <v>556</v>
      </c>
      <c r="B48" s="696" t="s">
        <v>557</v>
      </c>
      <c r="C48" s="699" t="s">
        <v>563</v>
      </c>
      <c r="D48" s="720" t="s">
        <v>1610</v>
      </c>
      <c r="E48" s="699" t="s">
        <v>4089</v>
      </c>
      <c r="F48" s="720" t="s">
        <v>4090</v>
      </c>
      <c r="G48" s="699" t="s">
        <v>2662</v>
      </c>
      <c r="H48" s="699" t="s">
        <v>2663</v>
      </c>
      <c r="I48" s="711">
        <v>0.42</v>
      </c>
      <c r="J48" s="711">
        <v>100</v>
      </c>
      <c r="K48" s="712">
        <v>42</v>
      </c>
    </row>
    <row r="49" spans="1:11" ht="14.4" customHeight="1" x14ac:dyDescent="0.3">
      <c r="A49" s="695" t="s">
        <v>556</v>
      </c>
      <c r="B49" s="696" t="s">
        <v>557</v>
      </c>
      <c r="C49" s="699" t="s">
        <v>563</v>
      </c>
      <c r="D49" s="720" t="s">
        <v>1610</v>
      </c>
      <c r="E49" s="699" t="s">
        <v>4089</v>
      </c>
      <c r="F49" s="720" t="s">
        <v>4090</v>
      </c>
      <c r="G49" s="699" t="s">
        <v>2664</v>
      </c>
      <c r="H49" s="699" t="s">
        <v>2665</v>
      </c>
      <c r="I49" s="711">
        <v>0.57750000000000001</v>
      </c>
      <c r="J49" s="711">
        <v>3400</v>
      </c>
      <c r="K49" s="712">
        <v>1964</v>
      </c>
    </row>
    <row r="50" spans="1:11" ht="14.4" customHeight="1" x14ac:dyDescent="0.3">
      <c r="A50" s="695" t="s">
        <v>556</v>
      </c>
      <c r="B50" s="696" t="s">
        <v>557</v>
      </c>
      <c r="C50" s="699" t="s">
        <v>563</v>
      </c>
      <c r="D50" s="720" t="s">
        <v>1610</v>
      </c>
      <c r="E50" s="699" t="s">
        <v>4089</v>
      </c>
      <c r="F50" s="720" t="s">
        <v>4090</v>
      </c>
      <c r="G50" s="699" t="s">
        <v>2666</v>
      </c>
      <c r="H50" s="699" t="s">
        <v>2667</v>
      </c>
      <c r="I50" s="711">
        <v>5.56</v>
      </c>
      <c r="J50" s="711">
        <v>90</v>
      </c>
      <c r="K50" s="712">
        <v>500.4</v>
      </c>
    </row>
    <row r="51" spans="1:11" ht="14.4" customHeight="1" x14ac:dyDescent="0.3">
      <c r="A51" s="695" t="s">
        <v>556</v>
      </c>
      <c r="B51" s="696" t="s">
        <v>557</v>
      </c>
      <c r="C51" s="699" t="s">
        <v>563</v>
      </c>
      <c r="D51" s="720" t="s">
        <v>1610</v>
      </c>
      <c r="E51" s="699" t="s">
        <v>4089</v>
      </c>
      <c r="F51" s="720" t="s">
        <v>4090</v>
      </c>
      <c r="G51" s="699" t="s">
        <v>2668</v>
      </c>
      <c r="H51" s="699" t="s">
        <v>2669</v>
      </c>
      <c r="I51" s="711">
        <v>8.9600000000000009</v>
      </c>
      <c r="J51" s="711">
        <v>30</v>
      </c>
      <c r="K51" s="712">
        <v>268.8</v>
      </c>
    </row>
    <row r="52" spans="1:11" ht="14.4" customHeight="1" x14ac:dyDescent="0.3">
      <c r="A52" s="695" t="s">
        <v>556</v>
      </c>
      <c r="B52" s="696" t="s">
        <v>557</v>
      </c>
      <c r="C52" s="699" t="s">
        <v>563</v>
      </c>
      <c r="D52" s="720" t="s">
        <v>1610</v>
      </c>
      <c r="E52" s="699" t="s">
        <v>4089</v>
      </c>
      <c r="F52" s="720" t="s">
        <v>4090</v>
      </c>
      <c r="G52" s="699" t="s">
        <v>2670</v>
      </c>
      <c r="H52" s="699" t="s">
        <v>2671</v>
      </c>
      <c r="I52" s="711">
        <v>23.48</v>
      </c>
      <c r="J52" s="711">
        <v>60</v>
      </c>
      <c r="K52" s="712">
        <v>1408.8</v>
      </c>
    </row>
    <row r="53" spans="1:11" ht="14.4" customHeight="1" x14ac:dyDescent="0.3">
      <c r="A53" s="695" t="s">
        <v>556</v>
      </c>
      <c r="B53" s="696" t="s">
        <v>557</v>
      </c>
      <c r="C53" s="699" t="s">
        <v>563</v>
      </c>
      <c r="D53" s="720" t="s">
        <v>1610</v>
      </c>
      <c r="E53" s="699" t="s">
        <v>4089</v>
      </c>
      <c r="F53" s="720" t="s">
        <v>4090</v>
      </c>
      <c r="G53" s="699" t="s">
        <v>2672</v>
      </c>
      <c r="H53" s="699" t="s">
        <v>2673</v>
      </c>
      <c r="I53" s="711">
        <v>1.8066666666666666</v>
      </c>
      <c r="J53" s="711">
        <v>150</v>
      </c>
      <c r="K53" s="712">
        <v>271</v>
      </c>
    </row>
    <row r="54" spans="1:11" ht="14.4" customHeight="1" x14ac:dyDescent="0.3">
      <c r="A54" s="695" t="s">
        <v>556</v>
      </c>
      <c r="B54" s="696" t="s">
        <v>557</v>
      </c>
      <c r="C54" s="699" t="s">
        <v>563</v>
      </c>
      <c r="D54" s="720" t="s">
        <v>1610</v>
      </c>
      <c r="E54" s="699" t="s">
        <v>4089</v>
      </c>
      <c r="F54" s="720" t="s">
        <v>4090</v>
      </c>
      <c r="G54" s="699" t="s">
        <v>2674</v>
      </c>
      <c r="H54" s="699" t="s">
        <v>2675</v>
      </c>
      <c r="I54" s="711">
        <v>2.82</v>
      </c>
      <c r="J54" s="711">
        <v>50</v>
      </c>
      <c r="K54" s="712">
        <v>141</v>
      </c>
    </row>
    <row r="55" spans="1:11" ht="14.4" customHeight="1" x14ac:dyDescent="0.3">
      <c r="A55" s="695" t="s">
        <v>556</v>
      </c>
      <c r="B55" s="696" t="s">
        <v>557</v>
      </c>
      <c r="C55" s="699" t="s">
        <v>563</v>
      </c>
      <c r="D55" s="720" t="s">
        <v>1610</v>
      </c>
      <c r="E55" s="699" t="s">
        <v>4089</v>
      </c>
      <c r="F55" s="720" t="s">
        <v>4090</v>
      </c>
      <c r="G55" s="699" t="s">
        <v>2676</v>
      </c>
      <c r="H55" s="699" t="s">
        <v>2677</v>
      </c>
      <c r="I55" s="711">
        <v>2.8200000000000003</v>
      </c>
      <c r="J55" s="711">
        <v>100</v>
      </c>
      <c r="K55" s="712">
        <v>282</v>
      </c>
    </row>
    <row r="56" spans="1:11" ht="14.4" customHeight="1" x14ac:dyDescent="0.3">
      <c r="A56" s="695" t="s">
        <v>556</v>
      </c>
      <c r="B56" s="696" t="s">
        <v>557</v>
      </c>
      <c r="C56" s="699" t="s">
        <v>563</v>
      </c>
      <c r="D56" s="720" t="s">
        <v>1610</v>
      </c>
      <c r="E56" s="699" t="s">
        <v>4089</v>
      </c>
      <c r="F56" s="720" t="s">
        <v>4090</v>
      </c>
      <c r="G56" s="699" t="s">
        <v>2678</v>
      </c>
      <c r="H56" s="699" t="s">
        <v>2679</v>
      </c>
      <c r="I56" s="711">
        <v>2.04</v>
      </c>
      <c r="J56" s="711">
        <v>100</v>
      </c>
      <c r="K56" s="712">
        <v>204</v>
      </c>
    </row>
    <row r="57" spans="1:11" ht="14.4" customHeight="1" x14ac:dyDescent="0.3">
      <c r="A57" s="695" t="s">
        <v>556</v>
      </c>
      <c r="B57" s="696" t="s">
        <v>557</v>
      </c>
      <c r="C57" s="699" t="s">
        <v>563</v>
      </c>
      <c r="D57" s="720" t="s">
        <v>1610</v>
      </c>
      <c r="E57" s="699" t="s">
        <v>4089</v>
      </c>
      <c r="F57" s="720" t="s">
        <v>4090</v>
      </c>
      <c r="G57" s="699" t="s">
        <v>2680</v>
      </c>
      <c r="H57" s="699" t="s">
        <v>2681</v>
      </c>
      <c r="I57" s="711">
        <v>90.99</v>
      </c>
      <c r="J57" s="711">
        <v>30</v>
      </c>
      <c r="K57" s="712">
        <v>2729.7</v>
      </c>
    </row>
    <row r="58" spans="1:11" ht="14.4" customHeight="1" x14ac:dyDescent="0.3">
      <c r="A58" s="695" t="s">
        <v>556</v>
      </c>
      <c r="B58" s="696" t="s">
        <v>557</v>
      </c>
      <c r="C58" s="699" t="s">
        <v>563</v>
      </c>
      <c r="D58" s="720" t="s">
        <v>1610</v>
      </c>
      <c r="E58" s="699" t="s">
        <v>4089</v>
      </c>
      <c r="F58" s="720" t="s">
        <v>4090</v>
      </c>
      <c r="G58" s="699" t="s">
        <v>2682</v>
      </c>
      <c r="H58" s="699" t="s">
        <v>2683</v>
      </c>
      <c r="I58" s="711">
        <v>2.17</v>
      </c>
      <c r="J58" s="711">
        <v>100</v>
      </c>
      <c r="K58" s="712">
        <v>217</v>
      </c>
    </row>
    <row r="59" spans="1:11" ht="14.4" customHeight="1" x14ac:dyDescent="0.3">
      <c r="A59" s="695" t="s">
        <v>556</v>
      </c>
      <c r="B59" s="696" t="s">
        <v>557</v>
      </c>
      <c r="C59" s="699" t="s">
        <v>563</v>
      </c>
      <c r="D59" s="720" t="s">
        <v>1610</v>
      </c>
      <c r="E59" s="699" t="s">
        <v>4089</v>
      </c>
      <c r="F59" s="720" t="s">
        <v>4090</v>
      </c>
      <c r="G59" s="699" t="s">
        <v>2684</v>
      </c>
      <c r="H59" s="699" t="s">
        <v>2685</v>
      </c>
      <c r="I59" s="711">
        <v>5.13</v>
      </c>
      <c r="J59" s="711">
        <v>360</v>
      </c>
      <c r="K59" s="712">
        <v>1846.8000000000002</v>
      </c>
    </row>
    <row r="60" spans="1:11" ht="14.4" customHeight="1" x14ac:dyDescent="0.3">
      <c r="A60" s="695" t="s">
        <v>556</v>
      </c>
      <c r="B60" s="696" t="s">
        <v>557</v>
      </c>
      <c r="C60" s="699" t="s">
        <v>563</v>
      </c>
      <c r="D60" s="720" t="s">
        <v>1610</v>
      </c>
      <c r="E60" s="699" t="s">
        <v>4089</v>
      </c>
      <c r="F60" s="720" t="s">
        <v>4090</v>
      </c>
      <c r="G60" s="699" t="s">
        <v>2686</v>
      </c>
      <c r="H60" s="699" t="s">
        <v>2687</v>
      </c>
      <c r="I60" s="711">
        <v>7.95</v>
      </c>
      <c r="J60" s="711">
        <v>60</v>
      </c>
      <c r="K60" s="712">
        <v>477</v>
      </c>
    </row>
    <row r="61" spans="1:11" ht="14.4" customHeight="1" x14ac:dyDescent="0.3">
      <c r="A61" s="695" t="s">
        <v>556</v>
      </c>
      <c r="B61" s="696" t="s">
        <v>557</v>
      </c>
      <c r="C61" s="699" t="s">
        <v>563</v>
      </c>
      <c r="D61" s="720" t="s">
        <v>1610</v>
      </c>
      <c r="E61" s="699" t="s">
        <v>4089</v>
      </c>
      <c r="F61" s="720" t="s">
        <v>4090</v>
      </c>
      <c r="G61" s="699" t="s">
        <v>2688</v>
      </c>
      <c r="H61" s="699" t="s">
        <v>2689</v>
      </c>
      <c r="I61" s="711">
        <v>17.984999999999999</v>
      </c>
      <c r="J61" s="711">
        <v>100</v>
      </c>
      <c r="K61" s="712">
        <v>1798.5</v>
      </c>
    </row>
    <row r="62" spans="1:11" ht="14.4" customHeight="1" x14ac:dyDescent="0.3">
      <c r="A62" s="695" t="s">
        <v>556</v>
      </c>
      <c r="B62" s="696" t="s">
        <v>557</v>
      </c>
      <c r="C62" s="699" t="s">
        <v>563</v>
      </c>
      <c r="D62" s="720" t="s">
        <v>1610</v>
      </c>
      <c r="E62" s="699" t="s">
        <v>4089</v>
      </c>
      <c r="F62" s="720" t="s">
        <v>4090</v>
      </c>
      <c r="G62" s="699" t="s">
        <v>2690</v>
      </c>
      <c r="H62" s="699" t="s">
        <v>2691</v>
      </c>
      <c r="I62" s="711">
        <v>17.98</v>
      </c>
      <c r="J62" s="711">
        <v>400</v>
      </c>
      <c r="K62" s="712">
        <v>7192</v>
      </c>
    </row>
    <row r="63" spans="1:11" ht="14.4" customHeight="1" x14ac:dyDescent="0.3">
      <c r="A63" s="695" t="s">
        <v>556</v>
      </c>
      <c r="B63" s="696" t="s">
        <v>557</v>
      </c>
      <c r="C63" s="699" t="s">
        <v>563</v>
      </c>
      <c r="D63" s="720" t="s">
        <v>1610</v>
      </c>
      <c r="E63" s="699" t="s">
        <v>4089</v>
      </c>
      <c r="F63" s="720" t="s">
        <v>4090</v>
      </c>
      <c r="G63" s="699" t="s">
        <v>2692</v>
      </c>
      <c r="H63" s="699" t="s">
        <v>2693</v>
      </c>
      <c r="I63" s="711">
        <v>15.01</v>
      </c>
      <c r="J63" s="711">
        <v>50</v>
      </c>
      <c r="K63" s="712">
        <v>750.5</v>
      </c>
    </row>
    <row r="64" spans="1:11" ht="14.4" customHeight="1" x14ac:dyDescent="0.3">
      <c r="A64" s="695" t="s">
        <v>556</v>
      </c>
      <c r="B64" s="696" t="s">
        <v>557</v>
      </c>
      <c r="C64" s="699" t="s">
        <v>563</v>
      </c>
      <c r="D64" s="720" t="s">
        <v>1610</v>
      </c>
      <c r="E64" s="699" t="s">
        <v>4089</v>
      </c>
      <c r="F64" s="720" t="s">
        <v>4090</v>
      </c>
      <c r="G64" s="699" t="s">
        <v>2694</v>
      </c>
      <c r="H64" s="699" t="s">
        <v>2695</v>
      </c>
      <c r="I64" s="711">
        <v>2.8899999999999997</v>
      </c>
      <c r="J64" s="711">
        <v>100</v>
      </c>
      <c r="K64" s="712">
        <v>289</v>
      </c>
    </row>
    <row r="65" spans="1:11" ht="14.4" customHeight="1" x14ac:dyDescent="0.3">
      <c r="A65" s="695" t="s">
        <v>556</v>
      </c>
      <c r="B65" s="696" t="s">
        <v>557</v>
      </c>
      <c r="C65" s="699" t="s">
        <v>563</v>
      </c>
      <c r="D65" s="720" t="s">
        <v>1610</v>
      </c>
      <c r="E65" s="699" t="s">
        <v>4089</v>
      </c>
      <c r="F65" s="720" t="s">
        <v>4090</v>
      </c>
      <c r="G65" s="699" t="s">
        <v>2696</v>
      </c>
      <c r="H65" s="699" t="s">
        <v>2697</v>
      </c>
      <c r="I65" s="711">
        <v>5.21</v>
      </c>
      <c r="J65" s="711">
        <v>60</v>
      </c>
      <c r="K65" s="712">
        <v>312.60000000000002</v>
      </c>
    </row>
    <row r="66" spans="1:11" ht="14.4" customHeight="1" x14ac:dyDescent="0.3">
      <c r="A66" s="695" t="s">
        <v>556</v>
      </c>
      <c r="B66" s="696" t="s">
        <v>557</v>
      </c>
      <c r="C66" s="699" t="s">
        <v>563</v>
      </c>
      <c r="D66" s="720" t="s">
        <v>1610</v>
      </c>
      <c r="E66" s="699" t="s">
        <v>4089</v>
      </c>
      <c r="F66" s="720" t="s">
        <v>4090</v>
      </c>
      <c r="G66" s="699" t="s">
        <v>2698</v>
      </c>
      <c r="H66" s="699" t="s">
        <v>2699</v>
      </c>
      <c r="I66" s="711">
        <v>13.2</v>
      </c>
      <c r="J66" s="711">
        <v>40</v>
      </c>
      <c r="K66" s="712">
        <v>528</v>
      </c>
    </row>
    <row r="67" spans="1:11" ht="14.4" customHeight="1" x14ac:dyDescent="0.3">
      <c r="A67" s="695" t="s">
        <v>556</v>
      </c>
      <c r="B67" s="696" t="s">
        <v>557</v>
      </c>
      <c r="C67" s="699" t="s">
        <v>563</v>
      </c>
      <c r="D67" s="720" t="s">
        <v>1610</v>
      </c>
      <c r="E67" s="699" t="s">
        <v>4089</v>
      </c>
      <c r="F67" s="720" t="s">
        <v>4090</v>
      </c>
      <c r="G67" s="699" t="s">
        <v>2700</v>
      </c>
      <c r="H67" s="699" t="s">
        <v>2701</v>
      </c>
      <c r="I67" s="711">
        <v>13.2</v>
      </c>
      <c r="J67" s="711">
        <v>10</v>
      </c>
      <c r="K67" s="712">
        <v>132</v>
      </c>
    </row>
    <row r="68" spans="1:11" ht="14.4" customHeight="1" x14ac:dyDescent="0.3">
      <c r="A68" s="695" t="s">
        <v>556</v>
      </c>
      <c r="B68" s="696" t="s">
        <v>557</v>
      </c>
      <c r="C68" s="699" t="s">
        <v>563</v>
      </c>
      <c r="D68" s="720" t="s">
        <v>1610</v>
      </c>
      <c r="E68" s="699" t="s">
        <v>4089</v>
      </c>
      <c r="F68" s="720" t="s">
        <v>4090</v>
      </c>
      <c r="G68" s="699" t="s">
        <v>2702</v>
      </c>
      <c r="H68" s="699" t="s">
        <v>2703</v>
      </c>
      <c r="I68" s="711">
        <v>13.2</v>
      </c>
      <c r="J68" s="711">
        <v>20</v>
      </c>
      <c r="K68" s="712">
        <v>264</v>
      </c>
    </row>
    <row r="69" spans="1:11" ht="14.4" customHeight="1" x14ac:dyDescent="0.3">
      <c r="A69" s="695" t="s">
        <v>556</v>
      </c>
      <c r="B69" s="696" t="s">
        <v>557</v>
      </c>
      <c r="C69" s="699" t="s">
        <v>563</v>
      </c>
      <c r="D69" s="720" t="s">
        <v>1610</v>
      </c>
      <c r="E69" s="699" t="s">
        <v>4089</v>
      </c>
      <c r="F69" s="720" t="s">
        <v>4090</v>
      </c>
      <c r="G69" s="699" t="s">
        <v>2704</v>
      </c>
      <c r="H69" s="699" t="s">
        <v>2705</v>
      </c>
      <c r="I69" s="711">
        <v>13.2</v>
      </c>
      <c r="J69" s="711">
        <v>10</v>
      </c>
      <c r="K69" s="712">
        <v>132</v>
      </c>
    </row>
    <row r="70" spans="1:11" ht="14.4" customHeight="1" x14ac:dyDescent="0.3">
      <c r="A70" s="695" t="s">
        <v>556</v>
      </c>
      <c r="B70" s="696" t="s">
        <v>557</v>
      </c>
      <c r="C70" s="699" t="s">
        <v>563</v>
      </c>
      <c r="D70" s="720" t="s">
        <v>1610</v>
      </c>
      <c r="E70" s="699" t="s">
        <v>4089</v>
      </c>
      <c r="F70" s="720" t="s">
        <v>4090</v>
      </c>
      <c r="G70" s="699" t="s">
        <v>2706</v>
      </c>
      <c r="H70" s="699" t="s">
        <v>2707</v>
      </c>
      <c r="I70" s="711">
        <v>1.55</v>
      </c>
      <c r="J70" s="711">
        <v>75</v>
      </c>
      <c r="K70" s="712">
        <v>116.25</v>
      </c>
    </row>
    <row r="71" spans="1:11" ht="14.4" customHeight="1" x14ac:dyDescent="0.3">
      <c r="A71" s="695" t="s">
        <v>556</v>
      </c>
      <c r="B71" s="696" t="s">
        <v>557</v>
      </c>
      <c r="C71" s="699" t="s">
        <v>563</v>
      </c>
      <c r="D71" s="720" t="s">
        <v>1610</v>
      </c>
      <c r="E71" s="699" t="s">
        <v>4089</v>
      </c>
      <c r="F71" s="720" t="s">
        <v>4090</v>
      </c>
      <c r="G71" s="699" t="s">
        <v>2708</v>
      </c>
      <c r="H71" s="699" t="s">
        <v>2709</v>
      </c>
      <c r="I71" s="711">
        <v>0.47333333333333333</v>
      </c>
      <c r="J71" s="711">
        <v>1200</v>
      </c>
      <c r="K71" s="712">
        <v>568</v>
      </c>
    </row>
    <row r="72" spans="1:11" ht="14.4" customHeight="1" x14ac:dyDescent="0.3">
      <c r="A72" s="695" t="s">
        <v>556</v>
      </c>
      <c r="B72" s="696" t="s">
        <v>557</v>
      </c>
      <c r="C72" s="699" t="s">
        <v>563</v>
      </c>
      <c r="D72" s="720" t="s">
        <v>1610</v>
      </c>
      <c r="E72" s="699" t="s">
        <v>4089</v>
      </c>
      <c r="F72" s="720" t="s">
        <v>4090</v>
      </c>
      <c r="G72" s="699" t="s">
        <v>2710</v>
      </c>
      <c r="H72" s="699" t="s">
        <v>2711</v>
      </c>
      <c r="I72" s="711">
        <v>2.6</v>
      </c>
      <c r="J72" s="711">
        <v>10</v>
      </c>
      <c r="K72" s="712">
        <v>26</v>
      </c>
    </row>
    <row r="73" spans="1:11" ht="14.4" customHeight="1" x14ac:dyDescent="0.3">
      <c r="A73" s="695" t="s">
        <v>556</v>
      </c>
      <c r="B73" s="696" t="s">
        <v>557</v>
      </c>
      <c r="C73" s="699" t="s">
        <v>563</v>
      </c>
      <c r="D73" s="720" t="s">
        <v>1610</v>
      </c>
      <c r="E73" s="699" t="s">
        <v>4089</v>
      </c>
      <c r="F73" s="720" t="s">
        <v>4090</v>
      </c>
      <c r="G73" s="699" t="s">
        <v>2712</v>
      </c>
      <c r="H73" s="699" t="s">
        <v>2713</v>
      </c>
      <c r="I73" s="711">
        <v>2.61</v>
      </c>
      <c r="J73" s="711">
        <v>10</v>
      </c>
      <c r="K73" s="712">
        <v>26.1</v>
      </c>
    </row>
    <row r="74" spans="1:11" ht="14.4" customHeight="1" x14ac:dyDescent="0.3">
      <c r="A74" s="695" t="s">
        <v>556</v>
      </c>
      <c r="B74" s="696" t="s">
        <v>557</v>
      </c>
      <c r="C74" s="699" t="s">
        <v>563</v>
      </c>
      <c r="D74" s="720" t="s">
        <v>1610</v>
      </c>
      <c r="E74" s="699" t="s">
        <v>4089</v>
      </c>
      <c r="F74" s="720" t="s">
        <v>4090</v>
      </c>
      <c r="G74" s="699" t="s">
        <v>2714</v>
      </c>
      <c r="H74" s="699" t="s">
        <v>2715</v>
      </c>
      <c r="I74" s="711">
        <v>2.895</v>
      </c>
      <c r="J74" s="711">
        <v>100</v>
      </c>
      <c r="K74" s="712">
        <v>289.5</v>
      </c>
    </row>
    <row r="75" spans="1:11" ht="14.4" customHeight="1" x14ac:dyDescent="0.3">
      <c r="A75" s="695" t="s">
        <v>556</v>
      </c>
      <c r="B75" s="696" t="s">
        <v>557</v>
      </c>
      <c r="C75" s="699" t="s">
        <v>563</v>
      </c>
      <c r="D75" s="720" t="s">
        <v>1610</v>
      </c>
      <c r="E75" s="699" t="s">
        <v>4089</v>
      </c>
      <c r="F75" s="720" t="s">
        <v>4090</v>
      </c>
      <c r="G75" s="699" t="s">
        <v>2716</v>
      </c>
      <c r="H75" s="699" t="s">
        <v>2717</v>
      </c>
      <c r="I75" s="711">
        <v>2.34</v>
      </c>
      <c r="J75" s="711">
        <v>50</v>
      </c>
      <c r="K75" s="712">
        <v>117</v>
      </c>
    </row>
    <row r="76" spans="1:11" ht="14.4" customHeight="1" x14ac:dyDescent="0.3">
      <c r="A76" s="695" t="s">
        <v>556</v>
      </c>
      <c r="B76" s="696" t="s">
        <v>557</v>
      </c>
      <c r="C76" s="699" t="s">
        <v>563</v>
      </c>
      <c r="D76" s="720" t="s">
        <v>1610</v>
      </c>
      <c r="E76" s="699" t="s">
        <v>4089</v>
      </c>
      <c r="F76" s="720" t="s">
        <v>4090</v>
      </c>
      <c r="G76" s="699" t="s">
        <v>2718</v>
      </c>
      <c r="H76" s="699" t="s">
        <v>2719</v>
      </c>
      <c r="I76" s="711">
        <v>9.1999999999999993</v>
      </c>
      <c r="J76" s="711">
        <v>350</v>
      </c>
      <c r="K76" s="712">
        <v>3220</v>
      </c>
    </row>
    <row r="77" spans="1:11" ht="14.4" customHeight="1" x14ac:dyDescent="0.3">
      <c r="A77" s="695" t="s">
        <v>556</v>
      </c>
      <c r="B77" s="696" t="s">
        <v>557</v>
      </c>
      <c r="C77" s="699" t="s">
        <v>563</v>
      </c>
      <c r="D77" s="720" t="s">
        <v>1610</v>
      </c>
      <c r="E77" s="699" t="s">
        <v>4089</v>
      </c>
      <c r="F77" s="720" t="s">
        <v>4090</v>
      </c>
      <c r="G77" s="699" t="s">
        <v>2720</v>
      </c>
      <c r="H77" s="699" t="s">
        <v>2721</v>
      </c>
      <c r="I77" s="711">
        <v>172.5</v>
      </c>
      <c r="J77" s="711">
        <v>1</v>
      </c>
      <c r="K77" s="712">
        <v>172.5</v>
      </c>
    </row>
    <row r="78" spans="1:11" ht="14.4" customHeight="1" x14ac:dyDescent="0.3">
      <c r="A78" s="695" t="s">
        <v>556</v>
      </c>
      <c r="B78" s="696" t="s">
        <v>557</v>
      </c>
      <c r="C78" s="699" t="s">
        <v>563</v>
      </c>
      <c r="D78" s="720" t="s">
        <v>1610</v>
      </c>
      <c r="E78" s="699" t="s">
        <v>4091</v>
      </c>
      <c r="F78" s="720" t="s">
        <v>4092</v>
      </c>
      <c r="G78" s="699" t="s">
        <v>2722</v>
      </c>
      <c r="H78" s="699" t="s">
        <v>2723</v>
      </c>
      <c r="I78" s="711">
        <v>8.1660000000000004</v>
      </c>
      <c r="J78" s="711">
        <v>1900</v>
      </c>
      <c r="K78" s="712">
        <v>15516</v>
      </c>
    </row>
    <row r="79" spans="1:11" ht="14.4" customHeight="1" x14ac:dyDescent="0.3">
      <c r="A79" s="695" t="s">
        <v>556</v>
      </c>
      <c r="B79" s="696" t="s">
        <v>557</v>
      </c>
      <c r="C79" s="699" t="s">
        <v>563</v>
      </c>
      <c r="D79" s="720" t="s">
        <v>1610</v>
      </c>
      <c r="E79" s="699" t="s">
        <v>4093</v>
      </c>
      <c r="F79" s="720" t="s">
        <v>4094</v>
      </c>
      <c r="G79" s="699" t="s">
        <v>2724</v>
      </c>
      <c r="H79" s="699" t="s">
        <v>2725</v>
      </c>
      <c r="I79" s="711">
        <v>0.3</v>
      </c>
      <c r="J79" s="711">
        <v>500</v>
      </c>
      <c r="K79" s="712">
        <v>150</v>
      </c>
    </row>
    <row r="80" spans="1:11" ht="14.4" customHeight="1" x14ac:dyDescent="0.3">
      <c r="A80" s="695" t="s">
        <v>556</v>
      </c>
      <c r="B80" s="696" t="s">
        <v>557</v>
      </c>
      <c r="C80" s="699" t="s">
        <v>563</v>
      </c>
      <c r="D80" s="720" t="s">
        <v>1610</v>
      </c>
      <c r="E80" s="699" t="s">
        <v>4093</v>
      </c>
      <c r="F80" s="720" t="s">
        <v>4094</v>
      </c>
      <c r="G80" s="699" t="s">
        <v>2726</v>
      </c>
      <c r="H80" s="699" t="s">
        <v>2727</v>
      </c>
      <c r="I80" s="711">
        <v>0.31</v>
      </c>
      <c r="J80" s="711">
        <v>300</v>
      </c>
      <c r="K80" s="712">
        <v>93</v>
      </c>
    </row>
    <row r="81" spans="1:11" ht="14.4" customHeight="1" x14ac:dyDescent="0.3">
      <c r="A81" s="695" t="s">
        <v>556</v>
      </c>
      <c r="B81" s="696" t="s">
        <v>557</v>
      </c>
      <c r="C81" s="699" t="s">
        <v>563</v>
      </c>
      <c r="D81" s="720" t="s">
        <v>1610</v>
      </c>
      <c r="E81" s="699" t="s">
        <v>4093</v>
      </c>
      <c r="F81" s="720" t="s">
        <v>4094</v>
      </c>
      <c r="G81" s="699" t="s">
        <v>2728</v>
      </c>
      <c r="H81" s="699" t="s">
        <v>2729</v>
      </c>
      <c r="I81" s="711">
        <v>0.47749999999999998</v>
      </c>
      <c r="J81" s="711">
        <v>1200</v>
      </c>
      <c r="K81" s="712">
        <v>573</v>
      </c>
    </row>
    <row r="82" spans="1:11" ht="14.4" customHeight="1" x14ac:dyDescent="0.3">
      <c r="A82" s="695" t="s">
        <v>556</v>
      </c>
      <c r="B82" s="696" t="s">
        <v>557</v>
      </c>
      <c r="C82" s="699" t="s">
        <v>563</v>
      </c>
      <c r="D82" s="720" t="s">
        <v>1610</v>
      </c>
      <c r="E82" s="699" t="s">
        <v>4093</v>
      </c>
      <c r="F82" s="720" t="s">
        <v>4094</v>
      </c>
      <c r="G82" s="699" t="s">
        <v>2730</v>
      </c>
      <c r="H82" s="699" t="s">
        <v>2731</v>
      </c>
      <c r="I82" s="711">
        <v>0.30499999999999999</v>
      </c>
      <c r="J82" s="711">
        <v>2400</v>
      </c>
      <c r="K82" s="712">
        <v>732</v>
      </c>
    </row>
    <row r="83" spans="1:11" ht="14.4" customHeight="1" x14ac:dyDescent="0.3">
      <c r="A83" s="695" t="s">
        <v>556</v>
      </c>
      <c r="B83" s="696" t="s">
        <v>557</v>
      </c>
      <c r="C83" s="699" t="s">
        <v>563</v>
      </c>
      <c r="D83" s="720" t="s">
        <v>1610</v>
      </c>
      <c r="E83" s="699" t="s">
        <v>4093</v>
      </c>
      <c r="F83" s="720" t="s">
        <v>4094</v>
      </c>
      <c r="G83" s="699" t="s">
        <v>2732</v>
      </c>
      <c r="H83" s="699" t="s">
        <v>2733</v>
      </c>
      <c r="I83" s="711">
        <v>48.8</v>
      </c>
      <c r="J83" s="711">
        <v>10</v>
      </c>
      <c r="K83" s="712">
        <v>487.98</v>
      </c>
    </row>
    <row r="84" spans="1:11" ht="14.4" customHeight="1" x14ac:dyDescent="0.3">
      <c r="A84" s="695" t="s">
        <v>556</v>
      </c>
      <c r="B84" s="696" t="s">
        <v>557</v>
      </c>
      <c r="C84" s="699" t="s">
        <v>563</v>
      </c>
      <c r="D84" s="720" t="s">
        <v>1610</v>
      </c>
      <c r="E84" s="699" t="s">
        <v>4095</v>
      </c>
      <c r="F84" s="720" t="s">
        <v>4096</v>
      </c>
      <c r="G84" s="699" t="s">
        <v>2734</v>
      </c>
      <c r="H84" s="699" t="s">
        <v>2735</v>
      </c>
      <c r="I84" s="711">
        <v>0.77400000000000013</v>
      </c>
      <c r="J84" s="711">
        <v>11700</v>
      </c>
      <c r="K84" s="712">
        <v>9067</v>
      </c>
    </row>
    <row r="85" spans="1:11" ht="14.4" customHeight="1" x14ac:dyDescent="0.3">
      <c r="A85" s="695" t="s">
        <v>556</v>
      </c>
      <c r="B85" s="696" t="s">
        <v>557</v>
      </c>
      <c r="C85" s="699" t="s">
        <v>568</v>
      </c>
      <c r="D85" s="720" t="s">
        <v>1611</v>
      </c>
      <c r="E85" s="699" t="s">
        <v>4087</v>
      </c>
      <c r="F85" s="720" t="s">
        <v>4088</v>
      </c>
      <c r="G85" s="699" t="s">
        <v>2576</v>
      </c>
      <c r="H85" s="699" t="s">
        <v>2577</v>
      </c>
      <c r="I85" s="711">
        <v>2.4033333333333338</v>
      </c>
      <c r="J85" s="711">
        <v>400</v>
      </c>
      <c r="K85" s="712">
        <v>960</v>
      </c>
    </row>
    <row r="86" spans="1:11" ht="14.4" customHeight="1" x14ac:dyDescent="0.3">
      <c r="A86" s="695" t="s">
        <v>556</v>
      </c>
      <c r="B86" s="696" t="s">
        <v>557</v>
      </c>
      <c r="C86" s="699" t="s">
        <v>568</v>
      </c>
      <c r="D86" s="720" t="s">
        <v>1611</v>
      </c>
      <c r="E86" s="699" t="s">
        <v>4087</v>
      </c>
      <c r="F86" s="720" t="s">
        <v>4088</v>
      </c>
      <c r="G86" s="699" t="s">
        <v>2578</v>
      </c>
      <c r="H86" s="699" t="s">
        <v>2579</v>
      </c>
      <c r="I86" s="711">
        <v>3.1033333333333335</v>
      </c>
      <c r="J86" s="711">
        <v>500</v>
      </c>
      <c r="K86" s="712">
        <v>1552</v>
      </c>
    </row>
    <row r="87" spans="1:11" ht="14.4" customHeight="1" x14ac:dyDescent="0.3">
      <c r="A87" s="695" t="s">
        <v>556</v>
      </c>
      <c r="B87" s="696" t="s">
        <v>557</v>
      </c>
      <c r="C87" s="699" t="s">
        <v>568</v>
      </c>
      <c r="D87" s="720" t="s">
        <v>1611</v>
      </c>
      <c r="E87" s="699" t="s">
        <v>4087</v>
      </c>
      <c r="F87" s="720" t="s">
        <v>4088</v>
      </c>
      <c r="G87" s="699" t="s">
        <v>2580</v>
      </c>
      <c r="H87" s="699" t="s">
        <v>2581</v>
      </c>
      <c r="I87" s="711">
        <v>3.78</v>
      </c>
      <c r="J87" s="711">
        <v>500</v>
      </c>
      <c r="K87" s="712">
        <v>1890</v>
      </c>
    </row>
    <row r="88" spans="1:11" ht="14.4" customHeight="1" x14ac:dyDescent="0.3">
      <c r="A88" s="695" t="s">
        <v>556</v>
      </c>
      <c r="B88" s="696" t="s">
        <v>557</v>
      </c>
      <c r="C88" s="699" t="s">
        <v>568</v>
      </c>
      <c r="D88" s="720" t="s">
        <v>1611</v>
      </c>
      <c r="E88" s="699" t="s">
        <v>4087</v>
      </c>
      <c r="F88" s="720" t="s">
        <v>4088</v>
      </c>
      <c r="G88" s="699" t="s">
        <v>2736</v>
      </c>
      <c r="H88" s="699" t="s">
        <v>2737</v>
      </c>
      <c r="I88" s="711">
        <v>13.96</v>
      </c>
      <c r="J88" s="711">
        <v>10</v>
      </c>
      <c r="K88" s="712">
        <v>139.6</v>
      </c>
    </row>
    <row r="89" spans="1:11" ht="14.4" customHeight="1" x14ac:dyDescent="0.3">
      <c r="A89" s="695" t="s">
        <v>556</v>
      </c>
      <c r="B89" s="696" t="s">
        <v>557</v>
      </c>
      <c r="C89" s="699" t="s">
        <v>568</v>
      </c>
      <c r="D89" s="720" t="s">
        <v>1611</v>
      </c>
      <c r="E89" s="699" t="s">
        <v>4087</v>
      </c>
      <c r="F89" s="720" t="s">
        <v>4088</v>
      </c>
      <c r="G89" s="699" t="s">
        <v>2738</v>
      </c>
      <c r="H89" s="699" t="s">
        <v>2739</v>
      </c>
      <c r="I89" s="711">
        <v>14.21</v>
      </c>
      <c r="J89" s="711">
        <v>20</v>
      </c>
      <c r="K89" s="712">
        <v>284.2</v>
      </c>
    </row>
    <row r="90" spans="1:11" ht="14.4" customHeight="1" x14ac:dyDescent="0.3">
      <c r="A90" s="695" t="s">
        <v>556</v>
      </c>
      <c r="B90" s="696" t="s">
        <v>557</v>
      </c>
      <c r="C90" s="699" t="s">
        <v>568</v>
      </c>
      <c r="D90" s="720" t="s">
        <v>1611</v>
      </c>
      <c r="E90" s="699" t="s">
        <v>4087</v>
      </c>
      <c r="F90" s="720" t="s">
        <v>4088</v>
      </c>
      <c r="G90" s="699" t="s">
        <v>2584</v>
      </c>
      <c r="H90" s="699" t="s">
        <v>2585</v>
      </c>
      <c r="I90" s="711">
        <v>8.5299999999999994</v>
      </c>
      <c r="J90" s="711">
        <v>10</v>
      </c>
      <c r="K90" s="712">
        <v>85.3</v>
      </c>
    </row>
    <row r="91" spans="1:11" ht="14.4" customHeight="1" x14ac:dyDescent="0.3">
      <c r="A91" s="695" t="s">
        <v>556</v>
      </c>
      <c r="B91" s="696" t="s">
        <v>557</v>
      </c>
      <c r="C91" s="699" t="s">
        <v>568</v>
      </c>
      <c r="D91" s="720" t="s">
        <v>1611</v>
      </c>
      <c r="E91" s="699" t="s">
        <v>4087</v>
      </c>
      <c r="F91" s="720" t="s">
        <v>4088</v>
      </c>
      <c r="G91" s="699" t="s">
        <v>2740</v>
      </c>
      <c r="H91" s="699" t="s">
        <v>2741</v>
      </c>
      <c r="I91" s="711">
        <v>17.560000000000002</v>
      </c>
      <c r="J91" s="711">
        <v>380</v>
      </c>
      <c r="K91" s="712">
        <v>6672</v>
      </c>
    </row>
    <row r="92" spans="1:11" ht="14.4" customHeight="1" x14ac:dyDescent="0.3">
      <c r="A92" s="695" t="s">
        <v>556</v>
      </c>
      <c r="B92" s="696" t="s">
        <v>557</v>
      </c>
      <c r="C92" s="699" t="s">
        <v>568</v>
      </c>
      <c r="D92" s="720" t="s">
        <v>1611</v>
      </c>
      <c r="E92" s="699" t="s">
        <v>4087</v>
      </c>
      <c r="F92" s="720" t="s">
        <v>4088</v>
      </c>
      <c r="G92" s="699" t="s">
        <v>2586</v>
      </c>
      <c r="H92" s="699" t="s">
        <v>2587</v>
      </c>
      <c r="I92" s="711">
        <v>7.835</v>
      </c>
      <c r="J92" s="711">
        <v>72</v>
      </c>
      <c r="K92" s="712">
        <v>564.12</v>
      </c>
    </row>
    <row r="93" spans="1:11" ht="14.4" customHeight="1" x14ac:dyDescent="0.3">
      <c r="A93" s="695" t="s">
        <v>556</v>
      </c>
      <c r="B93" s="696" t="s">
        <v>557</v>
      </c>
      <c r="C93" s="699" t="s">
        <v>568</v>
      </c>
      <c r="D93" s="720" t="s">
        <v>1611</v>
      </c>
      <c r="E93" s="699" t="s">
        <v>4087</v>
      </c>
      <c r="F93" s="720" t="s">
        <v>4088</v>
      </c>
      <c r="G93" s="699" t="s">
        <v>2588</v>
      </c>
      <c r="H93" s="699" t="s">
        <v>2589</v>
      </c>
      <c r="I93" s="711">
        <v>27.365000000000002</v>
      </c>
      <c r="J93" s="711">
        <v>6</v>
      </c>
      <c r="K93" s="712">
        <v>164.19</v>
      </c>
    </row>
    <row r="94" spans="1:11" ht="14.4" customHeight="1" x14ac:dyDescent="0.3">
      <c r="A94" s="695" t="s">
        <v>556</v>
      </c>
      <c r="B94" s="696" t="s">
        <v>557</v>
      </c>
      <c r="C94" s="699" t="s">
        <v>568</v>
      </c>
      <c r="D94" s="720" t="s">
        <v>1611</v>
      </c>
      <c r="E94" s="699" t="s">
        <v>4087</v>
      </c>
      <c r="F94" s="720" t="s">
        <v>4088</v>
      </c>
      <c r="G94" s="699" t="s">
        <v>2590</v>
      </c>
      <c r="H94" s="699" t="s">
        <v>2591</v>
      </c>
      <c r="I94" s="711">
        <v>6.2</v>
      </c>
      <c r="J94" s="711">
        <v>100</v>
      </c>
      <c r="K94" s="712">
        <v>620</v>
      </c>
    </row>
    <row r="95" spans="1:11" ht="14.4" customHeight="1" x14ac:dyDescent="0.3">
      <c r="A95" s="695" t="s">
        <v>556</v>
      </c>
      <c r="B95" s="696" t="s">
        <v>557</v>
      </c>
      <c r="C95" s="699" t="s">
        <v>568</v>
      </c>
      <c r="D95" s="720" t="s">
        <v>1611</v>
      </c>
      <c r="E95" s="699" t="s">
        <v>4087</v>
      </c>
      <c r="F95" s="720" t="s">
        <v>4088</v>
      </c>
      <c r="G95" s="699" t="s">
        <v>2592</v>
      </c>
      <c r="H95" s="699" t="s">
        <v>2593</v>
      </c>
      <c r="I95" s="711">
        <v>2.9649999999999999</v>
      </c>
      <c r="J95" s="711">
        <v>480</v>
      </c>
      <c r="K95" s="712">
        <v>1423.1999999999998</v>
      </c>
    </row>
    <row r="96" spans="1:11" ht="14.4" customHeight="1" x14ac:dyDescent="0.3">
      <c r="A96" s="695" t="s">
        <v>556</v>
      </c>
      <c r="B96" s="696" t="s">
        <v>557</v>
      </c>
      <c r="C96" s="699" t="s">
        <v>568</v>
      </c>
      <c r="D96" s="720" t="s">
        <v>1611</v>
      </c>
      <c r="E96" s="699" t="s">
        <v>4087</v>
      </c>
      <c r="F96" s="720" t="s">
        <v>4088</v>
      </c>
      <c r="G96" s="699" t="s">
        <v>2594</v>
      </c>
      <c r="H96" s="699" t="s">
        <v>2595</v>
      </c>
      <c r="I96" s="711">
        <v>0.85666666666666658</v>
      </c>
      <c r="J96" s="711">
        <v>700</v>
      </c>
      <c r="K96" s="712">
        <v>601</v>
      </c>
    </row>
    <row r="97" spans="1:11" ht="14.4" customHeight="1" x14ac:dyDescent="0.3">
      <c r="A97" s="695" t="s">
        <v>556</v>
      </c>
      <c r="B97" s="696" t="s">
        <v>557</v>
      </c>
      <c r="C97" s="699" t="s">
        <v>568</v>
      </c>
      <c r="D97" s="720" t="s">
        <v>1611</v>
      </c>
      <c r="E97" s="699" t="s">
        <v>4087</v>
      </c>
      <c r="F97" s="720" t="s">
        <v>4088</v>
      </c>
      <c r="G97" s="699" t="s">
        <v>2742</v>
      </c>
      <c r="H97" s="699" t="s">
        <v>2743</v>
      </c>
      <c r="I97" s="711">
        <v>42.63</v>
      </c>
      <c r="J97" s="711">
        <v>243</v>
      </c>
      <c r="K97" s="712">
        <v>10358.98</v>
      </c>
    </row>
    <row r="98" spans="1:11" ht="14.4" customHeight="1" x14ac:dyDescent="0.3">
      <c r="A98" s="695" t="s">
        <v>556</v>
      </c>
      <c r="B98" s="696" t="s">
        <v>557</v>
      </c>
      <c r="C98" s="699" t="s">
        <v>568</v>
      </c>
      <c r="D98" s="720" t="s">
        <v>1611</v>
      </c>
      <c r="E98" s="699" t="s">
        <v>4087</v>
      </c>
      <c r="F98" s="720" t="s">
        <v>4088</v>
      </c>
      <c r="G98" s="699" t="s">
        <v>2744</v>
      </c>
      <c r="H98" s="699" t="s">
        <v>2745</v>
      </c>
      <c r="I98" s="711">
        <v>61.21</v>
      </c>
      <c r="J98" s="711">
        <v>1</v>
      </c>
      <c r="K98" s="712">
        <v>61.21</v>
      </c>
    </row>
    <row r="99" spans="1:11" ht="14.4" customHeight="1" x14ac:dyDescent="0.3">
      <c r="A99" s="695" t="s">
        <v>556</v>
      </c>
      <c r="B99" s="696" t="s">
        <v>557</v>
      </c>
      <c r="C99" s="699" t="s">
        <v>568</v>
      </c>
      <c r="D99" s="720" t="s">
        <v>1611</v>
      </c>
      <c r="E99" s="699" t="s">
        <v>4087</v>
      </c>
      <c r="F99" s="720" t="s">
        <v>4088</v>
      </c>
      <c r="G99" s="699" t="s">
        <v>2596</v>
      </c>
      <c r="H99" s="699" t="s">
        <v>2597</v>
      </c>
      <c r="I99" s="711">
        <v>22.15</v>
      </c>
      <c r="J99" s="711">
        <v>250</v>
      </c>
      <c r="K99" s="712">
        <v>5537.5</v>
      </c>
    </row>
    <row r="100" spans="1:11" ht="14.4" customHeight="1" x14ac:dyDescent="0.3">
      <c r="A100" s="695" t="s">
        <v>556</v>
      </c>
      <c r="B100" s="696" t="s">
        <v>557</v>
      </c>
      <c r="C100" s="699" t="s">
        <v>568</v>
      </c>
      <c r="D100" s="720" t="s">
        <v>1611</v>
      </c>
      <c r="E100" s="699" t="s">
        <v>4087</v>
      </c>
      <c r="F100" s="720" t="s">
        <v>4088</v>
      </c>
      <c r="G100" s="699" t="s">
        <v>2598</v>
      </c>
      <c r="H100" s="699" t="s">
        <v>2599</v>
      </c>
      <c r="I100" s="711">
        <v>30.179999999999996</v>
      </c>
      <c r="J100" s="711">
        <v>75</v>
      </c>
      <c r="K100" s="712">
        <v>2263.5</v>
      </c>
    </row>
    <row r="101" spans="1:11" ht="14.4" customHeight="1" x14ac:dyDescent="0.3">
      <c r="A101" s="695" t="s">
        <v>556</v>
      </c>
      <c r="B101" s="696" t="s">
        <v>557</v>
      </c>
      <c r="C101" s="699" t="s">
        <v>568</v>
      </c>
      <c r="D101" s="720" t="s">
        <v>1611</v>
      </c>
      <c r="E101" s="699" t="s">
        <v>4087</v>
      </c>
      <c r="F101" s="720" t="s">
        <v>4088</v>
      </c>
      <c r="G101" s="699" t="s">
        <v>2746</v>
      </c>
      <c r="H101" s="699" t="s">
        <v>2747</v>
      </c>
      <c r="I101" s="711">
        <v>1.19</v>
      </c>
      <c r="J101" s="711">
        <v>1600</v>
      </c>
      <c r="K101" s="712">
        <v>1916</v>
      </c>
    </row>
    <row r="102" spans="1:11" ht="14.4" customHeight="1" x14ac:dyDescent="0.3">
      <c r="A102" s="695" t="s">
        <v>556</v>
      </c>
      <c r="B102" s="696" t="s">
        <v>557</v>
      </c>
      <c r="C102" s="699" t="s">
        <v>568</v>
      </c>
      <c r="D102" s="720" t="s">
        <v>1611</v>
      </c>
      <c r="E102" s="699" t="s">
        <v>4087</v>
      </c>
      <c r="F102" s="720" t="s">
        <v>4088</v>
      </c>
      <c r="G102" s="699" t="s">
        <v>2600</v>
      </c>
      <c r="H102" s="699" t="s">
        <v>2601</v>
      </c>
      <c r="I102" s="711">
        <v>1.38</v>
      </c>
      <c r="J102" s="711">
        <v>100</v>
      </c>
      <c r="K102" s="712">
        <v>138</v>
      </c>
    </row>
    <row r="103" spans="1:11" ht="14.4" customHeight="1" x14ac:dyDescent="0.3">
      <c r="A103" s="695" t="s">
        <v>556</v>
      </c>
      <c r="B103" s="696" t="s">
        <v>557</v>
      </c>
      <c r="C103" s="699" t="s">
        <v>568</v>
      </c>
      <c r="D103" s="720" t="s">
        <v>1611</v>
      </c>
      <c r="E103" s="699" t="s">
        <v>4087</v>
      </c>
      <c r="F103" s="720" t="s">
        <v>4088</v>
      </c>
      <c r="G103" s="699" t="s">
        <v>2604</v>
      </c>
      <c r="H103" s="699" t="s">
        <v>2605</v>
      </c>
      <c r="I103" s="711">
        <v>0.6</v>
      </c>
      <c r="J103" s="711">
        <v>1500</v>
      </c>
      <c r="K103" s="712">
        <v>900</v>
      </c>
    </row>
    <row r="104" spans="1:11" ht="14.4" customHeight="1" x14ac:dyDescent="0.3">
      <c r="A104" s="695" t="s">
        <v>556</v>
      </c>
      <c r="B104" s="696" t="s">
        <v>557</v>
      </c>
      <c r="C104" s="699" t="s">
        <v>568</v>
      </c>
      <c r="D104" s="720" t="s">
        <v>1611</v>
      </c>
      <c r="E104" s="699" t="s">
        <v>4087</v>
      </c>
      <c r="F104" s="720" t="s">
        <v>4088</v>
      </c>
      <c r="G104" s="699" t="s">
        <v>2606</v>
      </c>
      <c r="H104" s="699" t="s">
        <v>2607</v>
      </c>
      <c r="I104" s="711">
        <v>4.2699999999999996</v>
      </c>
      <c r="J104" s="711">
        <v>500</v>
      </c>
      <c r="K104" s="712">
        <v>2135</v>
      </c>
    </row>
    <row r="105" spans="1:11" ht="14.4" customHeight="1" x14ac:dyDescent="0.3">
      <c r="A105" s="695" t="s">
        <v>556</v>
      </c>
      <c r="B105" s="696" t="s">
        <v>557</v>
      </c>
      <c r="C105" s="699" t="s">
        <v>568</v>
      </c>
      <c r="D105" s="720" t="s">
        <v>1611</v>
      </c>
      <c r="E105" s="699" t="s">
        <v>4087</v>
      </c>
      <c r="F105" s="720" t="s">
        <v>4088</v>
      </c>
      <c r="G105" s="699" t="s">
        <v>2608</v>
      </c>
      <c r="H105" s="699" t="s">
        <v>2609</v>
      </c>
      <c r="I105" s="711">
        <v>8.58</v>
      </c>
      <c r="J105" s="711">
        <v>60</v>
      </c>
      <c r="K105" s="712">
        <v>514.79999999999995</v>
      </c>
    </row>
    <row r="106" spans="1:11" ht="14.4" customHeight="1" x14ac:dyDescent="0.3">
      <c r="A106" s="695" t="s">
        <v>556</v>
      </c>
      <c r="B106" s="696" t="s">
        <v>557</v>
      </c>
      <c r="C106" s="699" t="s">
        <v>568</v>
      </c>
      <c r="D106" s="720" t="s">
        <v>1611</v>
      </c>
      <c r="E106" s="699" t="s">
        <v>4087</v>
      </c>
      <c r="F106" s="720" t="s">
        <v>4088</v>
      </c>
      <c r="G106" s="699" t="s">
        <v>2748</v>
      </c>
      <c r="H106" s="699" t="s">
        <v>2749</v>
      </c>
      <c r="I106" s="711">
        <v>10.855</v>
      </c>
      <c r="J106" s="711">
        <v>480</v>
      </c>
      <c r="K106" s="712">
        <v>5209.74</v>
      </c>
    </row>
    <row r="107" spans="1:11" ht="14.4" customHeight="1" x14ac:dyDescent="0.3">
      <c r="A107" s="695" t="s">
        <v>556</v>
      </c>
      <c r="B107" s="696" t="s">
        <v>557</v>
      </c>
      <c r="C107" s="699" t="s">
        <v>568</v>
      </c>
      <c r="D107" s="720" t="s">
        <v>1611</v>
      </c>
      <c r="E107" s="699" t="s">
        <v>4087</v>
      </c>
      <c r="F107" s="720" t="s">
        <v>4088</v>
      </c>
      <c r="G107" s="699" t="s">
        <v>2750</v>
      </c>
      <c r="H107" s="699" t="s">
        <v>2751</v>
      </c>
      <c r="I107" s="711">
        <v>9.3849999999999998</v>
      </c>
      <c r="J107" s="711">
        <v>600</v>
      </c>
      <c r="K107" s="712">
        <v>5671.92</v>
      </c>
    </row>
    <row r="108" spans="1:11" ht="14.4" customHeight="1" x14ac:dyDescent="0.3">
      <c r="A108" s="695" t="s">
        <v>556</v>
      </c>
      <c r="B108" s="696" t="s">
        <v>557</v>
      </c>
      <c r="C108" s="699" t="s">
        <v>568</v>
      </c>
      <c r="D108" s="720" t="s">
        <v>1611</v>
      </c>
      <c r="E108" s="699" t="s">
        <v>4087</v>
      </c>
      <c r="F108" s="720" t="s">
        <v>4088</v>
      </c>
      <c r="G108" s="699" t="s">
        <v>2614</v>
      </c>
      <c r="H108" s="699" t="s">
        <v>2615</v>
      </c>
      <c r="I108" s="711">
        <v>1.1724999999999999</v>
      </c>
      <c r="J108" s="711">
        <v>1000</v>
      </c>
      <c r="K108" s="712">
        <v>1173</v>
      </c>
    </row>
    <row r="109" spans="1:11" ht="14.4" customHeight="1" x14ac:dyDescent="0.3">
      <c r="A109" s="695" t="s">
        <v>556</v>
      </c>
      <c r="B109" s="696" t="s">
        <v>557</v>
      </c>
      <c r="C109" s="699" t="s">
        <v>568</v>
      </c>
      <c r="D109" s="720" t="s">
        <v>1611</v>
      </c>
      <c r="E109" s="699" t="s">
        <v>4087</v>
      </c>
      <c r="F109" s="720" t="s">
        <v>4088</v>
      </c>
      <c r="G109" s="699" t="s">
        <v>2616</v>
      </c>
      <c r="H109" s="699" t="s">
        <v>2617</v>
      </c>
      <c r="I109" s="711">
        <v>98.38</v>
      </c>
      <c r="J109" s="711">
        <v>10</v>
      </c>
      <c r="K109" s="712">
        <v>983.8</v>
      </c>
    </row>
    <row r="110" spans="1:11" ht="14.4" customHeight="1" x14ac:dyDescent="0.3">
      <c r="A110" s="695" t="s">
        <v>556</v>
      </c>
      <c r="B110" s="696" t="s">
        <v>557</v>
      </c>
      <c r="C110" s="699" t="s">
        <v>568</v>
      </c>
      <c r="D110" s="720" t="s">
        <v>1611</v>
      </c>
      <c r="E110" s="699" t="s">
        <v>4087</v>
      </c>
      <c r="F110" s="720" t="s">
        <v>4088</v>
      </c>
      <c r="G110" s="699" t="s">
        <v>2752</v>
      </c>
      <c r="H110" s="699" t="s">
        <v>2753</v>
      </c>
      <c r="I110" s="711">
        <v>0.92666666666666675</v>
      </c>
      <c r="J110" s="711">
        <v>1500</v>
      </c>
      <c r="K110" s="712">
        <v>1390</v>
      </c>
    </row>
    <row r="111" spans="1:11" ht="14.4" customHeight="1" x14ac:dyDescent="0.3">
      <c r="A111" s="695" t="s">
        <v>556</v>
      </c>
      <c r="B111" s="696" t="s">
        <v>557</v>
      </c>
      <c r="C111" s="699" t="s">
        <v>568</v>
      </c>
      <c r="D111" s="720" t="s">
        <v>1611</v>
      </c>
      <c r="E111" s="699" t="s">
        <v>4087</v>
      </c>
      <c r="F111" s="720" t="s">
        <v>4088</v>
      </c>
      <c r="G111" s="699" t="s">
        <v>2754</v>
      </c>
      <c r="H111" s="699" t="s">
        <v>2755</v>
      </c>
      <c r="I111" s="711">
        <v>0.5625</v>
      </c>
      <c r="J111" s="711">
        <v>2500</v>
      </c>
      <c r="K111" s="712">
        <v>1405</v>
      </c>
    </row>
    <row r="112" spans="1:11" ht="14.4" customHeight="1" x14ac:dyDescent="0.3">
      <c r="A112" s="695" t="s">
        <v>556</v>
      </c>
      <c r="B112" s="696" t="s">
        <v>557</v>
      </c>
      <c r="C112" s="699" t="s">
        <v>568</v>
      </c>
      <c r="D112" s="720" t="s">
        <v>1611</v>
      </c>
      <c r="E112" s="699" t="s">
        <v>4087</v>
      </c>
      <c r="F112" s="720" t="s">
        <v>4088</v>
      </c>
      <c r="G112" s="699" t="s">
        <v>2618</v>
      </c>
      <c r="H112" s="699" t="s">
        <v>2619</v>
      </c>
      <c r="I112" s="711">
        <v>0.85333333333333339</v>
      </c>
      <c r="J112" s="711">
        <v>300</v>
      </c>
      <c r="K112" s="712">
        <v>256</v>
      </c>
    </row>
    <row r="113" spans="1:11" ht="14.4" customHeight="1" x14ac:dyDescent="0.3">
      <c r="A113" s="695" t="s">
        <v>556</v>
      </c>
      <c r="B113" s="696" t="s">
        <v>557</v>
      </c>
      <c r="C113" s="699" t="s">
        <v>568</v>
      </c>
      <c r="D113" s="720" t="s">
        <v>1611</v>
      </c>
      <c r="E113" s="699" t="s">
        <v>4087</v>
      </c>
      <c r="F113" s="720" t="s">
        <v>4088</v>
      </c>
      <c r="G113" s="699" t="s">
        <v>2620</v>
      </c>
      <c r="H113" s="699" t="s">
        <v>2621</v>
      </c>
      <c r="I113" s="711">
        <v>1.5150000000000001</v>
      </c>
      <c r="J113" s="711">
        <v>250</v>
      </c>
      <c r="K113" s="712">
        <v>379</v>
      </c>
    </row>
    <row r="114" spans="1:11" ht="14.4" customHeight="1" x14ac:dyDescent="0.3">
      <c r="A114" s="695" t="s">
        <v>556</v>
      </c>
      <c r="B114" s="696" t="s">
        <v>557</v>
      </c>
      <c r="C114" s="699" t="s">
        <v>568</v>
      </c>
      <c r="D114" s="720" t="s">
        <v>1611</v>
      </c>
      <c r="E114" s="699" t="s">
        <v>4087</v>
      </c>
      <c r="F114" s="720" t="s">
        <v>4088</v>
      </c>
      <c r="G114" s="699" t="s">
        <v>2756</v>
      </c>
      <c r="H114" s="699" t="s">
        <v>2757</v>
      </c>
      <c r="I114" s="711">
        <v>2.06</v>
      </c>
      <c r="J114" s="711">
        <v>100</v>
      </c>
      <c r="K114" s="712">
        <v>206</v>
      </c>
    </row>
    <row r="115" spans="1:11" ht="14.4" customHeight="1" x14ac:dyDescent="0.3">
      <c r="A115" s="695" t="s">
        <v>556</v>
      </c>
      <c r="B115" s="696" t="s">
        <v>557</v>
      </c>
      <c r="C115" s="699" t="s">
        <v>568</v>
      </c>
      <c r="D115" s="720" t="s">
        <v>1611</v>
      </c>
      <c r="E115" s="699" t="s">
        <v>4087</v>
      </c>
      <c r="F115" s="720" t="s">
        <v>4088</v>
      </c>
      <c r="G115" s="699" t="s">
        <v>2622</v>
      </c>
      <c r="H115" s="699" t="s">
        <v>2623</v>
      </c>
      <c r="I115" s="711">
        <v>3.37</v>
      </c>
      <c r="J115" s="711">
        <v>50</v>
      </c>
      <c r="K115" s="712">
        <v>168.5</v>
      </c>
    </row>
    <row r="116" spans="1:11" ht="14.4" customHeight="1" x14ac:dyDescent="0.3">
      <c r="A116" s="695" t="s">
        <v>556</v>
      </c>
      <c r="B116" s="696" t="s">
        <v>557</v>
      </c>
      <c r="C116" s="699" t="s">
        <v>568</v>
      </c>
      <c r="D116" s="720" t="s">
        <v>1611</v>
      </c>
      <c r="E116" s="699" t="s">
        <v>4087</v>
      </c>
      <c r="F116" s="720" t="s">
        <v>4088</v>
      </c>
      <c r="G116" s="699" t="s">
        <v>2758</v>
      </c>
      <c r="H116" s="699" t="s">
        <v>2759</v>
      </c>
      <c r="I116" s="711">
        <v>13.43</v>
      </c>
      <c r="J116" s="711">
        <v>120</v>
      </c>
      <c r="K116" s="712">
        <v>1611.15</v>
      </c>
    </row>
    <row r="117" spans="1:11" ht="14.4" customHeight="1" x14ac:dyDescent="0.3">
      <c r="A117" s="695" t="s">
        <v>556</v>
      </c>
      <c r="B117" s="696" t="s">
        <v>557</v>
      </c>
      <c r="C117" s="699" t="s">
        <v>568</v>
      </c>
      <c r="D117" s="720" t="s">
        <v>1611</v>
      </c>
      <c r="E117" s="699" t="s">
        <v>4087</v>
      </c>
      <c r="F117" s="720" t="s">
        <v>4088</v>
      </c>
      <c r="G117" s="699" t="s">
        <v>2760</v>
      </c>
      <c r="H117" s="699" t="s">
        <v>2761</v>
      </c>
      <c r="I117" s="711">
        <v>15.486666666666666</v>
      </c>
      <c r="J117" s="711">
        <v>120</v>
      </c>
      <c r="K117" s="712">
        <v>1858.5</v>
      </c>
    </row>
    <row r="118" spans="1:11" ht="14.4" customHeight="1" x14ac:dyDescent="0.3">
      <c r="A118" s="695" t="s">
        <v>556</v>
      </c>
      <c r="B118" s="696" t="s">
        <v>557</v>
      </c>
      <c r="C118" s="699" t="s">
        <v>568</v>
      </c>
      <c r="D118" s="720" t="s">
        <v>1611</v>
      </c>
      <c r="E118" s="699" t="s">
        <v>4087</v>
      </c>
      <c r="F118" s="720" t="s">
        <v>4088</v>
      </c>
      <c r="G118" s="699" t="s">
        <v>2762</v>
      </c>
      <c r="H118" s="699" t="s">
        <v>2763</v>
      </c>
      <c r="I118" s="711">
        <v>13.87</v>
      </c>
      <c r="J118" s="711">
        <v>192</v>
      </c>
      <c r="K118" s="712">
        <v>2663.24</v>
      </c>
    </row>
    <row r="119" spans="1:11" ht="14.4" customHeight="1" x14ac:dyDescent="0.3">
      <c r="A119" s="695" t="s">
        <v>556</v>
      </c>
      <c r="B119" s="696" t="s">
        <v>557</v>
      </c>
      <c r="C119" s="699" t="s">
        <v>568</v>
      </c>
      <c r="D119" s="720" t="s">
        <v>1611</v>
      </c>
      <c r="E119" s="699" t="s">
        <v>4087</v>
      </c>
      <c r="F119" s="720" t="s">
        <v>4088</v>
      </c>
      <c r="G119" s="699" t="s">
        <v>2764</v>
      </c>
      <c r="H119" s="699" t="s">
        <v>2765</v>
      </c>
      <c r="I119" s="711">
        <v>7.13</v>
      </c>
      <c r="J119" s="711">
        <v>56</v>
      </c>
      <c r="K119" s="712">
        <v>399</v>
      </c>
    </row>
    <row r="120" spans="1:11" ht="14.4" customHeight="1" x14ac:dyDescent="0.3">
      <c r="A120" s="695" t="s">
        <v>556</v>
      </c>
      <c r="B120" s="696" t="s">
        <v>557</v>
      </c>
      <c r="C120" s="699" t="s">
        <v>568</v>
      </c>
      <c r="D120" s="720" t="s">
        <v>1611</v>
      </c>
      <c r="E120" s="699" t="s">
        <v>4087</v>
      </c>
      <c r="F120" s="720" t="s">
        <v>4088</v>
      </c>
      <c r="G120" s="699" t="s">
        <v>2766</v>
      </c>
      <c r="H120" s="699" t="s">
        <v>2767</v>
      </c>
      <c r="I120" s="711">
        <v>11.31</v>
      </c>
      <c r="J120" s="711">
        <v>60</v>
      </c>
      <c r="K120" s="712">
        <v>678.6</v>
      </c>
    </row>
    <row r="121" spans="1:11" ht="14.4" customHeight="1" x14ac:dyDescent="0.3">
      <c r="A121" s="695" t="s">
        <v>556</v>
      </c>
      <c r="B121" s="696" t="s">
        <v>557</v>
      </c>
      <c r="C121" s="699" t="s">
        <v>568</v>
      </c>
      <c r="D121" s="720" t="s">
        <v>1611</v>
      </c>
      <c r="E121" s="699" t="s">
        <v>4087</v>
      </c>
      <c r="F121" s="720" t="s">
        <v>4088</v>
      </c>
      <c r="G121" s="699" t="s">
        <v>2768</v>
      </c>
      <c r="H121" s="699" t="s">
        <v>2769</v>
      </c>
      <c r="I121" s="711">
        <v>500.1875</v>
      </c>
      <c r="J121" s="711">
        <v>4</v>
      </c>
      <c r="K121" s="712">
        <v>2000.75</v>
      </c>
    </row>
    <row r="122" spans="1:11" ht="14.4" customHeight="1" x14ac:dyDescent="0.3">
      <c r="A122" s="695" t="s">
        <v>556</v>
      </c>
      <c r="B122" s="696" t="s">
        <v>557</v>
      </c>
      <c r="C122" s="699" t="s">
        <v>568</v>
      </c>
      <c r="D122" s="720" t="s">
        <v>1611</v>
      </c>
      <c r="E122" s="699" t="s">
        <v>4087</v>
      </c>
      <c r="F122" s="720" t="s">
        <v>4088</v>
      </c>
      <c r="G122" s="699" t="s">
        <v>2770</v>
      </c>
      <c r="H122" s="699" t="s">
        <v>2771</v>
      </c>
      <c r="I122" s="711">
        <v>555.4375</v>
      </c>
      <c r="J122" s="711">
        <v>4</v>
      </c>
      <c r="K122" s="712">
        <v>2221.75</v>
      </c>
    </row>
    <row r="123" spans="1:11" ht="14.4" customHeight="1" x14ac:dyDescent="0.3">
      <c r="A123" s="695" t="s">
        <v>556</v>
      </c>
      <c r="B123" s="696" t="s">
        <v>557</v>
      </c>
      <c r="C123" s="699" t="s">
        <v>568</v>
      </c>
      <c r="D123" s="720" t="s">
        <v>1611</v>
      </c>
      <c r="E123" s="699" t="s">
        <v>4087</v>
      </c>
      <c r="F123" s="720" t="s">
        <v>4088</v>
      </c>
      <c r="G123" s="699" t="s">
        <v>2632</v>
      </c>
      <c r="H123" s="699" t="s">
        <v>2633</v>
      </c>
      <c r="I123" s="711">
        <v>14.09</v>
      </c>
      <c r="J123" s="711">
        <v>1</v>
      </c>
      <c r="K123" s="712">
        <v>14.09</v>
      </c>
    </row>
    <row r="124" spans="1:11" ht="14.4" customHeight="1" x14ac:dyDescent="0.3">
      <c r="A124" s="695" t="s">
        <v>556</v>
      </c>
      <c r="B124" s="696" t="s">
        <v>557</v>
      </c>
      <c r="C124" s="699" t="s">
        <v>568</v>
      </c>
      <c r="D124" s="720" t="s">
        <v>1611</v>
      </c>
      <c r="E124" s="699" t="s">
        <v>4087</v>
      </c>
      <c r="F124" s="720" t="s">
        <v>4088</v>
      </c>
      <c r="G124" s="699" t="s">
        <v>2772</v>
      </c>
      <c r="H124" s="699" t="s">
        <v>2773</v>
      </c>
      <c r="I124" s="711">
        <v>13.04</v>
      </c>
      <c r="J124" s="711">
        <v>60</v>
      </c>
      <c r="K124" s="712">
        <v>782.4</v>
      </c>
    </row>
    <row r="125" spans="1:11" ht="14.4" customHeight="1" x14ac:dyDescent="0.3">
      <c r="A125" s="695" t="s">
        <v>556</v>
      </c>
      <c r="B125" s="696" t="s">
        <v>557</v>
      </c>
      <c r="C125" s="699" t="s">
        <v>568</v>
      </c>
      <c r="D125" s="720" t="s">
        <v>1611</v>
      </c>
      <c r="E125" s="699" t="s">
        <v>4087</v>
      </c>
      <c r="F125" s="720" t="s">
        <v>4088</v>
      </c>
      <c r="G125" s="699" t="s">
        <v>2774</v>
      </c>
      <c r="H125" s="699" t="s">
        <v>2775</v>
      </c>
      <c r="I125" s="711">
        <v>8.6999999999999993</v>
      </c>
      <c r="J125" s="711">
        <v>1</v>
      </c>
      <c r="K125" s="712">
        <v>8.6999999999999993</v>
      </c>
    </row>
    <row r="126" spans="1:11" ht="14.4" customHeight="1" x14ac:dyDescent="0.3">
      <c r="A126" s="695" t="s">
        <v>556</v>
      </c>
      <c r="B126" s="696" t="s">
        <v>557</v>
      </c>
      <c r="C126" s="699" t="s">
        <v>568</v>
      </c>
      <c r="D126" s="720" t="s">
        <v>1611</v>
      </c>
      <c r="E126" s="699" t="s">
        <v>4087</v>
      </c>
      <c r="F126" s="720" t="s">
        <v>4088</v>
      </c>
      <c r="G126" s="699" t="s">
        <v>2646</v>
      </c>
      <c r="H126" s="699" t="s">
        <v>2647</v>
      </c>
      <c r="I126" s="711">
        <v>2.29</v>
      </c>
      <c r="J126" s="711">
        <v>12</v>
      </c>
      <c r="K126" s="712">
        <v>27.44</v>
      </c>
    </row>
    <row r="127" spans="1:11" ht="14.4" customHeight="1" x14ac:dyDescent="0.3">
      <c r="A127" s="695" t="s">
        <v>556</v>
      </c>
      <c r="B127" s="696" t="s">
        <v>557</v>
      </c>
      <c r="C127" s="699" t="s">
        <v>568</v>
      </c>
      <c r="D127" s="720" t="s">
        <v>1611</v>
      </c>
      <c r="E127" s="699" t="s">
        <v>4087</v>
      </c>
      <c r="F127" s="720" t="s">
        <v>4088</v>
      </c>
      <c r="G127" s="699" t="s">
        <v>2776</v>
      </c>
      <c r="H127" s="699" t="s">
        <v>2777</v>
      </c>
      <c r="I127" s="711">
        <v>19.246666666666666</v>
      </c>
      <c r="J127" s="711">
        <v>320</v>
      </c>
      <c r="K127" s="712">
        <v>6172.5499999999993</v>
      </c>
    </row>
    <row r="128" spans="1:11" ht="14.4" customHeight="1" x14ac:dyDescent="0.3">
      <c r="A128" s="695" t="s">
        <v>556</v>
      </c>
      <c r="B128" s="696" t="s">
        <v>557</v>
      </c>
      <c r="C128" s="699" t="s">
        <v>568</v>
      </c>
      <c r="D128" s="720" t="s">
        <v>1611</v>
      </c>
      <c r="E128" s="699" t="s">
        <v>4087</v>
      </c>
      <c r="F128" s="720" t="s">
        <v>4088</v>
      </c>
      <c r="G128" s="699" t="s">
        <v>2778</v>
      </c>
      <c r="H128" s="699" t="s">
        <v>2779</v>
      </c>
      <c r="I128" s="711">
        <v>13.98</v>
      </c>
      <c r="J128" s="711">
        <v>96</v>
      </c>
      <c r="K128" s="712">
        <v>1342.03</v>
      </c>
    </row>
    <row r="129" spans="1:11" ht="14.4" customHeight="1" x14ac:dyDescent="0.3">
      <c r="A129" s="695" t="s">
        <v>556</v>
      </c>
      <c r="B129" s="696" t="s">
        <v>557</v>
      </c>
      <c r="C129" s="699" t="s">
        <v>568</v>
      </c>
      <c r="D129" s="720" t="s">
        <v>1611</v>
      </c>
      <c r="E129" s="699" t="s">
        <v>4089</v>
      </c>
      <c r="F129" s="720" t="s">
        <v>4090</v>
      </c>
      <c r="G129" s="699" t="s">
        <v>2660</v>
      </c>
      <c r="H129" s="699" t="s">
        <v>2661</v>
      </c>
      <c r="I129" s="711">
        <v>1.44</v>
      </c>
      <c r="J129" s="711">
        <v>200</v>
      </c>
      <c r="K129" s="712">
        <v>288</v>
      </c>
    </row>
    <row r="130" spans="1:11" ht="14.4" customHeight="1" x14ac:dyDescent="0.3">
      <c r="A130" s="695" t="s">
        <v>556</v>
      </c>
      <c r="B130" s="696" t="s">
        <v>557</v>
      </c>
      <c r="C130" s="699" t="s">
        <v>568</v>
      </c>
      <c r="D130" s="720" t="s">
        <v>1611</v>
      </c>
      <c r="E130" s="699" t="s">
        <v>4089</v>
      </c>
      <c r="F130" s="720" t="s">
        <v>4090</v>
      </c>
      <c r="G130" s="699" t="s">
        <v>2662</v>
      </c>
      <c r="H130" s="699" t="s">
        <v>2663</v>
      </c>
      <c r="I130" s="711">
        <v>0.41</v>
      </c>
      <c r="J130" s="711">
        <v>100</v>
      </c>
      <c r="K130" s="712">
        <v>41</v>
      </c>
    </row>
    <row r="131" spans="1:11" ht="14.4" customHeight="1" x14ac:dyDescent="0.3">
      <c r="A131" s="695" t="s">
        <v>556</v>
      </c>
      <c r="B131" s="696" t="s">
        <v>557</v>
      </c>
      <c r="C131" s="699" t="s">
        <v>568</v>
      </c>
      <c r="D131" s="720" t="s">
        <v>1611</v>
      </c>
      <c r="E131" s="699" t="s">
        <v>4089</v>
      </c>
      <c r="F131" s="720" t="s">
        <v>4090</v>
      </c>
      <c r="G131" s="699" t="s">
        <v>2780</v>
      </c>
      <c r="H131" s="699" t="s">
        <v>2781</v>
      </c>
      <c r="I131" s="711">
        <v>5.3250000000000002</v>
      </c>
      <c r="J131" s="711">
        <v>200</v>
      </c>
      <c r="K131" s="712">
        <v>1065.1999999999998</v>
      </c>
    </row>
    <row r="132" spans="1:11" ht="14.4" customHeight="1" x14ac:dyDescent="0.3">
      <c r="A132" s="695" t="s">
        <v>556</v>
      </c>
      <c r="B132" s="696" t="s">
        <v>557</v>
      </c>
      <c r="C132" s="699" t="s">
        <v>568</v>
      </c>
      <c r="D132" s="720" t="s">
        <v>1611</v>
      </c>
      <c r="E132" s="699" t="s">
        <v>4089</v>
      </c>
      <c r="F132" s="720" t="s">
        <v>4090</v>
      </c>
      <c r="G132" s="699" t="s">
        <v>2672</v>
      </c>
      <c r="H132" s="699" t="s">
        <v>2673</v>
      </c>
      <c r="I132" s="711">
        <v>1.78</v>
      </c>
      <c r="J132" s="711">
        <v>50</v>
      </c>
      <c r="K132" s="712">
        <v>89</v>
      </c>
    </row>
    <row r="133" spans="1:11" ht="14.4" customHeight="1" x14ac:dyDescent="0.3">
      <c r="A133" s="695" t="s">
        <v>556</v>
      </c>
      <c r="B133" s="696" t="s">
        <v>557</v>
      </c>
      <c r="C133" s="699" t="s">
        <v>568</v>
      </c>
      <c r="D133" s="720" t="s">
        <v>1611</v>
      </c>
      <c r="E133" s="699" t="s">
        <v>4089</v>
      </c>
      <c r="F133" s="720" t="s">
        <v>4090</v>
      </c>
      <c r="G133" s="699" t="s">
        <v>2674</v>
      </c>
      <c r="H133" s="699" t="s">
        <v>2675</v>
      </c>
      <c r="I133" s="711">
        <v>2.85</v>
      </c>
      <c r="J133" s="711">
        <v>50</v>
      </c>
      <c r="K133" s="712">
        <v>142.5</v>
      </c>
    </row>
    <row r="134" spans="1:11" ht="14.4" customHeight="1" x14ac:dyDescent="0.3">
      <c r="A134" s="695" t="s">
        <v>556</v>
      </c>
      <c r="B134" s="696" t="s">
        <v>557</v>
      </c>
      <c r="C134" s="699" t="s">
        <v>568</v>
      </c>
      <c r="D134" s="720" t="s">
        <v>1611</v>
      </c>
      <c r="E134" s="699" t="s">
        <v>4089</v>
      </c>
      <c r="F134" s="720" t="s">
        <v>4090</v>
      </c>
      <c r="G134" s="699" t="s">
        <v>2782</v>
      </c>
      <c r="H134" s="699" t="s">
        <v>2783</v>
      </c>
      <c r="I134" s="711">
        <v>4.8099999999999996</v>
      </c>
      <c r="J134" s="711">
        <v>100</v>
      </c>
      <c r="K134" s="712">
        <v>481</v>
      </c>
    </row>
    <row r="135" spans="1:11" ht="14.4" customHeight="1" x14ac:dyDescent="0.3">
      <c r="A135" s="695" t="s">
        <v>556</v>
      </c>
      <c r="B135" s="696" t="s">
        <v>557</v>
      </c>
      <c r="C135" s="699" t="s">
        <v>568</v>
      </c>
      <c r="D135" s="720" t="s">
        <v>1611</v>
      </c>
      <c r="E135" s="699" t="s">
        <v>4089</v>
      </c>
      <c r="F135" s="720" t="s">
        <v>4090</v>
      </c>
      <c r="G135" s="699" t="s">
        <v>2784</v>
      </c>
      <c r="H135" s="699" t="s">
        <v>2785</v>
      </c>
      <c r="I135" s="711">
        <v>0.01</v>
      </c>
      <c r="J135" s="711">
        <v>100</v>
      </c>
      <c r="K135" s="712">
        <v>1</v>
      </c>
    </row>
    <row r="136" spans="1:11" ht="14.4" customHeight="1" x14ac:dyDescent="0.3">
      <c r="A136" s="695" t="s">
        <v>556</v>
      </c>
      <c r="B136" s="696" t="s">
        <v>557</v>
      </c>
      <c r="C136" s="699" t="s">
        <v>568</v>
      </c>
      <c r="D136" s="720" t="s">
        <v>1611</v>
      </c>
      <c r="E136" s="699" t="s">
        <v>4089</v>
      </c>
      <c r="F136" s="720" t="s">
        <v>4090</v>
      </c>
      <c r="G136" s="699" t="s">
        <v>2678</v>
      </c>
      <c r="H136" s="699" t="s">
        <v>2679</v>
      </c>
      <c r="I136" s="711">
        <v>2</v>
      </c>
      <c r="J136" s="711">
        <v>50</v>
      </c>
      <c r="K136" s="712">
        <v>100</v>
      </c>
    </row>
    <row r="137" spans="1:11" ht="14.4" customHeight="1" x14ac:dyDescent="0.3">
      <c r="A137" s="695" t="s">
        <v>556</v>
      </c>
      <c r="B137" s="696" t="s">
        <v>557</v>
      </c>
      <c r="C137" s="699" t="s">
        <v>568</v>
      </c>
      <c r="D137" s="720" t="s">
        <v>1611</v>
      </c>
      <c r="E137" s="699" t="s">
        <v>4089</v>
      </c>
      <c r="F137" s="720" t="s">
        <v>4090</v>
      </c>
      <c r="G137" s="699" t="s">
        <v>2786</v>
      </c>
      <c r="H137" s="699" t="s">
        <v>2787</v>
      </c>
      <c r="I137" s="711">
        <v>2.9050000000000002</v>
      </c>
      <c r="J137" s="711">
        <v>200</v>
      </c>
      <c r="K137" s="712">
        <v>581</v>
      </c>
    </row>
    <row r="138" spans="1:11" ht="14.4" customHeight="1" x14ac:dyDescent="0.3">
      <c r="A138" s="695" t="s">
        <v>556</v>
      </c>
      <c r="B138" s="696" t="s">
        <v>557</v>
      </c>
      <c r="C138" s="699" t="s">
        <v>568</v>
      </c>
      <c r="D138" s="720" t="s">
        <v>1611</v>
      </c>
      <c r="E138" s="699" t="s">
        <v>4089</v>
      </c>
      <c r="F138" s="720" t="s">
        <v>4090</v>
      </c>
      <c r="G138" s="699" t="s">
        <v>2684</v>
      </c>
      <c r="H138" s="699" t="s">
        <v>2685</v>
      </c>
      <c r="I138" s="711">
        <v>5.13</v>
      </c>
      <c r="J138" s="711">
        <v>80</v>
      </c>
      <c r="K138" s="712">
        <v>410.4</v>
      </c>
    </row>
    <row r="139" spans="1:11" ht="14.4" customHeight="1" x14ac:dyDescent="0.3">
      <c r="A139" s="695" t="s">
        <v>556</v>
      </c>
      <c r="B139" s="696" t="s">
        <v>557</v>
      </c>
      <c r="C139" s="699" t="s">
        <v>568</v>
      </c>
      <c r="D139" s="720" t="s">
        <v>1611</v>
      </c>
      <c r="E139" s="699" t="s">
        <v>4089</v>
      </c>
      <c r="F139" s="720" t="s">
        <v>4090</v>
      </c>
      <c r="G139" s="699" t="s">
        <v>2788</v>
      </c>
      <c r="H139" s="699" t="s">
        <v>2789</v>
      </c>
      <c r="I139" s="711">
        <v>12.105</v>
      </c>
      <c r="J139" s="711">
        <v>100</v>
      </c>
      <c r="K139" s="712">
        <v>1210.5</v>
      </c>
    </row>
    <row r="140" spans="1:11" ht="14.4" customHeight="1" x14ac:dyDescent="0.3">
      <c r="A140" s="695" t="s">
        <v>556</v>
      </c>
      <c r="B140" s="696" t="s">
        <v>557</v>
      </c>
      <c r="C140" s="699" t="s">
        <v>568</v>
      </c>
      <c r="D140" s="720" t="s">
        <v>1611</v>
      </c>
      <c r="E140" s="699" t="s">
        <v>4089</v>
      </c>
      <c r="F140" s="720" t="s">
        <v>4090</v>
      </c>
      <c r="G140" s="699" t="s">
        <v>2694</v>
      </c>
      <c r="H140" s="699" t="s">
        <v>2695</v>
      </c>
      <c r="I140" s="711">
        <v>2.91</v>
      </c>
      <c r="J140" s="711">
        <v>50</v>
      </c>
      <c r="K140" s="712">
        <v>145.5</v>
      </c>
    </row>
    <row r="141" spans="1:11" ht="14.4" customHeight="1" x14ac:dyDescent="0.3">
      <c r="A141" s="695" t="s">
        <v>556</v>
      </c>
      <c r="B141" s="696" t="s">
        <v>557</v>
      </c>
      <c r="C141" s="699" t="s">
        <v>568</v>
      </c>
      <c r="D141" s="720" t="s">
        <v>1611</v>
      </c>
      <c r="E141" s="699" t="s">
        <v>4089</v>
      </c>
      <c r="F141" s="720" t="s">
        <v>4090</v>
      </c>
      <c r="G141" s="699" t="s">
        <v>2790</v>
      </c>
      <c r="H141" s="699" t="s">
        <v>2791</v>
      </c>
      <c r="I141" s="711">
        <v>21.234999999999999</v>
      </c>
      <c r="J141" s="711">
        <v>100</v>
      </c>
      <c r="K141" s="712">
        <v>2123.5</v>
      </c>
    </row>
    <row r="142" spans="1:11" ht="14.4" customHeight="1" x14ac:dyDescent="0.3">
      <c r="A142" s="695" t="s">
        <v>556</v>
      </c>
      <c r="B142" s="696" t="s">
        <v>557</v>
      </c>
      <c r="C142" s="699" t="s">
        <v>568</v>
      </c>
      <c r="D142" s="720" t="s">
        <v>1611</v>
      </c>
      <c r="E142" s="699" t="s">
        <v>4089</v>
      </c>
      <c r="F142" s="720" t="s">
        <v>4090</v>
      </c>
      <c r="G142" s="699" t="s">
        <v>2792</v>
      </c>
      <c r="H142" s="699" t="s">
        <v>2793</v>
      </c>
      <c r="I142" s="711">
        <v>0.47</v>
      </c>
      <c r="J142" s="711">
        <v>100</v>
      </c>
      <c r="K142" s="712">
        <v>47</v>
      </c>
    </row>
    <row r="143" spans="1:11" ht="14.4" customHeight="1" x14ac:dyDescent="0.3">
      <c r="A143" s="695" t="s">
        <v>556</v>
      </c>
      <c r="B143" s="696" t="s">
        <v>557</v>
      </c>
      <c r="C143" s="699" t="s">
        <v>568</v>
      </c>
      <c r="D143" s="720" t="s">
        <v>1611</v>
      </c>
      <c r="E143" s="699" t="s">
        <v>4089</v>
      </c>
      <c r="F143" s="720" t="s">
        <v>4090</v>
      </c>
      <c r="G143" s="699" t="s">
        <v>2714</v>
      </c>
      <c r="H143" s="699" t="s">
        <v>2715</v>
      </c>
      <c r="I143" s="711">
        <v>2.88</v>
      </c>
      <c r="J143" s="711">
        <v>50</v>
      </c>
      <c r="K143" s="712">
        <v>144</v>
      </c>
    </row>
    <row r="144" spans="1:11" ht="14.4" customHeight="1" x14ac:dyDescent="0.3">
      <c r="A144" s="695" t="s">
        <v>556</v>
      </c>
      <c r="B144" s="696" t="s">
        <v>557</v>
      </c>
      <c r="C144" s="699" t="s">
        <v>568</v>
      </c>
      <c r="D144" s="720" t="s">
        <v>1611</v>
      </c>
      <c r="E144" s="699" t="s">
        <v>4089</v>
      </c>
      <c r="F144" s="720" t="s">
        <v>4090</v>
      </c>
      <c r="G144" s="699" t="s">
        <v>2794</v>
      </c>
      <c r="H144" s="699" t="s">
        <v>2795</v>
      </c>
      <c r="I144" s="711">
        <v>209.58499999999998</v>
      </c>
      <c r="J144" s="711">
        <v>10</v>
      </c>
      <c r="K144" s="712">
        <v>2095.5</v>
      </c>
    </row>
    <row r="145" spans="1:11" ht="14.4" customHeight="1" x14ac:dyDescent="0.3">
      <c r="A145" s="695" t="s">
        <v>556</v>
      </c>
      <c r="B145" s="696" t="s">
        <v>557</v>
      </c>
      <c r="C145" s="699" t="s">
        <v>568</v>
      </c>
      <c r="D145" s="720" t="s">
        <v>1611</v>
      </c>
      <c r="E145" s="699" t="s">
        <v>4089</v>
      </c>
      <c r="F145" s="720" t="s">
        <v>4090</v>
      </c>
      <c r="G145" s="699" t="s">
        <v>2796</v>
      </c>
      <c r="H145" s="699" t="s">
        <v>2797</v>
      </c>
      <c r="I145" s="711">
        <v>1948.1</v>
      </c>
      <c r="J145" s="711">
        <v>1</v>
      </c>
      <c r="K145" s="712">
        <v>1948.1</v>
      </c>
    </row>
    <row r="146" spans="1:11" ht="14.4" customHeight="1" x14ac:dyDescent="0.3">
      <c r="A146" s="695" t="s">
        <v>556</v>
      </c>
      <c r="B146" s="696" t="s">
        <v>557</v>
      </c>
      <c r="C146" s="699" t="s">
        <v>568</v>
      </c>
      <c r="D146" s="720" t="s">
        <v>1611</v>
      </c>
      <c r="E146" s="699" t="s">
        <v>4097</v>
      </c>
      <c r="F146" s="720" t="s">
        <v>4098</v>
      </c>
      <c r="G146" s="699" t="s">
        <v>2798</v>
      </c>
      <c r="H146" s="699" t="s">
        <v>2799</v>
      </c>
      <c r="I146" s="711">
        <v>34.880000000000003</v>
      </c>
      <c r="J146" s="711">
        <v>36</v>
      </c>
      <c r="K146" s="712">
        <v>1255.6400000000001</v>
      </c>
    </row>
    <row r="147" spans="1:11" ht="14.4" customHeight="1" x14ac:dyDescent="0.3">
      <c r="A147" s="695" t="s">
        <v>556</v>
      </c>
      <c r="B147" s="696" t="s">
        <v>557</v>
      </c>
      <c r="C147" s="699" t="s">
        <v>568</v>
      </c>
      <c r="D147" s="720" t="s">
        <v>1611</v>
      </c>
      <c r="E147" s="699" t="s">
        <v>4097</v>
      </c>
      <c r="F147" s="720" t="s">
        <v>4098</v>
      </c>
      <c r="G147" s="699" t="s">
        <v>2800</v>
      </c>
      <c r="H147" s="699" t="s">
        <v>2801</v>
      </c>
      <c r="I147" s="711">
        <v>34.119999999999997</v>
      </c>
      <c r="J147" s="711">
        <v>72</v>
      </c>
      <c r="K147" s="712">
        <v>2456.6799999999998</v>
      </c>
    </row>
    <row r="148" spans="1:11" ht="14.4" customHeight="1" x14ac:dyDescent="0.3">
      <c r="A148" s="695" t="s">
        <v>556</v>
      </c>
      <c r="B148" s="696" t="s">
        <v>557</v>
      </c>
      <c r="C148" s="699" t="s">
        <v>568</v>
      </c>
      <c r="D148" s="720" t="s">
        <v>1611</v>
      </c>
      <c r="E148" s="699" t="s">
        <v>4097</v>
      </c>
      <c r="F148" s="720" t="s">
        <v>4098</v>
      </c>
      <c r="G148" s="699" t="s">
        <v>2802</v>
      </c>
      <c r="H148" s="699" t="s">
        <v>2803</v>
      </c>
      <c r="I148" s="711">
        <v>44.53</v>
      </c>
      <c r="J148" s="711">
        <v>36</v>
      </c>
      <c r="K148" s="712">
        <v>1603.01</v>
      </c>
    </row>
    <row r="149" spans="1:11" ht="14.4" customHeight="1" x14ac:dyDescent="0.3">
      <c r="A149" s="695" t="s">
        <v>556</v>
      </c>
      <c r="B149" s="696" t="s">
        <v>557</v>
      </c>
      <c r="C149" s="699" t="s">
        <v>568</v>
      </c>
      <c r="D149" s="720" t="s">
        <v>1611</v>
      </c>
      <c r="E149" s="699" t="s">
        <v>4093</v>
      </c>
      <c r="F149" s="720" t="s">
        <v>4094</v>
      </c>
      <c r="G149" s="699" t="s">
        <v>2804</v>
      </c>
      <c r="H149" s="699" t="s">
        <v>2805</v>
      </c>
      <c r="I149" s="711">
        <v>0.3</v>
      </c>
      <c r="J149" s="711">
        <v>200</v>
      </c>
      <c r="K149" s="712">
        <v>60</v>
      </c>
    </row>
    <row r="150" spans="1:11" ht="14.4" customHeight="1" x14ac:dyDescent="0.3">
      <c r="A150" s="695" t="s">
        <v>556</v>
      </c>
      <c r="B150" s="696" t="s">
        <v>557</v>
      </c>
      <c r="C150" s="699" t="s">
        <v>568</v>
      </c>
      <c r="D150" s="720" t="s">
        <v>1611</v>
      </c>
      <c r="E150" s="699" t="s">
        <v>4093</v>
      </c>
      <c r="F150" s="720" t="s">
        <v>4094</v>
      </c>
      <c r="G150" s="699" t="s">
        <v>2730</v>
      </c>
      <c r="H150" s="699" t="s">
        <v>2731</v>
      </c>
      <c r="I150" s="711">
        <v>0.30499999999999999</v>
      </c>
      <c r="J150" s="711">
        <v>400</v>
      </c>
      <c r="K150" s="712">
        <v>122</v>
      </c>
    </row>
    <row r="151" spans="1:11" ht="14.4" customHeight="1" x14ac:dyDescent="0.3">
      <c r="A151" s="695" t="s">
        <v>556</v>
      </c>
      <c r="B151" s="696" t="s">
        <v>557</v>
      </c>
      <c r="C151" s="699" t="s">
        <v>568</v>
      </c>
      <c r="D151" s="720" t="s">
        <v>1611</v>
      </c>
      <c r="E151" s="699" t="s">
        <v>4095</v>
      </c>
      <c r="F151" s="720" t="s">
        <v>4096</v>
      </c>
      <c r="G151" s="699" t="s">
        <v>2806</v>
      </c>
      <c r="H151" s="699" t="s">
        <v>2807</v>
      </c>
      <c r="I151" s="711">
        <v>1.21</v>
      </c>
      <c r="J151" s="711">
        <v>200</v>
      </c>
      <c r="K151" s="712">
        <v>242</v>
      </c>
    </row>
    <row r="152" spans="1:11" ht="14.4" customHeight="1" x14ac:dyDescent="0.3">
      <c r="A152" s="695" t="s">
        <v>556</v>
      </c>
      <c r="B152" s="696" t="s">
        <v>557</v>
      </c>
      <c r="C152" s="699" t="s">
        <v>568</v>
      </c>
      <c r="D152" s="720" t="s">
        <v>1611</v>
      </c>
      <c r="E152" s="699" t="s">
        <v>4095</v>
      </c>
      <c r="F152" s="720" t="s">
        <v>4096</v>
      </c>
      <c r="G152" s="699" t="s">
        <v>2808</v>
      </c>
      <c r="H152" s="699" t="s">
        <v>2809</v>
      </c>
      <c r="I152" s="711">
        <v>7.5</v>
      </c>
      <c r="J152" s="711">
        <v>50</v>
      </c>
      <c r="K152" s="712">
        <v>375</v>
      </c>
    </row>
    <row r="153" spans="1:11" ht="14.4" customHeight="1" x14ac:dyDescent="0.3">
      <c r="A153" s="695" t="s">
        <v>556</v>
      </c>
      <c r="B153" s="696" t="s">
        <v>557</v>
      </c>
      <c r="C153" s="699" t="s">
        <v>568</v>
      </c>
      <c r="D153" s="720" t="s">
        <v>1611</v>
      </c>
      <c r="E153" s="699" t="s">
        <v>4095</v>
      </c>
      <c r="F153" s="720" t="s">
        <v>4096</v>
      </c>
      <c r="G153" s="699" t="s">
        <v>2810</v>
      </c>
      <c r="H153" s="699" t="s">
        <v>2811</v>
      </c>
      <c r="I153" s="711">
        <v>11.01</v>
      </c>
      <c r="J153" s="711">
        <v>50</v>
      </c>
      <c r="K153" s="712">
        <v>550.5</v>
      </c>
    </row>
    <row r="154" spans="1:11" ht="14.4" customHeight="1" x14ac:dyDescent="0.3">
      <c r="A154" s="695" t="s">
        <v>556</v>
      </c>
      <c r="B154" s="696" t="s">
        <v>557</v>
      </c>
      <c r="C154" s="699" t="s">
        <v>568</v>
      </c>
      <c r="D154" s="720" t="s">
        <v>1611</v>
      </c>
      <c r="E154" s="699" t="s">
        <v>4095</v>
      </c>
      <c r="F154" s="720" t="s">
        <v>4096</v>
      </c>
      <c r="G154" s="699" t="s">
        <v>2812</v>
      </c>
      <c r="H154" s="699" t="s">
        <v>2813</v>
      </c>
      <c r="I154" s="711">
        <v>11.01</v>
      </c>
      <c r="J154" s="711">
        <v>80</v>
      </c>
      <c r="K154" s="712">
        <v>880.8</v>
      </c>
    </row>
    <row r="155" spans="1:11" ht="14.4" customHeight="1" x14ac:dyDescent="0.3">
      <c r="A155" s="695" t="s">
        <v>556</v>
      </c>
      <c r="B155" s="696" t="s">
        <v>557</v>
      </c>
      <c r="C155" s="699" t="s">
        <v>568</v>
      </c>
      <c r="D155" s="720" t="s">
        <v>1611</v>
      </c>
      <c r="E155" s="699" t="s">
        <v>4095</v>
      </c>
      <c r="F155" s="720" t="s">
        <v>4096</v>
      </c>
      <c r="G155" s="699" t="s">
        <v>2814</v>
      </c>
      <c r="H155" s="699" t="s">
        <v>2815</v>
      </c>
      <c r="I155" s="711">
        <v>11.01</v>
      </c>
      <c r="J155" s="711">
        <v>80</v>
      </c>
      <c r="K155" s="712">
        <v>880.8</v>
      </c>
    </row>
    <row r="156" spans="1:11" ht="14.4" customHeight="1" x14ac:dyDescent="0.3">
      <c r="A156" s="695" t="s">
        <v>556</v>
      </c>
      <c r="B156" s="696" t="s">
        <v>557</v>
      </c>
      <c r="C156" s="699" t="s">
        <v>568</v>
      </c>
      <c r="D156" s="720" t="s">
        <v>1611</v>
      </c>
      <c r="E156" s="699" t="s">
        <v>4095</v>
      </c>
      <c r="F156" s="720" t="s">
        <v>4096</v>
      </c>
      <c r="G156" s="699" t="s">
        <v>2816</v>
      </c>
      <c r="H156" s="699" t="s">
        <v>2817</v>
      </c>
      <c r="I156" s="711">
        <v>11</v>
      </c>
      <c r="J156" s="711">
        <v>50</v>
      </c>
      <c r="K156" s="712">
        <v>550</v>
      </c>
    </row>
    <row r="157" spans="1:11" ht="14.4" customHeight="1" x14ac:dyDescent="0.3">
      <c r="A157" s="695" t="s">
        <v>556</v>
      </c>
      <c r="B157" s="696" t="s">
        <v>557</v>
      </c>
      <c r="C157" s="699" t="s">
        <v>568</v>
      </c>
      <c r="D157" s="720" t="s">
        <v>1611</v>
      </c>
      <c r="E157" s="699" t="s">
        <v>4095</v>
      </c>
      <c r="F157" s="720" t="s">
        <v>4096</v>
      </c>
      <c r="G157" s="699" t="s">
        <v>2818</v>
      </c>
      <c r="H157" s="699" t="s">
        <v>2819</v>
      </c>
      <c r="I157" s="711">
        <v>0.77</v>
      </c>
      <c r="J157" s="711">
        <v>2400</v>
      </c>
      <c r="K157" s="712">
        <v>1848</v>
      </c>
    </row>
    <row r="158" spans="1:11" ht="14.4" customHeight="1" x14ac:dyDescent="0.3">
      <c r="A158" s="695" t="s">
        <v>556</v>
      </c>
      <c r="B158" s="696" t="s">
        <v>557</v>
      </c>
      <c r="C158" s="699" t="s">
        <v>568</v>
      </c>
      <c r="D158" s="720" t="s">
        <v>1611</v>
      </c>
      <c r="E158" s="699" t="s">
        <v>4095</v>
      </c>
      <c r="F158" s="720" t="s">
        <v>4096</v>
      </c>
      <c r="G158" s="699" t="s">
        <v>2734</v>
      </c>
      <c r="H158" s="699" t="s">
        <v>2735</v>
      </c>
      <c r="I158" s="711">
        <v>0.77500000000000002</v>
      </c>
      <c r="J158" s="711">
        <v>1100</v>
      </c>
      <c r="K158" s="712">
        <v>853</v>
      </c>
    </row>
    <row r="159" spans="1:11" ht="14.4" customHeight="1" x14ac:dyDescent="0.3">
      <c r="A159" s="695" t="s">
        <v>556</v>
      </c>
      <c r="B159" s="696" t="s">
        <v>557</v>
      </c>
      <c r="C159" s="699" t="s">
        <v>568</v>
      </c>
      <c r="D159" s="720" t="s">
        <v>1611</v>
      </c>
      <c r="E159" s="699" t="s">
        <v>4095</v>
      </c>
      <c r="F159" s="720" t="s">
        <v>4096</v>
      </c>
      <c r="G159" s="699" t="s">
        <v>2820</v>
      </c>
      <c r="H159" s="699" t="s">
        <v>2821</v>
      </c>
      <c r="I159" s="711">
        <v>0.77666666666666673</v>
      </c>
      <c r="J159" s="711">
        <v>700</v>
      </c>
      <c r="K159" s="712">
        <v>544</v>
      </c>
    </row>
    <row r="160" spans="1:11" ht="14.4" customHeight="1" x14ac:dyDescent="0.3">
      <c r="A160" s="695" t="s">
        <v>556</v>
      </c>
      <c r="B160" s="696" t="s">
        <v>557</v>
      </c>
      <c r="C160" s="699" t="s">
        <v>571</v>
      </c>
      <c r="D160" s="720" t="s">
        <v>1612</v>
      </c>
      <c r="E160" s="699" t="s">
        <v>4087</v>
      </c>
      <c r="F160" s="720" t="s">
        <v>4088</v>
      </c>
      <c r="G160" s="699" t="s">
        <v>2576</v>
      </c>
      <c r="H160" s="699" t="s">
        <v>2577</v>
      </c>
      <c r="I160" s="711">
        <v>2.44</v>
      </c>
      <c r="J160" s="711">
        <v>80</v>
      </c>
      <c r="K160" s="712">
        <v>195.2</v>
      </c>
    </row>
    <row r="161" spans="1:11" ht="14.4" customHeight="1" x14ac:dyDescent="0.3">
      <c r="A161" s="695" t="s">
        <v>556</v>
      </c>
      <c r="B161" s="696" t="s">
        <v>557</v>
      </c>
      <c r="C161" s="699" t="s">
        <v>571</v>
      </c>
      <c r="D161" s="720" t="s">
        <v>1612</v>
      </c>
      <c r="E161" s="699" t="s">
        <v>4087</v>
      </c>
      <c r="F161" s="720" t="s">
        <v>4088</v>
      </c>
      <c r="G161" s="699" t="s">
        <v>2578</v>
      </c>
      <c r="H161" s="699" t="s">
        <v>2579</v>
      </c>
      <c r="I161" s="711">
        <v>3.1</v>
      </c>
      <c r="J161" s="711">
        <v>100</v>
      </c>
      <c r="K161" s="712">
        <v>310</v>
      </c>
    </row>
    <row r="162" spans="1:11" ht="14.4" customHeight="1" x14ac:dyDescent="0.3">
      <c r="A162" s="695" t="s">
        <v>556</v>
      </c>
      <c r="B162" s="696" t="s">
        <v>557</v>
      </c>
      <c r="C162" s="699" t="s">
        <v>571</v>
      </c>
      <c r="D162" s="720" t="s">
        <v>1612</v>
      </c>
      <c r="E162" s="699" t="s">
        <v>4087</v>
      </c>
      <c r="F162" s="720" t="s">
        <v>4088</v>
      </c>
      <c r="G162" s="699" t="s">
        <v>2580</v>
      </c>
      <c r="H162" s="699" t="s">
        <v>2581</v>
      </c>
      <c r="I162" s="711">
        <v>3.78</v>
      </c>
      <c r="J162" s="711">
        <v>100</v>
      </c>
      <c r="K162" s="712">
        <v>378</v>
      </c>
    </row>
    <row r="163" spans="1:11" ht="14.4" customHeight="1" x14ac:dyDescent="0.3">
      <c r="A163" s="695" t="s">
        <v>556</v>
      </c>
      <c r="B163" s="696" t="s">
        <v>557</v>
      </c>
      <c r="C163" s="699" t="s">
        <v>571</v>
      </c>
      <c r="D163" s="720" t="s">
        <v>1612</v>
      </c>
      <c r="E163" s="699" t="s">
        <v>4087</v>
      </c>
      <c r="F163" s="720" t="s">
        <v>4088</v>
      </c>
      <c r="G163" s="699" t="s">
        <v>2582</v>
      </c>
      <c r="H163" s="699" t="s">
        <v>2583</v>
      </c>
      <c r="I163" s="711">
        <v>12.08</v>
      </c>
      <c r="J163" s="711">
        <v>160</v>
      </c>
      <c r="K163" s="712">
        <v>1932.8</v>
      </c>
    </row>
    <row r="164" spans="1:11" ht="14.4" customHeight="1" x14ac:dyDescent="0.3">
      <c r="A164" s="695" t="s">
        <v>556</v>
      </c>
      <c r="B164" s="696" t="s">
        <v>557</v>
      </c>
      <c r="C164" s="699" t="s">
        <v>571</v>
      </c>
      <c r="D164" s="720" t="s">
        <v>1612</v>
      </c>
      <c r="E164" s="699" t="s">
        <v>4087</v>
      </c>
      <c r="F164" s="720" t="s">
        <v>4088</v>
      </c>
      <c r="G164" s="699" t="s">
        <v>2586</v>
      </c>
      <c r="H164" s="699" t="s">
        <v>2587</v>
      </c>
      <c r="I164" s="711">
        <v>7.59</v>
      </c>
      <c r="J164" s="711">
        <v>10</v>
      </c>
      <c r="K164" s="712">
        <v>75.900000000000006</v>
      </c>
    </row>
    <row r="165" spans="1:11" ht="14.4" customHeight="1" x14ac:dyDescent="0.3">
      <c r="A165" s="695" t="s">
        <v>556</v>
      </c>
      <c r="B165" s="696" t="s">
        <v>557</v>
      </c>
      <c r="C165" s="699" t="s">
        <v>571</v>
      </c>
      <c r="D165" s="720" t="s">
        <v>1612</v>
      </c>
      <c r="E165" s="699" t="s">
        <v>4087</v>
      </c>
      <c r="F165" s="720" t="s">
        <v>4088</v>
      </c>
      <c r="G165" s="699" t="s">
        <v>2588</v>
      </c>
      <c r="H165" s="699" t="s">
        <v>2589</v>
      </c>
      <c r="I165" s="711">
        <v>27.684999999999999</v>
      </c>
      <c r="J165" s="711">
        <v>60</v>
      </c>
      <c r="K165" s="712">
        <v>1661.1</v>
      </c>
    </row>
    <row r="166" spans="1:11" ht="14.4" customHeight="1" x14ac:dyDescent="0.3">
      <c r="A166" s="695" t="s">
        <v>556</v>
      </c>
      <c r="B166" s="696" t="s">
        <v>557</v>
      </c>
      <c r="C166" s="699" t="s">
        <v>571</v>
      </c>
      <c r="D166" s="720" t="s">
        <v>1612</v>
      </c>
      <c r="E166" s="699" t="s">
        <v>4087</v>
      </c>
      <c r="F166" s="720" t="s">
        <v>4088</v>
      </c>
      <c r="G166" s="699" t="s">
        <v>2822</v>
      </c>
      <c r="H166" s="699" t="s">
        <v>2823</v>
      </c>
      <c r="I166" s="711">
        <v>3.91</v>
      </c>
      <c r="J166" s="711">
        <v>100</v>
      </c>
      <c r="K166" s="712">
        <v>391</v>
      </c>
    </row>
    <row r="167" spans="1:11" ht="14.4" customHeight="1" x14ac:dyDescent="0.3">
      <c r="A167" s="695" t="s">
        <v>556</v>
      </c>
      <c r="B167" s="696" t="s">
        <v>557</v>
      </c>
      <c r="C167" s="699" t="s">
        <v>571</v>
      </c>
      <c r="D167" s="720" t="s">
        <v>1612</v>
      </c>
      <c r="E167" s="699" t="s">
        <v>4087</v>
      </c>
      <c r="F167" s="720" t="s">
        <v>4088</v>
      </c>
      <c r="G167" s="699" t="s">
        <v>2824</v>
      </c>
      <c r="H167" s="699" t="s">
        <v>2825</v>
      </c>
      <c r="I167" s="711">
        <v>233.8</v>
      </c>
      <c r="J167" s="711">
        <v>5</v>
      </c>
      <c r="K167" s="712">
        <v>1168.98</v>
      </c>
    </row>
    <row r="168" spans="1:11" ht="14.4" customHeight="1" x14ac:dyDescent="0.3">
      <c r="A168" s="695" t="s">
        <v>556</v>
      </c>
      <c r="B168" s="696" t="s">
        <v>557</v>
      </c>
      <c r="C168" s="699" t="s">
        <v>571</v>
      </c>
      <c r="D168" s="720" t="s">
        <v>1612</v>
      </c>
      <c r="E168" s="699" t="s">
        <v>4087</v>
      </c>
      <c r="F168" s="720" t="s">
        <v>4088</v>
      </c>
      <c r="G168" s="699" t="s">
        <v>2596</v>
      </c>
      <c r="H168" s="699" t="s">
        <v>2597</v>
      </c>
      <c r="I168" s="711">
        <v>22.149999999999995</v>
      </c>
      <c r="J168" s="711">
        <v>80</v>
      </c>
      <c r="K168" s="712">
        <v>1772</v>
      </c>
    </row>
    <row r="169" spans="1:11" ht="14.4" customHeight="1" x14ac:dyDescent="0.3">
      <c r="A169" s="695" t="s">
        <v>556</v>
      </c>
      <c r="B169" s="696" t="s">
        <v>557</v>
      </c>
      <c r="C169" s="699" t="s">
        <v>571</v>
      </c>
      <c r="D169" s="720" t="s">
        <v>1612</v>
      </c>
      <c r="E169" s="699" t="s">
        <v>4087</v>
      </c>
      <c r="F169" s="720" t="s">
        <v>4088</v>
      </c>
      <c r="G169" s="699" t="s">
        <v>2746</v>
      </c>
      <c r="H169" s="699" t="s">
        <v>2747</v>
      </c>
      <c r="I169" s="711">
        <v>1.19</v>
      </c>
      <c r="J169" s="711">
        <v>3500</v>
      </c>
      <c r="K169" s="712">
        <v>4145</v>
      </c>
    </row>
    <row r="170" spans="1:11" ht="14.4" customHeight="1" x14ac:dyDescent="0.3">
      <c r="A170" s="695" t="s">
        <v>556</v>
      </c>
      <c r="B170" s="696" t="s">
        <v>557</v>
      </c>
      <c r="C170" s="699" t="s">
        <v>571</v>
      </c>
      <c r="D170" s="720" t="s">
        <v>1612</v>
      </c>
      <c r="E170" s="699" t="s">
        <v>4087</v>
      </c>
      <c r="F170" s="720" t="s">
        <v>4088</v>
      </c>
      <c r="G170" s="699" t="s">
        <v>2826</v>
      </c>
      <c r="H170" s="699" t="s">
        <v>2827</v>
      </c>
      <c r="I170" s="711">
        <v>12.42</v>
      </c>
      <c r="J170" s="711">
        <v>70</v>
      </c>
      <c r="K170" s="712">
        <v>869.4</v>
      </c>
    </row>
    <row r="171" spans="1:11" ht="14.4" customHeight="1" x14ac:dyDescent="0.3">
      <c r="A171" s="695" t="s">
        <v>556</v>
      </c>
      <c r="B171" s="696" t="s">
        <v>557</v>
      </c>
      <c r="C171" s="699" t="s">
        <v>571</v>
      </c>
      <c r="D171" s="720" t="s">
        <v>1612</v>
      </c>
      <c r="E171" s="699" t="s">
        <v>4087</v>
      </c>
      <c r="F171" s="720" t="s">
        <v>4088</v>
      </c>
      <c r="G171" s="699" t="s">
        <v>2600</v>
      </c>
      <c r="H171" s="699" t="s">
        <v>2601</v>
      </c>
      <c r="I171" s="711">
        <v>1.38</v>
      </c>
      <c r="J171" s="711">
        <v>200</v>
      </c>
      <c r="K171" s="712">
        <v>276</v>
      </c>
    </row>
    <row r="172" spans="1:11" ht="14.4" customHeight="1" x14ac:dyDescent="0.3">
      <c r="A172" s="695" t="s">
        <v>556</v>
      </c>
      <c r="B172" s="696" t="s">
        <v>557</v>
      </c>
      <c r="C172" s="699" t="s">
        <v>571</v>
      </c>
      <c r="D172" s="720" t="s">
        <v>1612</v>
      </c>
      <c r="E172" s="699" t="s">
        <v>4087</v>
      </c>
      <c r="F172" s="720" t="s">
        <v>4088</v>
      </c>
      <c r="G172" s="699" t="s">
        <v>2602</v>
      </c>
      <c r="H172" s="699" t="s">
        <v>2603</v>
      </c>
      <c r="I172" s="711">
        <v>39.1</v>
      </c>
      <c r="J172" s="711">
        <v>20</v>
      </c>
      <c r="K172" s="712">
        <v>782</v>
      </c>
    </row>
    <row r="173" spans="1:11" ht="14.4" customHeight="1" x14ac:dyDescent="0.3">
      <c r="A173" s="695" t="s">
        <v>556</v>
      </c>
      <c r="B173" s="696" t="s">
        <v>557</v>
      </c>
      <c r="C173" s="699" t="s">
        <v>571</v>
      </c>
      <c r="D173" s="720" t="s">
        <v>1612</v>
      </c>
      <c r="E173" s="699" t="s">
        <v>4087</v>
      </c>
      <c r="F173" s="720" t="s">
        <v>4088</v>
      </c>
      <c r="G173" s="699" t="s">
        <v>2608</v>
      </c>
      <c r="H173" s="699" t="s">
        <v>2609</v>
      </c>
      <c r="I173" s="711">
        <v>8.58</v>
      </c>
      <c r="J173" s="711">
        <v>60</v>
      </c>
      <c r="K173" s="712">
        <v>514.79999999999995</v>
      </c>
    </row>
    <row r="174" spans="1:11" ht="14.4" customHeight="1" x14ac:dyDescent="0.3">
      <c r="A174" s="695" t="s">
        <v>556</v>
      </c>
      <c r="B174" s="696" t="s">
        <v>557</v>
      </c>
      <c r="C174" s="699" t="s">
        <v>571</v>
      </c>
      <c r="D174" s="720" t="s">
        <v>1612</v>
      </c>
      <c r="E174" s="699" t="s">
        <v>4087</v>
      </c>
      <c r="F174" s="720" t="s">
        <v>4088</v>
      </c>
      <c r="G174" s="699" t="s">
        <v>2610</v>
      </c>
      <c r="H174" s="699" t="s">
        <v>2611</v>
      </c>
      <c r="I174" s="711">
        <v>28.207500000000003</v>
      </c>
      <c r="J174" s="711">
        <v>8</v>
      </c>
      <c r="K174" s="712">
        <v>225.66000000000003</v>
      </c>
    </row>
    <row r="175" spans="1:11" ht="14.4" customHeight="1" x14ac:dyDescent="0.3">
      <c r="A175" s="695" t="s">
        <v>556</v>
      </c>
      <c r="B175" s="696" t="s">
        <v>557</v>
      </c>
      <c r="C175" s="699" t="s">
        <v>571</v>
      </c>
      <c r="D175" s="720" t="s">
        <v>1612</v>
      </c>
      <c r="E175" s="699" t="s">
        <v>4087</v>
      </c>
      <c r="F175" s="720" t="s">
        <v>4088</v>
      </c>
      <c r="G175" s="699" t="s">
        <v>2752</v>
      </c>
      <c r="H175" s="699" t="s">
        <v>2753</v>
      </c>
      <c r="I175" s="711">
        <v>0.92500000000000004</v>
      </c>
      <c r="J175" s="711">
        <v>1000</v>
      </c>
      <c r="K175" s="712">
        <v>925</v>
      </c>
    </row>
    <row r="176" spans="1:11" ht="14.4" customHeight="1" x14ac:dyDescent="0.3">
      <c r="A176" s="695" t="s">
        <v>556</v>
      </c>
      <c r="B176" s="696" t="s">
        <v>557</v>
      </c>
      <c r="C176" s="699" t="s">
        <v>571</v>
      </c>
      <c r="D176" s="720" t="s">
        <v>1612</v>
      </c>
      <c r="E176" s="699" t="s">
        <v>4087</v>
      </c>
      <c r="F176" s="720" t="s">
        <v>4088</v>
      </c>
      <c r="G176" s="699" t="s">
        <v>2618</v>
      </c>
      <c r="H176" s="699" t="s">
        <v>2619</v>
      </c>
      <c r="I176" s="711">
        <v>0.85</v>
      </c>
      <c r="J176" s="711">
        <v>200</v>
      </c>
      <c r="K176" s="712">
        <v>170</v>
      </c>
    </row>
    <row r="177" spans="1:11" ht="14.4" customHeight="1" x14ac:dyDescent="0.3">
      <c r="A177" s="695" t="s">
        <v>556</v>
      </c>
      <c r="B177" s="696" t="s">
        <v>557</v>
      </c>
      <c r="C177" s="699" t="s">
        <v>571</v>
      </c>
      <c r="D177" s="720" t="s">
        <v>1612</v>
      </c>
      <c r="E177" s="699" t="s">
        <v>4087</v>
      </c>
      <c r="F177" s="720" t="s">
        <v>4088</v>
      </c>
      <c r="G177" s="699" t="s">
        <v>2620</v>
      </c>
      <c r="H177" s="699" t="s">
        <v>2621</v>
      </c>
      <c r="I177" s="711">
        <v>1.52</v>
      </c>
      <c r="J177" s="711">
        <v>100</v>
      </c>
      <c r="K177" s="712">
        <v>152</v>
      </c>
    </row>
    <row r="178" spans="1:11" ht="14.4" customHeight="1" x14ac:dyDescent="0.3">
      <c r="A178" s="695" t="s">
        <v>556</v>
      </c>
      <c r="B178" s="696" t="s">
        <v>557</v>
      </c>
      <c r="C178" s="699" t="s">
        <v>571</v>
      </c>
      <c r="D178" s="720" t="s">
        <v>1612</v>
      </c>
      <c r="E178" s="699" t="s">
        <v>4087</v>
      </c>
      <c r="F178" s="720" t="s">
        <v>4088</v>
      </c>
      <c r="G178" s="699" t="s">
        <v>2756</v>
      </c>
      <c r="H178" s="699" t="s">
        <v>2757</v>
      </c>
      <c r="I178" s="711">
        <v>2.0699999999999998</v>
      </c>
      <c r="J178" s="711">
        <v>100</v>
      </c>
      <c r="K178" s="712">
        <v>207</v>
      </c>
    </row>
    <row r="179" spans="1:11" ht="14.4" customHeight="1" x14ac:dyDescent="0.3">
      <c r="A179" s="695" t="s">
        <v>556</v>
      </c>
      <c r="B179" s="696" t="s">
        <v>557</v>
      </c>
      <c r="C179" s="699" t="s">
        <v>571</v>
      </c>
      <c r="D179" s="720" t="s">
        <v>1612</v>
      </c>
      <c r="E179" s="699" t="s">
        <v>4087</v>
      </c>
      <c r="F179" s="720" t="s">
        <v>4088</v>
      </c>
      <c r="G179" s="699" t="s">
        <v>2624</v>
      </c>
      <c r="H179" s="699" t="s">
        <v>2625</v>
      </c>
      <c r="I179" s="711">
        <v>991.59500000000003</v>
      </c>
      <c r="J179" s="711">
        <v>11</v>
      </c>
      <c r="K179" s="712">
        <v>10907.6</v>
      </c>
    </row>
    <row r="180" spans="1:11" ht="14.4" customHeight="1" x14ac:dyDescent="0.3">
      <c r="A180" s="695" t="s">
        <v>556</v>
      </c>
      <c r="B180" s="696" t="s">
        <v>557</v>
      </c>
      <c r="C180" s="699" t="s">
        <v>571</v>
      </c>
      <c r="D180" s="720" t="s">
        <v>1612</v>
      </c>
      <c r="E180" s="699" t="s">
        <v>4087</v>
      </c>
      <c r="F180" s="720" t="s">
        <v>4088</v>
      </c>
      <c r="G180" s="699" t="s">
        <v>2626</v>
      </c>
      <c r="H180" s="699" t="s">
        <v>2627</v>
      </c>
      <c r="I180" s="711">
        <v>1253.3066666666666</v>
      </c>
      <c r="J180" s="711">
        <v>13</v>
      </c>
      <c r="K180" s="712">
        <v>16292.970000000001</v>
      </c>
    </row>
    <row r="181" spans="1:11" ht="14.4" customHeight="1" x14ac:dyDescent="0.3">
      <c r="A181" s="695" t="s">
        <v>556</v>
      </c>
      <c r="B181" s="696" t="s">
        <v>557</v>
      </c>
      <c r="C181" s="699" t="s">
        <v>571</v>
      </c>
      <c r="D181" s="720" t="s">
        <v>1612</v>
      </c>
      <c r="E181" s="699" t="s">
        <v>4087</v>
      </c>
      <c r="F181" s="720" t="s">
        <v>4088</v>
      </c>
      <c r="G181" s="699" t="s">
        <v>2628</v>
      </c>
      <c r="H181" s="699" t="s">
        <v>2629</v>
      </c>
      <c r="I181" s="711">
        <v>879.38</v>
      </c>
      <c r="J181" s="711">
        <v>4</v>
      </c>
      <c r="K181" s="712">
        <v>3517.51</v>
      </c>
    </row>
    <row r="182" spans="1:11" ht="14.4" customHeight="1" x14ac:dyDescent="0.3">
      <c r="A182" s="695" t="s">
        <v>556</v>
      </c>
      <c r="B182" s="696" t="s">
        <v>557</v>
      </c>
      <c r="C182" s="699" t="s">
        <v>571</v>
      </c>
      <c r="D182" s="720" t="s">
        <v>1612</v>
      </c>
      <c r="E182" s="699" t="s">
        <v>4087</v>
      </c>
      <c r="F182" s="720" t="s">
        <v>4088</v>
      </c>
      <c r="G182" s="699" t="s">
        <v>2828</v>
      </c>
      <c r="H182" s="699" t="s">
        <v>2829</v>
      </c>
      <c r="I182" s="711">
        <v>8.6199999999999992</v>
      </c>
      <c r="J182" s="711">
        <v>100</v>
      </c>
      <c r="K182" s="712">
        <v>862</v>
      </c>
    </row>
    <row r="183" spans="1:11" ht="14.4" customHeight="1" x14ac:dyDescent="0.3">
      <c r="A183" s="695" t="s">
        <v>556</v>
      </c>
      <c r="B183" s="696" t="s">
        <v>557</v>
      </c>
      <c r="C183" s="699" t="s">
        <v>571</v>
      </c>
      <c r="D183" s="720" t="s">
        <v>1612</v>
      </c>
      <c r="E183" s="699" t="s">
        <v>4087</v>
      </c>
      <c r="F183" s="720" t="s">
        <v>4088</v>
      </c>
      <c r="G183" s="699" t="s">
        <v>2830</v>
      </c>
      <c r="H183" s="699" t="s">
        <v>2831</v>
      </c>
      <c r="I183" s="711">
        <v>1.1599999999999999</v>
      </c>
      <c r="J183" s="711">
        <v>500</v>
      </c>
      <c r="K183" s="712">
        <v>578.25</v>
      </c>
    </row>
    <row r="184" spans="1:11" ht="14.4" customHeight="1" x14ac:dyDescent="0.3">
      <c r="A184" s="695" t="s">
        <v>556</v>
      </c>
      <c r="B184" s="696" t="s">
        <v>557</v>
      </c>
      <c r="C184" s="699" t="s">
        <v>571</v>
      </c>
      <c r="D184" s="720" t="s">
        <v>1612</v>
      </c>
      <c r="E184" s="699" t="s">
        <v>4087</v>
      </c>
      <c r="F184" s="720" t="s">
        <v>4088</v>
      </c>
      <c r="G184" s="699" t="s">
        <v>2650</v>
      </c>
      <c r="H184" s="699" t="s">
        <v>2651</v>
      </c>
      <c r="I184" s="711">
        <v>1490.33</v>
      </c>
      <c r="J184" s="711">
        <v>3</v>
      </c>
      <c r="K184" s="712">
        <v>4471</v>
      </c>
    </row>
    <row r="185" spans="1:11" ht="14.4" customHeight="1" x14ac:dyDescent="0.3">
      <c r="A185" s="695" t="s">
        <v>556</v>
      </c>
      <c r="B185" s="696" t="s">
        <v>557</v>
      </c>
      <c r="C185" s="699" t="s">
        <v>571</v>
      </c>
      <c r="D185" s="720" t="s">
        <v>1612</v>
      </c>
      <c r="E185" s="699" t="s">
        <v>4089</v>
      </c>
      <c r="F185" s="720" t="s">
        <v>4090</v>
      </c>
      <c r="G185" s="699" t="s">
        <v>2832</v>
      </c>
      <c r="H185" s="699" t="s">
        <v>2833</v>
      </c>
      <c r="I185" s="711">
        <v>260.02999999999997</v>
      </c>
      <c r="J185" s="711">
        <v>10</v>
      </c>
      <c r="K185" s="712">
        <v>2600.3000000000002</v>
      </c>
    </row>
    <row r="186" spans="1:11" ht="14.4" customHeight="1" x14ac:dyDescent="0.3">
      <c r="A186" s="695" t="s">
        <v>556</v>
      </c>
      <c r="B186" s="696" t="s">
        <v>557</v>
      </c>
      <c r="C186" s="699" t="s">
        <v>571</v>
      </c>
      <c r="D186" s="720" t="s">
        <v>1612</v>
      </c>
      <c r="E186" s="699" t="s">
        <v>4089</v>
      </c>
      <c r="F186" s="720" t="s">
        <v>4090</v>
      </c>
      <c r="G186" s="699" t="s">
        <v>2834</v>
      </c>
      <c r="H186" s="699" t="s">
        <v>2835</v>
      </c>
      <c r="I186" s="711">
        <v>58.37</v>
      </c>
      <c r="J186" s="711">
        <v>40</v>
      </c>
      <c r="K186" s="712">
        <v>2334.8000000000002</v>
      </c>
    </row>
    <row r="187" spans="1:11" ht="14.4" customHeight="1" x14ac:dyDescent="0.3">
      <c r="A187" s="695" t="s">
        <v>556</v>
      </c>
      <c r="B187" s="696" t="s">
        <v>557</v>
      </c>
      <c r="C187" s="699" t="s">
        <v>571</v>
      </c>
      <c r="D187" s="720" t="s">
        <v>1612</v>
      </c>
      <c r="E187" s="699" t="s">
        <v>4089</v>
      </c>
      <c r="F187" s="720" t="s">
        <v>4090</v>
      </c>
      <c r="G187" s="699" t="s">
        <v>2836</v>
      </c>
      <c r="H187" s="699" t="s">
        <v>2837</v>
      </c>
      <c r="I187" s="711">
        <v>37.51</v>
      </c>
      <c r="J187" s="711">
        <v>50</v>
      </c>
      <c r="K187" s="712">
        <v>1875.5</v>
      </c>
    </row>
    <row r="188" spans="1:11" ht="14.4" customHeight="1" x14ac:dyDescent="0.3">
      <c r="A188" s="695" t="s">
        <v>556</v>
      </c>
      <c r="B188" s="696" t="s">
        <v>557</v>
      </c>
      <c r="C188" s="699" t="s">
        <v>571</v>
      </c>
      <c r="D188" s="720" t="s">
        <v>1612</v>
      </c>
      <c r="E188" s="699" t="s">
        <v>4089</v>
      </c>
      <c r="F188" s="720" t="s">
        <v>4090</v>
      </c>
      <c r="G188" s="699" t="s">
        <v>2652</v>
      </c>
      <c r="H188" s="699" t="s">
        <v>2653</v>
      </c>
      <c r="I188" s="711">
        <v>2.89</v>
      </c>
      <c r="J188" s="711">
        <v>20</v>
      </c>
      <c r="K188" s="712">
        <v>57.8</v>
      </c>
    </row>
    <row r="189" spans="1:11" ht="14.4" customHeight="1" x14ac:dyDescent="0.3">
      <c r="A189" s="695" t="s">
        <v>556</v>
      </c>
      <c r="B189" s="696" t="s">
        <v>557</v>
      </c>
      <c r="C189" s="699" t="s">
        <v>571</v>
      </c>
      <c r="D189" s="720" t="s">
        <v>1612</v>
      </c>
      <c r="E189" s="699" t="s">
        <v>4089</v>
      </c>
      <c r="F189" s="720" t="s">
        <v>4090</v>
      </c>
      <c r="G189" s="699" t="s">
        <v>2654</v>
      </c>
      <c r="H189" s="699" t="s">
        <v>2655</v>
      </c>
      <c r="I189" s="711">
        <v>11.145</v>
      </c>
      <c r="J189" s="711">
        <v>100</v>
      </c>
      <c r="K189" s="712">
        <v>1114.5</v>
      </c>
    </row>
    <row r="190" spans="1:11" ht="14.4" customHeight="1" x14ac:dyDescent="0.3">
      <c r="A190" s="695" t="s">
        <v>556</v>
      </c>
      <c r="B190" s="696" t="s">
        <v>557</v>
      </c>
      <c r="C190" s="699" t="s">
        <v>571</v>
      </c>
      <c r="D190" s="720" t="s">
        <v>1612</v>
      </c>
      <c r="E190" s="699" t="s">
        <v>4089</v>
      </c>
      <c r="F190" s="720" t="s">
        <v>4090</v>
      </c>
      <c r="G190" s="699" t="s">
        <v>2838</v>
      </c>
      <c r="H190" s="699" t="s">
        <v>2839</v>
      </c>
      <c r="I190" s="711">
        <v>7.43</v>
      </c>
      <c r="J190" s="711">
        <v>200</v>
      </c>
      <c r="K190" s="712">
        <v>1486</v>
      </c>
    </row>
    <row r="191" spans="1:11" ht="14.4" customHeight="1" x14ac:dyDescent="0.3">
      <c r="A191" s="695" t="s">
        <v>556</v>
      </c>
      <c r="B191" s="696" t="s">
        <v>557</v>
      </c>
      <c r="C191" s="699" t="s">
        <v>571</v>
      </c>
      <c r="D191" s="720" t="s">
        <v>1612</v>
      </c>
      <c r="E191" s="699" t="s">
        <v>4089</v>
      </c>
      <c r="F191" s="720" t="s">
        <v>4090</v>
      </c>
      <c r="G191" s="699" t="s">
        <v>2658</v>
      </c>
      <c r="H191" s="699" t="s">
        <v>2659</v>
      </c>
      <c r="I191" s="711">
        <v>0.93250000000000011</v>
      </c>
      <c r="J191" s="711">
        <v>1400</v>
      </c>
      <c r="K191" s="712">
        <v>1304</v>
      </c>
    </row>
    <row r="192" spans="1:11" ht="14.4" customHeight="1" x14ac:dyDescent="0.3">
      <c r="A192" s="695" t="s">
        <v>556</v>
      </c>
      <c r="B192" s="696" t="s">
        <v>557</v>
      </c>
      <c r="C192" s="699" t="s">
        <v>571</v>
      </c>
      <c r="D192" s="720" t="s">
        <v>1612</v>
      </c>
      <c r="E192" s="699" t="s">
        <v>4089</v>
      </c>
      <c r="F192" s="720" t="s">
        <v>4090</v>
      </c>
      <c r="G192" s="699" t="s">
        <v>2660</v>
      </c>
      <c r="H192" s="699" t="s">
        <v>2661</v>
      </c>
      <c r="I192" s="711">
        <v>1.4375</v>
      </c>
      <c r="J192" s="711">
        <v>900</v>
      </c>
      <c r="K192" s="712">
        <v>1295</v>
      </c>
    </row>
    <row r="193" spans="1:11" ht="14.4" customHeight="1" x14ac:dyDescent="0.3">
      <c r="A193" s="695" t="s">
        <v>556</v>
      </c>
      <c r="B193" s="696" t="s">
        <v>557</v>
      </c>
      <c r="C193" s="699" t="s">
        <v>571</v>
      </c>
      <c r="D193" s="720" t="s">
        <v>1612</v>
      </c>
      <c r="E193" s="699" t="s">
        <v>4089</v>
      </c>
      <c r="F193" s="720" t="s">
        <v>4090</v>
      </c>
      <c r="G193" s="699" t="s">
        <v>2662</v>
      </c>
      <c r="H193" s="699" t="s">
        <v>2663</v>
      </c>
      <c r="I193" s="711">
        <v>0.42</v>
      </c>
      <c r="J193" s="711">
        <v>400</v>
      </c>
      <c r="K193" s="712">
        <v>168</v>
      </c>
    </row>
    <row r="194" spans="1:11" ht="14.4" customHeight="1" x14ac:dyDescent="0.3">
      <c r="A194" s="695" t="s">
        <v>556</v>
      </c>
      <c r="B194" s="696" t="s">
        <v>557</v>
      </c>
      <c r="C194" s="699" t="s">
        <v>571</v>
      </c>
      <c r="D194" s="720" t="s">
        <v>1612</v>
      </c>
      <c r="E194" s="699" t="s">
        <v>4089</v>
      </c>
      <c r="F194" s="720" t="s">
        <v>4090</v>
      </c>
      <c r="G194" s="699" t="s">
        <v>2664</v>
      </c>
      <c r="H194" s="699" t="s">
        <v>2665</v>
      </c>
      <c r="I194" s="711">
        <v>0.57999999999999996</v>
      </c>
      <c r="J194" s="711">
        <v>1900</v>
      </c>
      <c r="K194" s="712">
        <v>1102</v>
      </c>
    </row>
    <row r="195" spans="1:11" ht="14.4" customHeight="1" x14ac:dyDescent="0.3">
      <c r="A195" s="695" t="s">
        <v>556</v>
      </c>
      <c r="B195" s="696" t="s">
        <v>557</v>
      </c>
      <c r="C195" s="699" t="s">
        <v>571</v>
      </c>
      <c r="D195" s="720" t="s">
        <v>1612</v>
      </c>
      <c r="E195" s="699" t="s">
        <v>4089</v>
      </c>
      <c r="F195" s="720" t="s">
        <v>4090</v>
      </c>
      <c r="G195" s="699" t="s">
        <v>2840</v>
      </c>
      <c r="H195" s="699" t="s">
        <v>2841</v>
      </c>
      <c r="I195" s="711">
        <v>3.13</v>
      </c>
      <c r="J195" s="711">
        <v>100</v>
      </c>
      <c r="K195" s="712">
        <v>313</v>
      </c>
    </row>
    <row r="196" spans="1:11" ht="14.4" customHeight="1" x14ac:dyDescent="0.3">
      <c r="A196" s="695" t="s">
        <v>556</v>
      </c>
      <c r="B196" s="696" t="s">
        <v>557</v>
      </c>
      <c r="C196" s="699" t="s">
        <v>571</v>
      </c>
      <c r="D196" s="720" t="s">
        <v>1612</v>
      </c>
      <c r="E196" s="699" t="s">
        <v>4089</v>
      </c>
      <c r="F196" s="720" t="s">
        <v>4090</v>
      </c>
      <c r="G196" s="699" t="s">
        <v>2842</v>
      </c>
      <c r="H196" s="699" t="s">
        <v>2843</v>
      </c>
      <c r="I196" s="711">
        <v>6.2949999999999999</v>
      </c>
      <c r="J196" s="711">
        <v>35</v>
      </c>
      <c r="K196" s="712">
        <v>220.35</v>
      </c>
    </row>
    <row r="197" spans="1:11" ht="14.4" customHeight="1" x14ac:dyDescent="0.3">
      <c r="A197" s="695" t="s">
        <v>556</v>
      </c>
      <c r="B197" s="696" t="s">
        <v>557</v>
      </c>
      <c r="C197" s="699" t="s">
        <v>571</v>
      </c>
      <c r="D197" s="720" t="s">
        <v>1612</v>
      </c>
      <c r="E197" s="699" t="s">
        <v>4089</v>
      </c>
      <c r="F197" s="720" t="s">
        <v>4090</v>
      </c>
      <c r="G197" s="699" t="s">
        <v>2844</v>
      </c>
      <c r="H197" s="699" t="s">
        <v>2845</v>
      </c>
      <c r="I197" s="711">
        <v>6.0650000000000004</v>
      </c>
      <c r="J197" s="711">
        <v>40</v>
      </c>
      <c r="K197" s="712">
        <v>242.6</v>
      </c>
    </row>
    <row r="198" spans="1:11" ht="14.4" customHeight="1" x14ac:dyDescent="0.3">
      <c r="A198" s="695" t="s">
        <v>556</v>
      </c>
      <c r="B198" s="696" t="s">
        <v>557</v>
      </c>
      <c r="C198" s="699" t="s">
        <v>571</v>
      </c>
      <c r="D198" s="720" t="s">
        <v>1612</v>
      </c>
      <c r="E198" s="699" t="s">
        <v>4089</v>
      </c>
      <c r="F198" s="720" t="s">
        <v>4090</v>
      </c>
      <c r="G198" s="699" t="s">
        <v>2846</v>
      </c>
      <c r="H198" s="699" t="s">
        <v>2847</v>
      </c>
      <c r="I198" s="711">
        <v>1140.43</v>
      </c>
      <c r="J198" s="711">
        <v>6</v>
      </c>
      <c r="K198" s="712">
        <v>6842.6</v>
      </c>
    </row>
    <row r="199" spans="1:11" ht="14.4" customHeight="1" x14ac:dyDescent="0.3">
      <c r="A199" s="695" t="s">
        <v>556</v>
      </c>
      <c r="B199" s="696" t="s">
        <v>557</v>
      </c>
      <c r="C199" s="699" t="s">
        <v>571</v>
      </c>
      <c r="D199" s="720" t="s">
        <v>1612</v>
      </c>
      <c r="E199" s="699" t="s">
        <v>4089</v>
      </c>
      <c r="F199" s="720" t="s">
        <v>4090</v>
      </c>
      <c r="G199" s="699" t="s">
        <v>2848</v>
      </c>
      <c r="H199" s="699" t="s">
        <v>2849</v>
      </c>
      <c r="I199" s="711">
        <v>232.32</v>
      </c>
      <c r="J199" s="711">
        <v>2</v>
      </c>
      <c r="K199" s="712">
        <v>464.64</v>
      </c>
    </row>
    <row r="200" spans="1:11" ht="14.4" customHeight="1" x14ac:dyDescent="0.3">
      <c r="A200" s="695" t="s">
        <v>556</v>
      </c>
      <c r="B200" s="696" t="s">
        <v>557</v>
      </c>
      <c r="C200" s="699" t="s">
        <v>571</v>
      </c>
      <c r="D200" s="720" t="s">
        <v>1612</v>
      </c>
      <c r="E200" s="699" t="s">
        <v>4089</v>
      </c>
      <c r="F200" s="720" t="s">
        <v>4090</v>
      </c>
      <c r="G200" s="699" t="s">
        <v>2850</v>
      </c>
      <c r="H200" s="699" t="s">
        <v>2851</v>
      </c>
      <c r="I200" s="711">
        <v>81.739999999999995</v>
      </c>
      <c r="J200" s="711">
        <v>45</v>
      </c>
      <c r="K200" s="712">
        <v>3678.1</v>
      </c>
    </row>
    <row r="201" spans="1:11" ht="14.4" customHeight="1" x14ac:dyDescent="0.3">
      <c r="A201" s="695" t="s">
        <v>556</v>
      </c>
      <c r="B201" s="696" t="s">
        <v>557</v>
      </c>
      <c r="C201" s="699" t="s">
        <v>571</v>
      </c>
      <c r="D201" s="720" t="s">
        <v>1612</v>
      </c>
      <c r="E201" s="699" t="s">
        <v>4089</v>
      </c>
      <c r="F201" s="720" t="s">
        <v>4090</v>
      </c>
      <c r="G201" s="699" t="s">
        <v>2852</v>
      </c>
      <c r="H201" s="699" t="s">
        <v>2853</v>
      </c>
      <c r="I201" s="711">
        <v>77.790000000000006</v>
      </c>
      <c r="J201" s="711">
        <v>20</v>
      </c>
      <c r="K201" s="712">
        <v>1555.8</v>
      </c>
    </row>
    <row r="202" spans="1:11" ht="14.4" customHeight="1" x14ac:dyDescent="0.3">
      <c r="A202" s="695" t="s">
        <v>556</v>
      </c>
      <c r="B202" s="696" t="s">
        <v>557</v>
      </c>
      <c r="C202" s="699" t="s">
        <v>571</v>
      </c>
      <c r="D202" s="720" t="s">
        <v>1612</v>
      </c>
      <c r="E202" s="699" t="s">
        <v>4089</v>
      </c>
      <c r="F202" s="720" t="s">
        <v>4090</v>
      </c>
      <c r="G202" s="699" t="s">
        <v>2854</v>
      </c>
      <c r="H202" s="699" t="s">
        <v>2855</v>
      </c>
      <c r="I202" s="711">
        <v>17.356666666666666</v>
      </c>
      <c r="J202" s="711">
        <v>35</v>
      </c>
      <c r="K202" s="712">
        <v>610.54999999999995</v>
      </c>
    </row>
    <row r="203" spans="1:11" ht="14.4" customHeight="1" x14ac:dyDescent="0.3">
      <c r="A203" s="695" t="s">
        <v>556</v>
      </c>
      <c r="B203" s="696" t="s">
        <v>557</v>
      </c>
      <c r="C203" s="699" t="s">
        <v>571</v>
      </c>
      <c r="D203" s="720" t="s">
        <v>1612</v>
      </c>
      <c r="E203" s="699" t="s">
        <v>4089</v>
      </c>
      <c r="F203" s="720" t="s">
        <v>4090</v>
      </c>
      <c r="G203" s="699" t="s">
        <v>2856</v>
      </c>
      <c r="H203" s="699" t="s">
        <v>2857</v>
      </c>
      <c r="I203" s="711">
        <v>646.755</v>
      </c>
      <c r="J203" s="711">
        <v>4</v>
      </c>
      <c r="K203" s="712">
        <v>2587.02</v>
      </c>
    </row>
    <row r="204" spans="1:11" ht="14.4" customHeight="1" x14ac:dyDescent="0.3">
      <c r="A204" s="695" t="s">
        <v>556</v>
      </c>
      <c r="B204" s="696" t="s">
        <v>557</v>
      </c>
      <c r="C204" s="699" t="s">
        <v>571</v>
      </c>
      <c r="D204" s="720" t="s">
        <v>1612</v>
      </c>
      <c r="E204" s="699" t="s">
        <v>4089</v>
      </c>
      <c r="F204" s="720" t="s">
        <v>4090</v>
      </c>
      <c r="G204" s="699" t="s">
        <v>2858</v>
      </c>
      <c r="H204" s="699" t="s">
        <v>2859</v>
      </c>
      <c r="I204" s="711">
        <v>16.97</v>
      </c>
      <c r="J204" s="711">
        <v>2</v>
      </c>
      <c r="K204" s="712">
        <v>33.94</v>
      </c>
    </row>
    <row r="205" spans="1:11" ht="14.4" customHeight="1" x14ac:dyDescent="0.3">
      <c r="A205" s="695" t="s">
        <v>556</v>
      </c>
      <c r="B205" s="696" t="s">
        <v>557</v>
      </c>
      <c r="C205" s="699" t="s">
        <v>571</v>
      </c>
      <c r="D205" s="720" t="s">
        <v>1612</v>
      </c>
      <c r="E205" s="699" t="s">
        <v>4089</v>
      </c>
      <c r="F205" s="720" t="s">
        <v>4090</v>
      </c>
      <c r="G205" s="699" t="s">
        <v>2860</v>
      </c>
      <c r="H205" s="699" t="s">
        <v>2861</v>
      </c>
      <c r="I205" s="711">
        <v>108.85</v>
      </c>
      <c r="J205" s="711">
        <v>10</v>
      </c>
      <c r="K205" s="712">
        <v>1088.5</v>
      </c>
    </row>
    <row r="206" spans="1:11" ht="14.4" customHeight="1" x14ac:dyDescent="0.3">
      <c r="A206" s="695" t="s">
        <v>556</v>
      </c>
      <c r="B206" s="696" t="s">
        <v>557</v>
      </c>
      <c r="C206" s="699" t="s">
        <v>571</v>
      </c>
      <c r="D206" s="720" t="s">
        <v>1612</v>
      </c>
      <c r="E206" s="699" t="s">
        <v>4089</v>
      </c>
      <c r="F206" s="720" t="s">
        <v>4090</v>
      </c>
      <c r="G206" s="699" t="s">
        <v>2668</v>
      </c>
      <c r="H206" s="699" t="s">
        <v>2669</v>
      </c>
      <c r="I206" s="711">
        <v>8.9700000000000006</v>
      </c>
      <c r="J206" s="711">
        <v>10</v>
      </c>
      <c r="K206" s="712">
        <v>89.7</v>
      </c>
    </row>
    <row r="207" spans="1:11" ht="14.4" customHeight="1" x14ac:dyDescent="0.3">
      <c r="A207" s="695" t="s">
        <v>556</v>
      </c>
      <c r="B207" s="696" t="s">
        <v>557</v>
      </c>
      <c r="C207" s="699" t="s">
        <v>571</v>
      </c>
      <c r="D207" s="720" t="s">
        <v>1612</v>
      </c>
      <c r="E207" s="699" t="s">
        <v>4089</v>
      </c>
      <c r="F207" s="720" t="s">
        <v>4090</v>
      </c>
      <c r="G207" s="699" t="s">
        <v>2672</v>
      </c>
      <c r="H207" s="699" t="s">
        <v>2673</v>
      </c>
      <c r="I207" s="711">
        <v>1.8</v>
      </c>
      <c r="J207" s="711">
        <v>500</v>
      </c>
      <c r="K207" s="712">
        <v>902</v>
      </c>
    </row>
    <row r="208" spans="1:11" ht="14.4" customHeight="1" x14ac:dyDescent="0.3">
      <c r="A208" s="695" t="s">
        <v>556</v>
      </c>
      <c r="B208" s="696" t="s">
        <v>557</v>
      </c>
      <c r="C208" s="699" t="s">
        <v>571</v>
      </c>
      <c r="D208" s="720" t="s">
        <v>1612</v>
      </c>
      <c r="E208" s="699" t="s">
        <v>4089</v>
      </c>
      <c r="F208" s="720" t="s">
        <v>4090</v>
      </c>
      <c r="G208" s="699" t="s">
        <v>2862</v>
      </c>
      <c r="H208" s="699" t="s">
        <v>2863</v>
      </c>
      <c r="I208" s="711">
        <v>1.8</v>
      </c>
      <c r="J208" s="711">
        <v>50</v>
      </c>
      <c r="K208" s="712">
        <v>90</v>
      </c>
    </row>
    <row r="209" spans="1:11" ht="14.4" customHeight="1" x14ac:dyDescent="0.3">
      <c r="A209" s="695" t="s">
        <v>556</v>
      </c>
      <c r="B209" s="696" t="s">
        <v>557</v>
      </c>
      <c r="C209" s="699" t="s">
        <v>571</v>
      </c>
      <c r="D209" s="720" t="s">
        <v>1612</v>
      </c>
      <c r="E209" s="699" t="s">
        <v>4089</v>
      </c>
      <c r="F209" s="720" t="s">
        <v>4090</v>
      </c>
      <c r="G209" s="699" t="s">
        <v>2674</v>
      </c>
      <c r="H209" s="699" t="s">
        <v>2675</v>
      </c>
      <c r="I209" s="711">
        <v>2.87</v>
      </c>
      <c r="J209" s="711">
        <v>100</v>
      </c>
      <c r="K209" s="712">
        <v>287</v>
      </c>
    </row>
    <row r="210" spans="1:11" ht="14.4" customHeight="1" x14ac:dyDescent="0.3">
      <c r="A210" s="695" t="s">
        <v>556</v>
      </c>
      <c r="B210" s="696" t="s">
        <v>557</v>
      </c>
      <c r="C210" s="699" t="s">
        <v>571</v>
      </c>
      <c r="D210" s="720" t="s">
        <v>1612</v>
      </c>
      <c r="E210" s="699" t="s">
        <v>4089</v>
      </c>
      <c r="F210" s="720" t="s">
        <v>4090</v>
      </c>
      <c r="G210" s="699" t="s">
        <v>2864</v>
      </c>
      <c r="H210" s="699" t="s">
        <v>2865</v>
      </c>
      <c r="I210" s="711">
        <v>1.77</v>
      </c>
      <c r="J210" s="711">
        <v>200</v>
      </c>
      <c r="K210" s="712">
        <v>354</v>
      </c>
    </row>
    <row r="211" spans="1:11" ht="14.4" customHeight="1" x14ac:dyDescent="0.3">
      <c r="A211" s="695" t="s">
        <v>556</v>
      </c>
      <c r="B211" s="696" t="s">
        <v>557</v>
      </c>
      <c r="C211" s="699" t="s">
        <v>571</v>
      </c>
      <c r="D211" s="720" t="s">
        <v>1612</v>
      </c>
      <c r="E211" s="699" t="s">
        <v>4089</v>
      </c>
      <c r="F211" s="720" t="s">
        <v>4090</v>
      </c>
      <c r="G211" s="699" t="s">
        <v>2784</v>
      </c>
      <c r="H211" s="699" t="s">
        <v>2785</v>
      </c>
      <c r="I211" s="711">
        <v>1.3333333333333334E-2</v>
      </c>
      <c r="J211" s="711">
        <v>300</v>
      </c>
      <c r="K211" s="712">
        <v>4</v>
      </c>
    </row>
    <row r="212" spans="1:11" ht="14.4" customHeight="1" x14ac:dyDescent="0.3">
      <c r="A212" s="695" t="s">
        <v>556</v>
      </c>
      <c r="B212" s="696" t="s">
        <v>557</v>
      </c>
      <c r="C212" s="699" t="s">
        <v>571</v>
      </c>
      <c r="D212" s="720" t="s">
        <v>1612</v>
      </c>
      <c r="E212" s="699" t="s">
        <v>4089</v>
      </c>
      <c r="F212" s="720" t="s">
        <v>4090</v>
      </c>
      <c r="G212" s="699" t="s">
        <v>2866</v>
      </c>
      <c r="H212" s="699" t="s">
        <v>2867</v>
      </c>
      <c r="I212" s="711">
        <v>1.99</v>
      </c>
      <c r="J212" s="711">
        <v>50</v>
      </c>
      <c r="K212" s="712">
        <v>99.5</v>
      </c>
    </row>
    <row r="213" spans="1:11" ht="14.4" customHeight="1" x14ac:dyDescent="0.3">
      <c r="A213" s="695" t="s">
        <v>556</v>
      </c>
      <c r="B213" s="696" t="s">
        <v>557</v>
      </c>
      <c r="C213" s="699" t="s">
        <v>571</v>
      </c>
      <c r="D213" s="720" t="s">
        <v>1612</v>
      </c>
      <c r="E213" s="699" t="s">
        <v>4089</v>
      </c>
      <c r="F213" s="720" t="s">
        <v>4090</v>
      </c>
      <c r="G213" s="699" t="s">
        <v>2678</v>
      </c>
      <c r="H213" s="699" t="s">
        <v>2679</v>
      </c>
      <c r="I213" s="711">
        <v>2</v>
      </c>
      <c r="J213" s="711">
        <v>50</v>
      </c>
      <c r="K213" s="712">
        <v>100</v>
      </c>
    </row>
    <row r="214" spans="1:11" ht="14.4" customHeight="1" x14ac:dyDescent="0.3">
      <c r="A214" s="695" t="s">
        <v>556</v>
      </c>
      <c r="B214" s="696" t="s">
        <v>557</v>
      </c>
      <c r="C214" s="699" t="s">
        <v>571</v>
      </c>
      <c r="D214" s="720" t="s">
        <v>1612</v>
      </c>
      <c r="E214" s="699" t="s">
        <v>4089</v>
      </c>
      <c r="F214" s="720" t="s">
        <v>4090</v>
      </c>
      <c r="G214" s="699" t="s">
        <v>2868</v>
      </c>
      <c r="H214" s="699" t="s">
        <v>2869</v>
      </c>
      <c r="I214" s="711">
        <v>2.41</v>
      </c>
      <c r="J214" s="711">
        <v>300</v>
      </c>
      <c r="K214" s="712">
        <v>723</v>
      </c>
    </row>
    <row r="215" spans="1:11" ht="14.4" customHeight="1" x14ac:dyDescent="0.3">
      <c r="A215" s="695" t="s">
        <v>556</v>
      </c>
      <c r="B215" s="696" t="s">
        <v>557</v>
      </c>
      <c r="C215" s="699" t="s">
        <v>571</v>
      </c>
      <c r="D215" s="720" t="s">
        <v>1612</v>
      </c>
      <c r="E215" s="699" t="s">
        <v>4089</v>
      </c>
      <c r="F215" s="720" t="s">
        <v>4090</v>
      </c>
      <c r="G215" s="699" t="s">
        <v>2682</v>
      </c>
      <c r="H215" s="699" t="s">
        <v>2683</v>
      </c>
      <c r="I215" s="711">
        <v>2.1800000000000002</v>
      </c>
      <c r="J215" s="711">
        <v>100</v>
      </c>
      <c r="K215" s="712">
        <v>218</v>
      </c>
    </row>
    <row r="216" spans="1:11" ht="14.4" customHeight="1" x14ac:dyDescent="0.3">
      <c r="A216" s="695" t="s">
        <v>556</v>
      </c>
      <c r="B216" s="696" t="s">
        <v>557</v>
      </c>
      <c r="C216" s="699" t="s">
        <v>571</v>
      </c>
      <c r="D216" s="720" t="s">
        <v>1612</v>
      </c>
      <c r="E216" s="699" t="s">
        <v>4089</v>
      </c>
      <c r="F216" s="720" t="s">
        <v>4090</v>
      </c>
      <c r="G216" s="699" t="s">
        <v>2870</v>
      </c>
      <c r="H216" s="699" t="s">
        <v>2871</v>
      </c>
      <c r="I216" s="711">
        <v>29.9</v>
      </c>
      <c r="J216" s="711">
        <v>20</v>
      </c>
      <c r="K216" s="712">
        <v>598</v>
      </c>
    </row>
    <row r="217" spans="1:11" ht="14.4" customHeight="1" x14ac:dyDescent="0.3">
      <c r="A217" s="695" t="s">
        <v>556</v>
      </c>
      <c r="B217" s="696" t="s">
        <v>557</v>
      </c>
      <c r="C217" s="699" t="s">
        <v>571</v>
      </c>
      <c r="D217" s="720" t="s">
        <v>1612</v>
      </c>
      <c r="E217" s="699" t="s">
        <v>4089</v>
      </c>
      <c r="F217" s="720" t="s">
        <v>4090</v>
      </c>
      <c r="G217" s="699" t="s">
        <v>2872</v>
      </c>
      <c r="H217" s="699" t="s">
        <v>2873</v>
      </c>
      <c r="I217" s="711">
        <v>1.5875000000000001</v>
      </c>
      <c r="J217" s="711">
        <v>700</v>
      </c>
      <c r="K217" s="712">
        <v>1115.5</v>
      </c>
    </row>
    <row r="218" spans="1:11" ht="14.4" customHeight="1" x14ac:dyDescent="0.3">
      <c r="A218" s="695" t="s">
        <v>556</v>
      </c>
      <c r="B218" s="696" t="s">
        <v>557</v>
      </c>
      <c r="C218" s="699" t="s">
        <v>571</v>
      </c>
      <c r="D218" s="720" t="s">
        <v>1612</v>
      </c>
      <c r="E218" s="699" t="s">
        <v>4089</v>
      </c>
      <c r="F218" s="720" t="s">
        <v>4090</v>
      </c>
      <c r="G218" s="699" t="s">
        <v>2874</v>
      </c>
      <c r="H218" s="699" t="s">
        <v>2875</v>
      </c>
      <c r="I218" s="711">
        <v>2.06</v>
      </c>
      <c r="J218" s="711">
        <v>20</v>
      </c>
      <c r="K218" s="712">
        <v>41.2</v>
      </c>
    </row>
    <row r="219" spans="1:11" ht="14.4" customHeight="1" x14ac:dyDescent="0.3">
      <c r="A219" s="695" t="s">
        <v>556</v>
      </c>
      <c r="B219" s="696" t="s">
        <v>557</v>
      </c>
      <c r="C219" s="699" t="s">
        <v>571</v>
      </c>
      <c r="D219" s="720" t="s">
        <v>1612</v>
      </c>
      <c r="E219" s="699" t="s">
        <v>4089</v>
      </c>
      <c r="F219" s="720" t="s">
        <v>4090</v>
      </c>
      <c r="G219" s="699" t="s">
        <v>2684</v>
      </c>
      <c r="H219" s="699" t="s">
        <v>2685</v>
      </c>
      <c r="I219" s="711">
        <v>5.13</v>
      </c>
      <c r="J219" s="711">
        <v>80</v>
      </c>
      <c r="K219" s="712">
        <v>410.4</v>
      </c>
    </row>
    <row r="220" spans="1:11" ht="14.4" customHeight="1" x14ac:dyDescent="0.3">
      <c r="A220" s="695" t="s">
        <v>556</v>
      </c>
      <c r="B220" s="696" t="s">
        <v>557</v>
      </c>
      <c r="C220" s="699" t="s">
        <v>571</v>
      </c>
      <c r="D220" s="720" t="s">
        <v>1612</v>
      </c>
      <c r="E220" s="699" t="s">
        <v>4089</v>
      </c>
      <c r="F220" s="720" t="s">
        <v>4090</v>
      </c>
      <c r="G220" s="699" t="s">
        <v>2686</v>
      </c>
      <c r="H220" s="699" t="s">
        <v>2687</v>
      </c>
      <c r="I220" s="711">
        <v>7.95</v>
      </c>
      <c r="J220" s="711">
        <v>380</v>
      </c>
      <c r="K220" s="712">
        <v>3021</v>
      </c>
    </row>
    <row r="221" spans="1:11" ht="14.4" customHeight="1" x14ac:dyDescent="0.3">
      <c r="A221" s="695" t="s">
        <v>556</v>
      </c>
      <c r="B221" s="696" t="s">
        <v>557</v>
      </c>
      <c r="C221" s="699" t="s">
        <v>571</v>
      </c>
      <c r="D221" s="720" t="s">
        <v>1612</v>
      </c>
      <c r="E221" s="699" t="s">
        <v>4089</v>
      </c>
      <c r="F221" s="720" t="s">
        <v>4090</v>
      </c>
      <c r="G221" s="699" t="s">
        <v>2876</v>
      </c>
      <c r="H221" s="699" t="s">
        <v>2877</v>
      </c>
      <c r="I221" s="711">
        <v>0.55000000000000004</v>
      </c>
      <c r="J221" s="711">
        <v>300</v>
      </c>
      <c r="K221" s="712">
        <v>165</v>
      </c>
    </row>
    <row r="222" spans="1:11" ht="14.4" customHeight="1" x14ac:dyDescent="0.3">
      <c r="A222" s="695" t="s">
        <v>556</v>
      </c>
      <c r="B222" s="696" t="s">
        <v>557</v>
      </c>
      <c r="C222" s="699" t="s">
        <v>571</v>
      </c>
      <c r="D222" s="720" t="s">
        <v>1612</v>
      </c>
      <c r="E222" s="699" t="s">
        <v>4089</v>
      </c>
      <c r="F222" s="720" t="s">
        <v>4090</v>
      </c>
      <c r="G222" s="699" t="s">
        <v>2878</v>
      </c>
      <c r="H222" s="699" t="s">
        <v>2879</v>
      </c>
      <c r="I222" s="711">
        <v>434.47</v>
      </c>
      <c r="J222" s="711">
        <v>1</v>
      </c>
      <c r="K222" s="712">
        <v>434.47</v>
      </c>
    </row>
    <row r="223" spans="1:11" ht="14.4" customHeight="1" x14ac:dyDescent="0.3">
      <c r="A223" s="695" t="s">
        <v>556</v>
      </c>
      <c r="B223" s="696" t="s">
        <v>557</v>
      </c>
      <c r="C223" s="699" t="s">
        <v>571</v>
      </c>
      <c r="D223" s="720" t="s">
        <v>1612</v>
      </c>
      <c r="E223" s="699" t="s">
        <v>4089</v>
      </c>
      <c r="F223" s="720" t="s">
        <v>4090</v>
      </c>
      <c r="G223" s="699" t="s">
        <v>2880</v>
      </c>
      <c r="H223" s="699" t="s">
        <v>2881</v>
      </c>
      <c r="I223" s="711">
        <v>13.12</v>
      </c>
      <c r="J223" s="711">
        <v>10</v>
      </c>
      <c r="K223" s="712">
        <v>131.19999999999999</v>
      </c>
    </row>
    <row r="224" spans="1:11" ht="14.4" customHeight="1" x14ac:dyDescent="0.3">
      <c r="A224" s="695" t="s">
        <v>556</v>
      </c>
      <c r="B224" s="696" t="s">
        <v>557</v>
      </c>
      <c r="C224" s="699" t="s">
        <v>571</v>
      </c>
      <c r="D224" s="720" t="s">
        <v>1612</v>
      </c>
      <c r="E224" s="699" t="s">
        <v>4089</v>
      </c>
      <c r="F224" s="720" t="s">
        <v>4090</v>
      </c>
      <c r="G224" s="699" t="s">
        <v>2882</v>
      </c>
      <c r="H224" s="699" t="s">
        <v>2883</v>
      </c>
      <c r="I224" s="711">
        <v>447.94</v>
      </c>
      <c r="J224" s="711">
        <v>10</v>
      </c>
      <c r="K224" s="712">
        <v>4479.43</v>
      </c>
    </row>
    <row r="225" spans="1:11" ht="14.4" customHeight="1" x14ac:dyDescent="0.3">
      <c r="A225" s="695" t="s">
        <v>556</v>
      </c>
      <c r="B225" s="696" t="s">
        <v>557</v>
      </c>
      <c r="C225" s="699" t="s">
        <v>571</v>
      </c>
      <c r="D225" s="720" t="s">
        <v>1612</v>
      </c>
      <c r="E225" s="699" t="s">
        <v>4089</v>
      </c>
      <c r="F225" s="720" t="s">
        <v>4090</v>
      </c>
      <c r="G225" s="699" t="s">
        <v>2688</v>
      </c>
      <c r="H225" s="699" t="s">
        <v>2689</v>
      </c>
      <c r="I225" s="711">
        <v>17.98</v>
      </c>
      <c r="J225" s="711">
        <v>20</v>
      </c>
      <c r="K225" s="712">
        <v>359.6</v>
      </c>
    </row>
    <row r="226" spans="1:11" ht="14.4" customHeight="1" x14ac:dyDescent="0.3">
      <c r="A226" s="695" t="s">
        <v>556</v>
      </c>
      <c r="B226" s="696" t="s">
        <v>557</v>
      </c>
      <c r="C226" s="699" t="s">
        <v>571</v>
      </c>
      <c r="D226" s="720" t="s">
        <v>1612</v>
      </c>
      <c r="E226" s="699" t="s">
        <v>4089</v>
      </c>
      <c r="F226" s="720" t="s">
        <v>4090</v>
      </c>
      <c r="G226" s="699" t="s">
        <v>2690</v>
      </c>
      <c r="H226" s="699" t="s">
        <v>2691</v>
      </c>
      <c r="I226" s="711">
        <v>17.98</v>
      </c>
      <c r="J226" s="711">
        <v>80</v>
      </c>
      <c r="K226" s="712">
        <v>1438.4</v>
      </c>
    </row>
    <row r="227" spans="1:11" ht="14.4" customHeight="1" x14ac:dyDescent="0.3">
      <c r="A227" s="695" t="s">
        <v>556</v>
      </c>
      <c r="B227" s="696" t="s">
        <v>557</v>
      </c>
      <c r="C227" s="699" t="s">
        <v>571</v>
      </c>
      <c r="D227" s="720" t="s">
        <v>1612</v>
      </c>
      <c r="E227" s="699" t="s">
        <v>4089</v>
      </c>
      <c r="F227" s="720" t="s">
        <v>4090</v>
      </c>
      <c r="G227" s="699" t="s">
        <v>2884</v>
      </c>
      <c r="H227" s="699" t="s">
        <v>2885</v>
      </c>
      <c r="I227" s="711">
        <v>17.98</v>
      </c>
      <c r="J227" s="711">
        <v>20</v>
      </c>
      <c r="K227" s="712">
        <v>359.6</v>
      </c>
    </row>
    <row r="228" spans="1:11" ht="14.4" customHeight="1" x14ac:dyDescent="0.3">
      <c r="A228" s="695" t="s">
        <v>556</v>
      </c>
      <c r="B228" s="696" t="s">
        <v>557</v>
      </c>
      <c r="C228" s="699" t="s">
        <v>571</v>
      </c>
      <c r="D228" s="720" t="s">
        <v>1612</v>
      </c>
      <c r="E228" s="699" t="s">
        <v>4089</v>
      </c>
      <c r="F228" s="720" t="s">
        <v>4090</v>
      </c>
      <c r="G228" s="699" t="s">
        <v>2788</v>
      </c>
      <c r="H228" s="699" t="s">
        <v>2789</v>
      </c>
      <c r="I228" s="711">
        <v>12.102499999999999</v>
      </c>
      <c r="J228" s="711">
        <v>160</v>
      </c>
      <c r="K228" s="712">
        <v>1936.4</v>
      </c>
    </row>
    <row r="229" spans="1:11" ht="14.4" customHeight="1" x14ac:dyDescent="0.3">
      <c r="A229" s="695" t="s">
        <v>556</v>
      </c>
      <c r="B229" s="696" t="s">
        <v>557</v>
      </c>
      <c r="C229" s="699" t="s">
        <v>571</v>
      </c>
      <c r="D229" s="720" t="s">
        <v>1612</v>
      </c>
      <c r="E229" s="699" t="s">
        <v>4089</v>
      </c>
      <c r="F229" s="720" t="s">
        <v>4090</v>
      </c>
      <c r="G229" s="699" t="s">
        <v>2886</v>
      </c>
      <c r="H229" s="699" t="s">
        <v>2887</v>
      </c>
      <c r="I229" s="711">
        <v>8.9499999999999993</v>
      </c>
      <c r="J229" s="711">
        <v>1</v>
      </c>
      <c r="K229" s="712">
        <v>8.9499999999999993</v>
      </c>
    </row>
    <row r="230" spans="1:11" ht="14.4" customHeight="1" x14ac:dyDescent="0.3">
      <c r="A230" s="695" t="s">
        <v>556</v>
      </c>
      <c r="B230" s="696" t="s">
        <v>557</v>
      </c>
      <c r="C230" s="699" t="s">
        <v>571</v>
      </c>
      <c r="D230" s="720" t="s">
        <v>1612</v>
      </c>
      <c r="E230" s="699" t="s">
        <v>4089</v>
      </c>
      <c r="F230" s="720" t="s">
        <v>4090</v>
      </c>
      <c r="G230" s="699" t="s">
        <v>2694</v>
      </c>
      <c r="H230" s="699" t="s">
        <v>2695</v>
      </c>
      <c r="I230" s="711">
        <v>2.94</v>
      </c>
      <c r="J230" s="711">
        <v>50</v>
      </c>
      <c r="K230" s="712">
        <v>147</v>
      </c>
    </row>
    <row r="231" spans="1:11" ht="14.4" customHeight="1" x14ac:dyDescent="0.3">
      <c r="A231" s="695" t="s">
        <v>556</v>
      </c>
      <c r="B231" s="696" t="s">
        <v>557</v>
      </c>
      <c r="C231" s="699" t="s">
        <v>571</v>
      </c>
      <c r="D231" s="720" t="s">
        <v>1612</v>
      </c>
      <c r="E231" s="699" t="s">
        <v>4089</v>
      </c>
      <c r="F231" s="720" t="s">
        <v>4090</v>
      </c>
      <c r="G231" s="699" t="s">
        <v>2888</v>
      </c>
      <c r="H231" s="699" t="s">
        <v>2889</v>
      </c>
      <c r="I231" s="711">
        <v>1.9324999999999999</v>
      </c>
      <c r="J231" s="711">
        <v>400</v>
      </c>
      <c r="K231" s="712">
        <v>773</v>
      </c>
    </row>
    <row r="232" spans="1:11" ht="14.4" customHeight="1" x14ac:dyDescent="0.3">
      <c r="A232" s="695" t="s">
        <v>556</v>
      </c>
      <c r="B232" s="696" t="s">
        <v>557</v>
      </c>
      <c r="C232" s="699" t="s">
        <v>571</v>
      </c>
      <c r="D232" s="720" t="s">
        <v>1612</v>
      </c>
      <c r="E232" s="699" t="s">
        <v>4089</v>
      </c>
      <c r="F232" s="720" t="s">
        <v>4090</v>
      </c>
      <c r="G232" s="699" t="s">
        <v>2698</v>
      </c>
      <c r="H232" s="699" t="s">
        <v>2699</v>
      </c>
      <c r="I232" s="711">
        <v>13.202500000000001</v>
      </c>
      <c r="J232" s="711">
        <v>50</v>
      </c>
      <c r="K232" s="712">
        <v>660.1</v>
      </c>
    </row>
    <row r="233" spans="1:11" ht="14.4" customHeight="1" x14ac:dyDescent="0.3">
      <c r="A233" s="695" t="s">
        <v>556</v>
      </c>
      <c r="B233" s="696" t="s">
        <v>557</v>
      </c>
      <c r="C233" s="699" t="s">
        <v>571</v>
      </c>
      <c r="D233" s="720" t="s">
        <v>1612</v>
      </c>
      <c r="E233" s="699" t="s">
        <v>4089</v>
      </c>
      <c r="F233" s="720" t="s">
        <v>4090</v>
      </c>
      <c r="G233" s="699" t="s">
        <v>2700</v>
      </c>
      <c r="H233" s="699" t="s">
        <v>2701</v>
      </c>
      <c r="I233" s="711">
        <v>13.2</v>
      </c>
      <c r="J233" s="711">
        <v>20</v>
      </c>
      <c r="K233" s="712">
        <v>264</v>
      </c>
    </row>
    <row r="234" spans="1:11" ht="14.4" customHeight="1" x14ac:dyDescent="0.3">
      <c r="A234" s="695" t="s">
        <v>556</v>
      </c>
      <c r="B234" s="696" t="s">
        <v>557</v>
      </c>
      <c r="C234" s="699" t="s">
        <v>571</v>
      </c>
      <c r="D234" s="720" t="s">
        <v>1612</v>
      </c>
      <c r="E234" s="699" t="s">
        <v>4089</v>
      </c>
      <c r="F234" s="720" t="s">
        <v>4090</v>
      </c>
      <c r="G234" s="699" t="s">
        <v>2702</v>
      </c>
      <c r="H234" s="699" t="s">
        <v>2703</v>
      </c>
      <c r="I234" s="711">
        <v>13.2</v>
      </c>
      <c r="J234" s="711">
        <v>10</v>
      </c>
      <c r="K234" s="712">
        <v>132</v>
      </c>
    </row>
    <row r="235" spans="1:11" ht="14.4" customHeight="1" x14ac:dyDescent="0.3">
      <c r="A235" s="695" t="s">
        <v>556</v>
      </c>
      <c r="B235" s="696" t="s">
        <v>557</v>
      </c>
      <c r="C235" s="699" t="s">
        <v>571</v>
      </c>
      <c r="D235" s="720" t="s">
        <v>1612</v>
      </c>
      <c r="E235" s="699" t="s">
        <v>4089</v>
      </c>
      <c r="F235" s="720" t="s">
        <v>4090</v>
      </c>
      <c r="G235" s="699" t="s">
        <v>2704</v>
      </c>
      <c r="H235" s="699" t="s">
        <v>2705</v>
      </c>
      <c r="I235" s="711">
        <v>13.2</v>
      </c>
      <c r="J235" s="711">
        <v>20</v>
      </c>
      <c r="K235" s="712">
        <v>264</v>
      </c>
    </row>
    <row r="236" spans="1:11" ht="14.4" customHeight="1" x14ac:dyDescent="0.3">
      <c r="A236" s="695" t="s">
        <v>556</v>
      </c>
      <c r="B236" s="696" t="s">
        <v>557</v>
      </c>
      <c r="C236" s="699" t="s">
        <v>571</v>
      </c>
      <c r="D236" s="720" t="s">
        <v>1612</v>
      </c>
      <c r="E236" s="699" t="s">
        <v>4089</v>
      </c>
      <c r="F236" s="720" t="s">
        <v>4090</v>
      </c>
      <c r="G236" s="699" t="s">
        <v>2706</v>
      </c>
      <c r="H236" s="699" t="s">
        <v>2707</v>
      </c>
      <c r="I236" s="711">
        <v>1.56</v>
      </c>
      <c r="J236" s="711">
        <v>150</v>
      </c>
      <c r="K236" s="712">
        <v>234</v>
      </c>
    </row>
    <row r="237" spans="1:11" ht="14.4" customHeight="1" x14ac:dyDescent="0.3">
      <c r="A237" s="695" t="s">
        <v>556</v>
      </c>
      <c r="B237" s="696" t="s">
        <v>557</v>
      </c>
      <c r="C237" s="699" t="s">
        <v>571</v>
      </c>
      <c r="D237" s="720" t="s">
        <v>1612</v>
      </c>
      <c r="E237" s="699" t="s">
        <v>4089</v>
      </c>
      <c r="F237" s="720" t="s">
        <v>4090</v>
      </c>
      <c r="G237" s="699" t="s">
        <v>2890</v>
      </c>
      <c r="H237" s="699" t="s">
        <v>2891</v>
      </c>
      <c r="I237" s="711">
        <v>21.24</v>
      </c>
      <c r="J237" s="711">
        <v>50</v>
      </c>
      <c r="K237" s="712">
        <v>1062</v>
      </c>
    </row>
    <row r="238" spans="1:11" ht="14.4" customHeight="1" x14ac:dyDescent="0.3">
      <c r="A238" s="695" t="s">
        <v>556</v>
      </c>
      <c r="B238" s="696" t="s">
        <v>557</v>
      </c>
      <c r="C238" s="699" t="s">
        <v>571</v>
      </c>
      <c r="D238" s="720" t="s">
        <v>1612</v>
      </c>
      <c r="E238" s="699" t="s">
        <v>4089</v>
      </c>
      <c r="F238" s="720" t="s">
        <v>4090</v>
      </c>
      <c r="G238" s="699" t="s">
        <v>2892</v>
      </c>
      <c r="H238" s="699" t="s">
        <v>2893</v>
      </c>
      <c r="I238" s="711">
        <v>6.65</v>
      </c>
      <c r="J238" s="711">
        <v>3</v>
      </c>
      <c r="K238" s="712">
        <v>19.95</v>
      </c>
    </row>
    <row r="239" spans="1:11" ht="14.4" customHeight="1" x14ac:dyDescent="0.3">
      <c r="A239" s="695" t="s">
        <v>556</v>
      </c>
      <c r="B239" s="696" t="s">
        <v>557</v>
      </c>
      <c r="C239" s="699" t="s">
        <v>571</v>
      </c>
      <c r="D239" s="720" t="s">
        <v>1612</v>
      </c>
      <c r="E239" s="699" t="s">
        <v>4089</v>
      </c>
      <c r="F239" s="720" t="s">
        <v>4090</v>
      </c>
      <c r="G239" s="699" t="s">
        <v>2894</v>
      </c>
      <c r="H239" s="699" t="s">
        <v>2895</v>
      </c>
      <c r="I239" s="711">
        <v>6.66</v>
      </c>
      <c r="J239" s="711">
        <v>2</v>
      </c>
      <c r="K239" s="712">
        <v>13.32</v>
      </c>
    </row>
    <row r="240" spans="1:11" ht="14.4" customHeight="1" x14ac:dyDescent="0.3">
      <c r="A240" s="695" t="s">
        <v>556</v>
      </c>
      <c r="B240" s="696" t="s">
        <v>557</v>
      </c>
      <c r="C240" s="699" t="s">
        <v>571</v>
      </c>
      <c r="D240" s="720" t="s">
        <v>1612</v>
      </c>
      <c r="E240" s="699" t="s">
        <v>4089</v>
      </c>
      <c r="F240" s="720" t="s">
        <v>4090</v>
      </c>
      <c r="G240" s="699" t="s">
        <v>2896</v>
      </c>
      <c r="H240" s="699" t="s">
        <v>2897</v>
      </c>
      <c r="I240" s="711">
        <v>6.65</v>
      </c>
      <c r="J240" s="711">
        <v>1</v>
      </c>
      <c r="K240" s="712">
        <v>6.65</v>
      </c>
    </row>
    <row r="241" spans="1:11" ht="14.4" customHeight="1" x14ac:dyDescent="0.3">
      <c r="A241" s="695" t="s">
        <v>556</v>
      </c>
      <c r="B241" s="696" t="s">
        <v>557</v>
      </c>
      <c r="C241" s="699" t="s">
        <v>571</v>
      </c>
      <c r="D241" s="720" t="s">
        <v>1612</v>
      </c>
      <c r="E241" s="699" t="s">
        <v>4089</v>
      </c>
      <c r="F241" s="720" t="s">
        <v>4090</v>
      </c>
      <c r="G241" s="699" t="s">
        <v>2898</v>
      </c>
      <c r="H241" s="699" t="s">
        <v>2899</v>
      </c>
      <c r="I241" s="711">
        <v>220.91</v>
      </c>
      <c r="J241" s="711">
        <v>10</v>
      </c>
      <c r="K241" s="712">
        <v>2209.1</v>
      </c>
    </row>
    <row r="242" spans="1:11" ht="14.4" customHeight="1" x14ac:dyDescent="0.3">
      <c r="A242" s="695" t="s">
        <v>556</v>
      </c>
      <c r="B242" s="696" t="s">
        <v>557</v>
      </c>
      <c r="C242" s="699" t="s">
        <v>571</v>
      </c>
      <c r="D242" s="720" t="s">
        <v>1612</v>
      </c>
      <c r="E242" s="699" t="s">
        <v>4089</v>
      </c>
      <c r="F242" s="720" t="s">
        <v>4090</v>
      </c>
      <c r="G242" s="699" t="s">
        <v>2792</v>
      </c>
      <c r="H242" s="699" t="s">
        <v>2793</v>
      </c>
      <c r="I242" s="711">
        <v>0.47</v>
      </c>
      <c r="J242" s="711">
        <v>700</v>
      </c>
      <c r="K242" s="712">
        <v>329</v>
      </c>
    </row>
    <row r="243" spans="1:11" ht="14.4" customHeight="1" x14ac:dyDescent="0.3">
      <c r="A243" s="695" t="s">
        <v>556</v>
      </c>
      <c r="B243" s="696" t="s">
        <v>557</v>
      </c>
      <c r="C243" s="699" t="s">
        <v>571</v>
      </c>
      <c r="D243" s="720" t="s">
        <v>1612</v>
      </c>
      <c r="E243" s="699" t="s">
        <v>4089</v>
      </c>
      <c r="F243" s="720" t="s">
        <v>4090</v>
      </c>
      <c r="G243" s="699" t="s">
        <v>2900</v>
      </c>
      <c r="H243" s="699" t="s">
        <v>2901</v>
      </c>
      <c r="I243" s="711">
        <v>4.03</v>
      </c>
      <c r="J243" s="711">
        <v>200</v>
      </c>
      <c r="K243" s="712">
        <v>806</v>
      </c>
    </row>
    <row r="244" spans="1:11" ht="14.4" customHeight="1" x14ac:dyDescent="0.3">
      <c r="A244" s="695" t="s">
        <v>556</v>
      </c>
      <c r="B244" s="696" t="s">
        <v>557</v>
      </c>
      <c r="C244" s="699" t="s">
        <v>571</v>
      </c>
      <c r="D244" s="720" t="s">
        <v>1612</v>
      </c>
      <c r="E244" s="699" t="s">
        <v>4089</v>
      </c>
      <c r="F244" s="720" t="s">
        <v>4090</v>
      </c>
      <c r="G244" s="699" t="s">
        <v>2710</v>
      </c>
      <c r="H244" s="699" t="s">
        <v>2711</v>
      </c>
      <c r="I244" s="711">
        <v>2.605</v>
      </c>
      <c r="J244" s="711">
        <v>300</v>
      </c>
      <c r="K244" s="712">
        <v>782</v>
      </c>
    </row>
    <row r="245" spans="1:11" ht="14.4" customHeight="1" x14ac:dyDescent="0.3">
      <c r="A245" s="695" t="s">
        <v>556</v>
      </c>
      <c r="B245" s="696" t="s">
        <v>557</v>
      </c>
      <c r="C245" s="699" t="s">
        <v>571</v>
      </c>
      <c r="D245" s="720" t="s">
        <v>1612</v>
      </c>
      <c r="E245" s="699" t="s">
        <v>4089</v>
      </c>
      <c r="F245" s="720" t="s">
        <v>4090</v>
      </c>
      <c r="G245" s="699" t="s">
        <v>2712</v>
      </c>
      <c r="H245" s="699" t="s">
        <v>2713</v>
      </c>
      <c r="I245" s="711">
        <v>2.6</v>
      </c>
      <c r="J245" s="711">
        <v>50</v>
      </c>
      <c r="K245" s="712">
        <v>130</v>
      </c>
    </row>
    <row r="246" spans="1:11" ht="14.4" customHeight="1" x14ac:dyDescent="0.3">
      <c r="A246" s="695" t="s">
        <v>556</v>
      </c>
      <c r="B246" s="696" t="s">
        <v>557</v>
      </c>
      <c r="C246" s="699" t="s">
        <v>571</v>
      </c>
      <c r="D246" s="720" t="s">
        <v>1612</v>
      </c>
      <c r="E246" s="699" t="s">
        <v>4089</v>
      </c>
      <c r="F246" s="720" t="s">
        <v>4090</v>
      </c>
      <c r="G246" s="699" t="s">
        <v>2902</v>
      </c>
      <c r="H246" s="699" t="s">
        <v>2903</v>
      </c>
      <c r="I246" s="711">
        <v>8.3800000000000008</v>
      </c>
      <c r="J246" s="711">
        <v>10</v>
      </c>
      <c r="K246" s="712">
        <v>83.8</v>
      </c>
    </row>
    <row r="247" spans="1:11" ht="14.4" customHeight="1" x14ac:dyDescent="0.3">
      <c r="A247" s="695" t="s">
        <v>556</v>
      </c>
      <c r="B247" s="696" t="s">
        <v>557</v>
      </c>
      <c r="C247" s="699" t="s">
        <v>571</v>
      </c>
      <c r="D247" s="720" t="s">
        <v>1612</v>
      </c>
      <c r="E247" s="699" t="s">
        <v>4089</v>
      </c>
      <c r="F247" s="720" t="s">
        <v>4090</v>
      </c>
      <c r="G247" s="699" t="s">
        <v>2718</v>
      </c>
      <c r="H247" s="699" t="s">
        <v>2719</v>
      </c>
      <c r="I247" s="711">
        <v>9.1999999999999993</v>
      </c>
      <c r="J247" s="711">
        <v>350</v>
      </c>
      <c r="K247" s="712">
        <v>3220</v>
      </c>
    </row>
    <row r="248" spans="1:11" ht="14.4" customHeight="1" x14ac:dyDescent="0.3">
      <c r="A248" s="695" t="s">
        <v>556</v>
      </c>
      <c r="B248" s="696" t="s">
        <v>557</v>
      </c>
      <c r="C248" s="699" t="s">
        <v>571</v>
      </c>
      <c r="D248" s="720" t="s">
        <v>1612</v>
      </c>
      <c r="E248" s="699" t="s">
        <v>4089</v>
      </c>
      <c r="F248" s="720" t="s">
        <v>4090</v>
      </c>
      <c r="G248" s="699" t="s">
        <v>2904</v>
      </c>
      <c r="H248" s="699" t="s">
        <v>2905</v>
      </c>
      <c r="I248" s="711">
        <v>12.49</v>
      </c>
      <c r="J248" s="711">
        <v>25</v>
      </c>
      <c r="K248" s="712">
        <v>312.18</v>
      </c>
    </row>
    <row r="249" spans="1:11" ht="14.4" customHeight="1" x14ac:dyDescent="0.3">
      <c r="A249" s="695" t="s">
        <v>556</v>
      </c>
      <c r="B249" s="696" t="s">
        <v>557</v>
      </c>
      <c r="C249" s="699" t="s">
        <v>571</v>
      </c>
      <c r="D249" s="720" t="s">
        <v>1612</v>
      </c>
      <c r="E249" s="699" t="s">
        <v>4089</v>
      </c>
      <c r="F249" s="720" t="s">
        <v>4090</v>
      </c>
      <c r="G249" s="699" t="s">
        <v>2906</v>
      </c>
      <c r="H249" s="699" t="s">
        <v>2907</v>
      </c>
      <c r="I249" s="711">
        <v>36.299999999999997</v>
      </c>
      <c r="J249" s="711">
        <v>70</v>
      </c>
      <c r="K249" s="712">
        <v>2541</v>
      </c>
    </row>
    <row r="250" spans="1:11" ht="14.4" customHeight="1" x14ac:dyDescent="0.3">
      <c r="A250" s="695" t="s">
        <v>556</v>
      </c>
      <c r="B250" s="696" t="s">
        <v>557</v>
      </c>
      <c r="C250" s="699" t="s">
        <v>571</v>
      </c>
      <c r="D250" s="720" t="s">
        <v>1612</v>
      </c>
      <c r="E250" s="699" t="s">
        <v>4099</v>
      </c>
      <c r="F250" s="720" t="s">
        <v>4100</v>
      </c>
      <c r="G250" s="699" t="s">
        <v>2908</v>
      </c>
      <c r="H250" s="699" t="s">
        <v>2909</v>
      </c>
      <c r="I250" s="711">
        <v>3.14</v>
      </c>
      <c r="J250" s="711">
        <v>150</v>
      </c>
      <c r="K250" s="712">
        <v>471</v>
      </c>
    </row>
    <row r="251" spans="1:11" ht="14.4" customHeight="1" x14ac:dyDescent="0.3">
      <c r="A251" s="695" t="s">
        <v>556</v>
      </c>
      <c r="B251" s="696" t="s">
        <v>557</v>
      </c>
      <c r="C251" s="699" t="s">
        <v>571</v>
      </c>
      <c r="D251" s="720" t="s">
        <v>1612</v>
      </c>
      <c r="E251" s="699" t="s">
        <v>4101</v>
      </c>
      <c r="F251" s="720" t="s">
        <v>4102</v>
      </c>
      <c r="G251" s="699" t="s">
        <v>2910</v>
      </c>
      <c r="H251" s="699" t="s">
        <v>2911</v>
      </c>
      <c r="I251" s="711">
        <v>267.79000000000002</v>
      </c>
      <c r="J251" s="711">
        <v>10</v>
      </c>
      <c r="K251" s="712">
        <v>2677.9</v>
      </c>
    </row>
    <row r="252" spans="1:11" ht="14.4" customHeight="1" x14ac:dyDescent="0.3">
      <c r="A252" s="695" t="s">
        <v>556</v>
      </c>
      <c r="B252" s="696" t="s">
        <v>557</v>
      </c>
      <c r="C252" s="699" t="s">
        <v>571</v>
      </c>
      <c r="D252" s="720" t="s">
        <v>1612</v>
      </c>
      <c r="E252" s="699" t="s">
        <v>4091</v>
      </c>
      <c r="F252" s="720" t="s">
        <v>4092</v>
      </c>
      <c r="G252" s="699" t="s">
        <v>2722</v>
      </c>
      <c r="H252" s="699" t="s">
        <v>2723</v>
      </c>
      <c r="I252" s="711">
        <v>8.17</v>
      </c>
      <c r="J252" s="711">
        <v>380</v>
      </c>
      <c r="K252" s="712">
        <v>3104.6</v>
      </c>
    </row>
    <row r="253" spans="1:11" ht="14.4" customHeight="1" x14ac:dyDescent="0.3">
      <c r="A253" s="695" t="s">
        <v>556</v>
      </c>
      <c r="B253" s="696" t="s">
        <v>557</v>
      </c>
      <c r="C253" s="699" t="s">
        <v>571</v>
      </c>
      <c r="D253" s="720" t="s">
        <v>1612</v>
      </c>
      <c r="E253" s="699" t="s">
        <v>4091</v>
      </c>
      <c r="F253" s="720" t="s">
        <v>4092</v>
      </c>
      <c r="G253" s="699" t="s">
        <v>2912</v>
      </c>
      <c r="H253" s="699" t="s">
        <v>2913</v>
      </c>
      <c r="I253" s="711">
        <v>7.0249999999999995</v>
      </c>
      <c r="J253" s="711">
        <v>120</v>
      </c>
      <c r="K253" s="712">
        <v>842.9</v>
      </c>
    </row>
    <row r="254" spans="1:11" ht="14.4" customHeight="1" x14ac:dyDescent="0.3">
      <c r="A254" s="695" t="s">
        <v>556</v>
      </c>
      <c r="B254" s="696" t="s">
        <v>557</v>
      </c>
      <c r="C254" s="699" t="s">
        <v>571</v>
      </c>
      <c r="D254" s="720" t="s">
        <v>1612</v>
      </c>
      <c r="E254" s="699" t="s">
        <v>4093</v>
      </c>
      <c r="F254" s="720" t="s">
        <v>4094</v>
      </c>
      <c r="G254" s="699" t="s">
        <v>2724</v>
      </c>
      <c r="H254" s="699" t="s">
        <v>2725</v>
      </c>
      <c r="I254" s="711">
        <v>0.30666666666666664</v>
      </c>
      <c r="J254" s="711">
        <v>1300</v>
      </c>
      <c r="K254" s="712">
        <v>400</v>
      </c>
    </row>
    <row r="255" spans="1:11" ht="14.4" customHeight="1" x14ac:dyDescent="0.3">
      <c r="A255" s="695" t="s">
        <v>556</v>
      </c>
      <c r="B255" s="696" t="s">
        <v>557</v>
      </c>
      <c r="C255" s="699" t="s">
        <v>571</v>
      </c>
      <c r="D255" s="720" t="s">
        <v>1612</v>
      </c>
      <c r="E255" s="699" t="s">
        <v>4093</v>
      </c>
      <c r="F255" s="720" t="s">
        <v>4094</v>
      </c>
      <c r="G255" s="699" t="s">
        <v>2914</v>
      </c>
      <c r="H255" s="699" t="s">
        <v>2915</v>
      </c>
      <c r="I255" s="711">
        <v>0.3</v>
      </c>
      <c r="J255" s="711">
        <v>600</v>
      </c>
      <c r="K255" s="712">
        <v>180</v>
      </c>
    </row>
    <row r="256" spans="1:11" ht="14.4" customHeight="1" x14ac:dyDescent="0.3">
      <c r="A256" s="695" t="s">
        <v>556</v>
      </c>
      <c r="B256" s="696" t="s">
        <v>557</v>
      </c>
      <c r="C256" s="699" t="s">
        <v>571</v>
      </c>
      <c r="D256" s="720" t="s">
        <v>1612</v>
      </c>
      <c r="E256" s="699" t="s">
        <v>4093</v>
      </c>
      <c r="F256" s="720" t="s">
        <v>4094</v>
      </c>
      <c r="G256" s="699" t="s">
        <v>2726</v>
      </c>
      <c r="H256" s="699" t="s">
        <v>2727</v>
      </c>
      <c r="I256" s="711">
        <v>0.3</v>
      </c>
      <c r="J256" s="711">
        <v>400</v>
      </c>
      <c r="K256" s="712">
        <v>120</v>
      </c>
    </row>
    <row r="257" spans="1:11" ht="14.4" customHeight="1" x14ac:dyDescent="0.3">
      <c r="A257" s="695" t="s">
        <v>556</v>
      </c>
      <c r="B257" s="696" t="s">
        <v>557</v>
      </c>
      <c r="C257" s="699" t="s">
        <v>571</v>
      </c>
      <c r="D257" s="720" t="s">
        <v>1612</v>
      </c>
      <c r="E257" s="699" t="s">
        <v>4093</v>
      </c>
      <c r="F257" s="720" t="s">
        <v>4094</v>
      </c>
      <c r="G257" s="699" t="s">
        <v>2730</v>
      </c>
      <c r="H257" s="699" t="s">
        <v>2731</v>
      </c>
      <c r="I257" s="711">
        <v>0.30499999999999999</v>
      </c>
      <c r="J257" s="711">
        <v>2300</v>
      </c>
      <c r="K257" s="712">
        <v>702</v>
      </c>
    </row>
    <row r="258" spans="1:11" ht="14.4" customHeight="1" x14ac:dyDescent="0.3">
      <c r="A258" s="695" t="s">
        <v>556</v>
      </c>
      <c r="B258" s="696" t="s">
        <v>557</v>
      </c>
      <c r="C258" s="699" t="s">
        <v>571</v>
      </c>
      <c r="D258" s="720" t="s">
        <v>1612</v>
      </c>
      <c r="E258" s="699" t="s">
        <v>4093</v>
      </c>
      <c r="F258" s="720" t="s">
        <v>4094</v>
      </c>
      <c r="G258" s="699" t="s">
        <v>2916</v>
      </c>
      <c r="H258" s="699" t="s">
        <v>2917</v>
      </c>
      <c r="I258" s="711">
        <v>1.7566666666666666</v>
      </c>
      <c r="J258" s="711">
        <v>300</v>
      </c>
      <c r="K258" s="712">
        <v>527</v>
      </c>
    </row>
    <row r="259" spans="1:11" ht="14.4" customHeight="1" x14ac:dyDescent="0.3">
      <c r="A259" s="695" t="s">
        <v>556</v>
      </c>
      <c r="B259" s="696" t="s">
        <v>557</v>
      </c>
      <c r="C259" s="699" t="s">
        <v>571</v>
      </c>
      <c r="D259" s="720" t="s">
        <v>1612</v>
      </c>
      <c r="E259" s="699" t="s">
        <v>4095</v>
      </c>
      <c r="F259" s="720" t="s">
        <v>4096</v>
      </c>
      <c r="G259" s="699" t="s">
        <v>2818</v>
      </c>
      <c r="H259" s="699" t="s">
        <v>2819</v>
      </c>
      <c r="I259" s="711">
        <v>0.77249999999999996</v>
      </c>
      <c r="J259" s="711">
        <v>2100</v>
      </c>
      <c r="K259" s="712">
        <v>1625</v>
      </c>
    </row>
    <row r="260" spans="1:11" ht="14.4" customHeight="1" x14ac:dyDescent="0.3">
      <c r="A260" s="695" t="s">
        <v>556</v>
      </c>
      <c r="B260" s="696" t="s">
        <v>557</v>
      </c>
      <c r="C260" s="699" t="s">
        <v>571</v>
      </c>
      <c r="D260" s="720" t="s">
        <v>1612</v>
      </c>
      <c r="E260" s="699" t="s">
        <v>4095</v>
      </c>
      <c r="F260" s="720" t="s">
        <v>4096</v>
      </c>
      <c r="G260" s="699" t="s">
        <v>2734</v>
      </c>
      <c r="H260" s="699" t="s">
        <v>2735</v>
      </c>
      <c r="I260" s="711">
        <v>0.77166666666666683</v>
      </c>
      <c r="J260" s="711">
        <v>10000</v>
      </c>
      <c r="K260" s="712">
        <v>7725</v>
      </c>
    </row>
    <row r="261" spans="1:11" ht="14.4" customHeight="1" x14ac:dyDescent="0.3">
      <c r="A261" s="695" t="s">
        <v>556</v>
      </c>
      <c r="B261" s="696" t="s">
        <v>557</v>
      </c>
      <c r="C261" s="699" t="s">
        <v>571</v>
      </c>
      <c r="D261" s="720" t="s">
        <v>1612</v>
      </c>
      <c r="E261" s="699" t="s">
        <v>4103</v>
      </c>
      <c r="F261" s="720" t="s">
        <v>4104</v>
      </c>
      <c r="G261" s="699" t="s">
        <v>2918</v>
      </c>
      <c r="H261" s="699" t="s">
        <v>2919</v>
      </c>
      <c r="I261" s="711">
        <v>139.44</v>
      </c>
      <c r="J261" s="711">
        <v>2</v>
      </c>
      <c r="K261" s="712">
        <v>278.88</v>
      </c>
    </row>
    <row r="262" spans="1:11" ht="14.4" customHeight="1" x14ac:dyDescent="0.3">
      <c r="A262" s="695" t="s">
        <v>556</v>
      </c>
      <c r="B262" s="696" t="s">
        <v>557</v>
      </c>
      <c r="C262" s="699" t="s">
        <v>571</v>
      </c>
      <c r="D262" s="720" t="s">
        <v>1612</v>
      </c>
      <c r="E262" s="699" t="s">
        <v>4103</v>
      </c>
      <c r="F262" s="720" t="s">
        <v>4104</v>
      </c>
      <c r="G262" s="699" t="s">
        <v>2920</v>
      </c>
      <c r="H262" s="699" t="s">
        <v>2921</v>
      </c>
      <c r="I262" s="711">
        <v>139.44</v>
      </c>
      <c r="J262" s="711">
        <v>2</v>
      </c>
      <c r="K262" s="712">
        <v>278.88</v>
      </c>
    </row>
    <row r="263" spans="1:11" ht="14.4" customHeight="1" x14ac:dyDescent="0.3">
      <c r="A263" s="695" t="s">
        <v>556</v>
      </c>
      <c r="B263" s="696" t="s">
        <v>557</v>
      </c>
      <c r="C263" s="699" t="s">
        <v>571</v>
      </c>
      <c r="D263" s="720" t="s">
        <v>1612</v>
      </c>
      <c r="E263" s="699" t="s">
        <v>4103</v>
      </c>
      <c r="F263" s="720" t="s">
        <v>4104</v>
      </c>
      <c r="G263" s="699" t="s">
        <v>2922</v>
      </c>
      <c r="H263" s="699" t="s">
        <v>2923</v>
      </c>
      <c r="I263" s="711">
        <v>152.46</v>
      </c>
      <c r="J263" s="711">
        <v>7</v>
      </c>
      <c r="K263" s="712">
        <v>1067.22</v>
      </c>
    </row>
    <row r="264" spans="1:11" ht="14.4" customHeight="1" x14ac:dyDescent="0.3">
      <c r="A264" s="695" t="s">
        <v>556</v>
      </c>
      <c r="B264" s="696" t="s">
        <v>557</v>
      </c>
      <c r="C264" s="699" t="s">
        <v>574</v>
      </c>
      <c r="D264" s="720" t="s">
        <v>4105</v>
      </c>
      <c r="E264" s="699" t="s">
        <v>4087</v>
      </c>
      <c r="F264" s="720" t="s">
        <v>4088</v>
      </c>
      <c r="G264" s="699" t="s">
        <v>2924</v>
      </c>
      <c r="H264" s="699" t="s">
        <v>2925</v>
      </c>
      <c r="I264" s="711">
        <v>2.62</v>
      </c>
      <c r="J264" s="711">
        <v>100</v>
      </c>
      <c r="K264" s="712">
        <v>262.2</v>
      </c>
    </row>
    <row r="265" spans="1:11" ht="14.4" customHeight="1" x14ac:dyDescent="0.3">
      <c r="A265" s="695" t="s">
        <v>556</v>
      </c>
      <c r="B265" s="696" t="s">
        <v>557</v>
      </c>
      <c r="C265" s="699" t="s">
        <v>574</v>
      </c>
      <c r="D265" s="720" t="s">
        <v>4105</v>
      </c>
      <c r="E265" s="699" t="s">
        <v>4089</v>
      </c>
      <c r="F265" s="720" t="s">
        <v>4090</v>
      </c>
      <c r="G265" s="699" t="s">
        <v>2926</v>
      </c>
      <c r="H265" s="699" t="s">
        <v>2927</v>
      </c>
      <c r="I265" s="711">
        <v>1719.25</v>
      </c>
      <c r="J265" s="711">
        <v>4</v>
      </c>
      <c r="K265" s="712">
        <v>6877</v>
      </c>
    </row>
    <row r="266" spans="1:11" ht="14.4" customHeight="1" x14ac:dyDescent="0.3">
      <c r="A266" s="695" t="s">
        <v>556</v>
      </c>
      <c r="B266" s="696" t="s">
        <v>557</v>
      </c>
      <c r="C266" s="699" t="s">
        <v>574</v>
      </c>
      <c r="D266" s="720" t="s">
        <v>4105</v>
      </c>
      <c r="E266" s="699" t="s">
        <v>4089</v>
      </c>
      <c r="F266" s="720" t="s">
        <v>4090</v>
      </c>
      <c r="G266" s="699" t="s">
        <v>2928</v>
      </c>
      <c r="H266" s="699" t="s">
        <v>2929</v>
      </c>
      <c r="I266" s="711">
        <v>1063.5999999999999</v>
      </c>
      <c r="J266" s="711">
        <v>4</v>
      </c>
      <c r="K266" s="712">
        <v>4254.3999999999996</v>
      </c>
    </row>
    <row r="267" spans="1:11" ht="14.4" customHeight="1" x14ac:dyDescent="0.3">
      <c r="A267" s="695" t="s">
        <v>556</v>
      </c>
      <c r="B267" s="696" t="s">
        <v>557</v>
      </c>
      <c r="C267" s="699" t="s">
        <v>574</v>
      </c>
      <c r="D267" s="720" t="s">
        <v>4105</v>
      </c>
      <c r="E267" s="699" t="s">
        <v>4089</v>
      </c>
      <c r="F267" s="720" t="s">
        <v>4090</v>
      </c>
      <c r="G267" s="699" t="s">
        <v>2930</v>
      </c>
      <c r="H267" s="699" t="s">
        <v>2931</v>
      </c>
      <c r="I267" s="711">
        <v>344.44</v>
      </c>
      <c r="J267" s="711">
        <v>10</v>
      </c>
      <c r="K267" s="712">
        <v>3444.4</v>
      </c>
    </row>
    <row r="268" spans="1:11" ht="14.4" customHeight="1" x14ac:dyDescent="0.3">
      <c r="A268" s="695" t="s">
        <v>556</v>
      </c>
      <c r="B268" s="696" t="s">
        <v>557</v>
      </c>
      <c r="C268" s="699" t="s">
        <v>574</v>
      </c>
      <c r="D268" s="720" t="s">
        <v>4105</v>
      </c>
      <c r="E268" s="699" t="s">
        <v>4089</v>
      </c>
      <c r="F268" s="720" t="s">
        <v>4090</v>
      </c>
      <c r="G268" s="699" t="s">
        <v>2932</v>
      </c>
      <c r="H268" s="699" t="s">
        <v>2933</v>
      </c>
      <c r="I268" s="711">
        <v>1965.001666666667</v>
      </c>
      <c r="J268" s="711">
        <v>6</v>
      </c>
      <c r="K268" s="712">
        <v>11790.010000000002</v>
      </c>
    </row>
    <row r="269" spans="1:11" ht="14.4" customHeight="1" x14ac:dyDescent="0.3">
      <c r="A269" s="695" t="s">
        <v>556</v>
      </c>
      <c r="B269" s="696" t="s">
        <v>557</v>
      </c>
      <c r="C269" s="699" t="s">
        <v>574</v>
      </c>
      <c r="D269" s="720" t="s">
        <v>4105</v>
      </c>
      <c r="E269" s="699" t="s">
        <v>4089</v>
      </c>
      <c r="F269" s="720" t="s">
        <v>4090</v>
      </c>
      <c r="G269" s="699" t="s">
        <v>2934</v>
      </c>
      <c r="H269" s="699" t="s">
        <v>2935</v>
      </c>
      <c r="I269" s="711">
        <v>595.08000000000004</v>
      </c>
      <c r="J269" s="711">
        <v>5</v>
      </c>
      <c r="K269" s="712">
        <v>2975.4</v>
      </c>
    </row>
    <row r="270" spans="1:11" ht="14.4" customHeight="1" x14ac:dyDescent="0.3">
      <c r="A270" s="695" t="s">
        <v>556</v>
      </c>
      <c r="B270" s="696" t="s">
        <v>557</v>
      </c>
      <c r="C270" s="699" t="s">
        <v>574</v>
      </c>
      <c r="D270" s="720" t="s">
        <v>4105</v>
      </c>
      <c r="E270" s="699" t="s">
        <v>4089</v>
      </c>
      <c r="F270" s="720" t="s">
        <v>4090</v>
      </c>
      <c r="G270" s="699" t="s">
        <v>2936</v>
      </c>
      <c r="H270" s="699" t="s">
        <v>2937</v>
      </c>
      <c r="I270" s="711">
        <v>9196</v>
      </c>
      <c r="J270" s="711">
        <v>11</v>
      </c>
      <c r="K270" s="712">
        <v>101156</v>
      </c>
    </row>
    <row r="271" spans="1:11" ht="14.4" customHeight="1" x14ac:dyDescent="0.3">
      <c r="A271" s="695" t="s">
        <v>556</v>
      </c>
      <c r="B271" s="696" t="s">
        <v>557</v>
      </c>
      <c r="C271" s="699" t="s">
        <v>574</v>
      </c>
      <c r="D271" s="720" t="s">
        <v>4105</v>
      </c>
      <c r="E271" s="699" t="s">
        <v>4089</v>
      </c>
      <c r="F271" s="720" t="s">
        <v>4090</v>
      </c>
      <c r="G271" s="699" t="s">
        <v>2938</v>
      </c>
      <c r="H271" s="699" t="s">
        <v>2939</v>
      </c>
      <c r="I271" s="711">
        <v>128.82</v>
      </c>
      <c r="J271" s="711">
        <v>1</v>
      </c>
      <c r="K271" s="712">
        <v>128.82</v>
      </c>
    </row>
    <row r="272" spans="1:11" ht="14.4" customHeight="1" x14ac:dyDescent="0.3">
      <c r="A272" s="695" t="s">
        <v>556</v>
      </c>
      <c r="B272" s="696" t="s">
        <v>557</v>
      </c>
      <c r="C272" s="699" t="s">
        <v>574</v>
      </c>
      <c r="D272" s="720" t="s">
        <v>4105</v>
      </c>
      <c r="E272" s="699" t="s">
        <v>4089</v>
      </c>
      <c r="F272" s="720" t="s">
        <v>4090</v>
      </c>
      <c r="G272" s="699" t="s">
        <v>2940</v>
      </c>
      <c r="H272" s="699" t="s">
        <v>2941</v>
      </c>
      <c r="I272" s="711">
        <v>759</v>
      </c>
      <c r="J272" s="711">
        <v>1</v>
      </c>
      <c r="K272" s="712">
        <v>759</v>
      </c>
    </row>
    <row r="273" spans="1:11" ht="14.4" customHeight="1" x14ac:dyDescent="0.3">
      <c r="A273" s="695" t="s">
        <v>556</v>
      </c>
      <c r="B273" s="696" t="s">
        <v>557</v>
      </c>
      <c r="C273" s="699" t="s">
        <v>574</v>
      </c>
      <c r="D273" s="720" t="s">
        <v>4105</v>
      </c>
      <c r="E273" s="699" t="s">
        <v>4089</v>
      </c>
      <c r="F273" s="720" t="s">
        <v>4090</v>
      </c>
      <c r="G273" s="699" t="s">
        <v>2942</v>
      </c>
      <c r="H273" s="699" t="s">
        <v>2943</v>
      </c>
      <c r="I273" s="711">
        <v>2197.36</v>
      </c>
      <c r="J273" s="711">
        <v>1</v>
      </c>
      <c r="K273" s="712">
        <v>2197.36</v>
      </c>
    </row>
    <row r="274" spans="1:11" ht="14.4" customHeight="1" x14ac:dyDescent="0.3">
      <c r="A274" s="695" t="s">
        <v>556</v>
      </c>
      <c r="B274" s="696" t="s">
        <v>557</v>
      </c>
      <c r="C274" s="699" t="s">
        <v>574</v>
      </c>
      <c r="D274" s="720" t="s">
        <v>4105</v>
      </c>
      <c r="E274" s="699" t="s">
        <v>4089</v>
      </c>
      <c r="F274" s="720" t="s">
        <v>4090</v>
      </c>
      <c r="G274" s="699" t="s">
        <v>2944</v>
      </c>
      <c r="H274" s="699" t="s">
        <v>2945</v>
      </c>
      <c r="I274" s="711">
        <v>595.08000000000004</v>
      </c>
      <c r="J274" s="711">
        <v>1</v>
      </c>
      <c r="K274" s="712">
        <v>595.08000000000004</v>
      </c>
    </row>
    <row r="275" spans="1:11" ht="14.4" customHeight="1" x14ac:dyDescent="0.3">
      <c r="A275" s="695" t="s">
        <v>556</v>
      </c>
      <c r="B275" s="696" t="s">
        <v>557</v>
      </c>
      <c r="C275" s="699" t="s">
        <v>574</v>
      </c>
      <c r="D275" s="720" t="s">
        <v>4105</v>
      </c>
      <c r="E275" s="699" t="s">
        <v>4089</v>
      </c>
      <c r="F275" s="720" t="s">
        <v>4090</v>
      </c>
      <c r="G275" s="699" t="s">
        <v>2946</v>
      </c>
      <c r="H275" s="699" t="s">
        <v>2947</v>
      </c>
      <c r="I275" s="711">
        <v>1898.49</v>
      </c>
      <c r="J275" s="711">
        <v>1</v>
      </c>
      <c r="K275" s="712">
        <v>1898.49</v>
      </c>
    </row>
    <row r="276" spans="1:11" ht="14.4" customHeight="1" x14ac:dyDescent="0.3">
      <c r="A276" s="695" t="s">
        <v>556</v>
      </c>
      <c r="B276" s="696" t="s">
        <v>557</v>
      </c>
      <c r="C276" s="699" t="s">
        <v>574</v>
      </c>
      <c r="D276" s="720" t="s">
        <v>4105</v>
      </c>
      <c r="E276" s="699" t="s">
        <v>4089</v>
      </c>
      <c r="F276" s="720" t="s">
        <v>4090</v>
      </c>
      <c r="G276" s="699" t="s">
        <v>2948</v>
      </c>
      <c r="H276" s="699" t="s">
        <v>2949</v>
      </c>
      <c r="I276" s="711">
        <v>6056</v>
      </c>
      <c r="J276" s="711">
        <v>1</v>
      </c>
      <c r="K276" s="712">
        <v>6056</v>
      </c>
    </row>
    <row r="277" spans="1:11" ht="14.4" customHeight="1" x14ac:dyDescent="0.3">
      <c r="A277" s="695" t="s">
        <v>556</v>
      </c>
      <c r="B277" s="696" t="s">
        <v>557</v>
      </c>
      <c r="C277" s="699" t="s">
        <v>574</v>
      </c>
      <c r="D277" s="720" t="s">
        <v>4105</v>
      </c>
      <c r="E277" s="699" t="s">
        <v>4089</v>
      </c>
      <c r="F277" s="720" t="s">
        <v>4090</v>
      </c>
      <c r="G277" s="699" t="s">
        <v>2950</v>
      </c>
      <c r="H277" s="699" t="s">
        <v>2951</v>
      </c>
      <c r="I277" s="711">
        <v>1928.7249999999999</v>
      </c>
      <c r="J277" s="711">
        <v>3</v>
      </c>
      <c r="K277" s="712">
        <v>5786.2</v>
      </c>
    </row>
    <row r="278" spans="1:11" ht="14.4" customHeight="1" x14ac:dyDescent="0.3">
      <c r="A278" s="695" t="s">
        <v>556</v>
      </c>
      <c r="B278" s="696" t="s">
        <v>557</v>
      </c>
      <c r="C278" s="699" t="s">
        <v>574</v>
      </c>
      <c r="D278" s="720" t="s">
        <v>4105</v>
      </c>
      <c r="E278" s="699" t="s">
        <v>4089</v>
      </c>
      <c r="F278" s="720" t="s">
        <v>4090</v>
      </c>
      <c r="G278" s="699" t="s">
        <v>2952</v>
      </c>
      <c r="H278" s="699" t="s">
        <v>2953</v>
      </c>
      <c r="I278" s="711">
        <v>4191.8999999999996</v>
      </c>
      <c r="J278" s="711">
        <v>1</v>
      </c>
      <c r="K278" s="712">
        <v>4191.8999999999996</v>
      </c>
    </row>
    <row r="279" spans="1:11" ht="14.4" customHeight="1" x14ac:dyDescent="0.3">
      <c r="A279" s="695" t="s">
        <v>556</v>
      </c>
      <c r="B279" s="696" t="s">
        <v>557</v>
      </c>
      <c r="C279" s="699" t="s">
        <v>574</v>
      </c>
      <c r="D279" s="720" t="s">
        <v>4105</v>
      </c>
      <c r="E279" s="699" t="s">
        <v>4089</v>
      </c>
      <c r="F279" s="720" t="s">
        <v>4090</v>
      </c>
      <c r="G279" s="699" t="s">
        <v>2954</v>
      </c>
      <c r="H279" s="699" t="s">
        <v>2955</v>
      </c>
      <c r="I279" s="711">
        <v>4445.9000000000005</v>
      </c>
      <c r="J279" s="711">
        <v>8</v>
      </c>
      <c r="K279" s="712">
        <v>35567.199999999997</v>
      </c>
    </row>
    <row r="280" spans="1:11" ht="14.4" customHeight="1" x14ac:dyDescent="0.3">
      <c r="A280" s="695" t="s">
        <v>556</v>
      </c>
      <c r="B280" s="696" t="s">
        <v>557</v>
      </c>
      <c r="C280" s="699" t="s">
        <v>574</v>
      </c>
      <c r="D280" s="720" t="s">
        <v>4105</v>
      </c>
      <c r="E280" s="699" t="s">
        <v>4089</v>
      </c>
      <c r="F280" s="720" t="s">
        <v>4090</v>
      </c>
      <c r="G280" s="699" t="s">
        <v>2956</v>
      </c>
      <c r="H280" s="699" t="s">
        <v>2957</v>
      </c>
      <c r="I280" s="711">
        <v>101.64</v>
      </c>
      <c r="J280" s="711">
        <v>20</v>
      </c>
      <c r="K280" s="712">
        <v>2032.8</v>
      </c>
    </row>
    <row r="281" spans="1:11" ht="14.4" customHeight="1" x14ac:dyDescent="0.3">
      <c r="A281" s="695" t="s">
        <v>556</v>
      </c>
      <c r="B281" s="696" t="s">
        <v>557</v>
      </c>
      <c r="C281" s="699" t="s">
        <v>574</v>
      </c>
      <c r="D281" s="720" t="s">
        <v>4105</v>
      </c>
      <c r="E281" s="699" t="s">
        <v>4089</v>
      </c>
      <c r="F281" s="720" t="s">
        <v>4090</v>
      </c>
      <c r="G281" s="699" t="s">
        <v>2958</v>
      </c>
      <c r="H281" s="699" t="s">
        <v>2959</v>
      </c>
      <c r="I281" s="711">
        <v>344.44499999999999</v>
      </c>
      <c r="J281" s="711">
        <v>20</v>
      </c>
      <c r="K281" s="712">
        <v>6888.8600000000006</v>
      </c>
    </row>
    <row r="282" spans="1:11" ht="14.4" customHeight="1" x14ac:dyDescent="0.3">
      <c r="A282" s="695" t="s">
        <v>556</v>
      </c>
      <c r="B282" s="696" t="s">
        <v>557</v>
      </c>
      <c r="C282" s="699" t="s">
        <v>574</v>
      </c>
      <c r="D282" s="720" t="s">
        <v>4105</v>
      </c>
      <c r="E282" s="699" t="s">
        <v>4089</v>
      </c>
      <c r="F282" s="720" t="s">
        <v>4090</v>
      </c>
      <c r="G282" s="699" t="s">
        <v>2960</v>
      </c>
      <c r="H282" s="699" t="s">
        <v>2961</v>
      </c>
      <c r="I282" s="711">
        <v>582.02</v>
      </c>
      <c r="J282" s="711">
        <v>1</v>
      </c>
      <c r="K282" s="712">
        <v>582.02</v>
      </c>
    </row>
    <row r="283" spans="1:11" ht="14.4" customHeight="1" x14ac:dyDescent="0.3">
      <c r="A283" s="695" t="s">
        <v>556</v>
      </c>
      <c r="B283" s="696" t="s">
        <v>557</v>
      </c>
      <c r="C283" s="699" t="s">
        <v>574</v>
      </c>
      <c r="D283" s="720" t="s">
        <v>4105</v>
      </c>
      <c r="E283" s="699" t="s">
        <v>4089</v>
      </c>
      <c r="F283" s="720" t="s">
        <v>4090</v>
      </c>
      <c r="G283" s="699" t="s">
        <v>2962</v>
      </c>
      <c r="H283" s="699" t="s">
        <v>2963</v>
      </c>
      <c r="I283" s="711">
        <v>874.39</v>
      </c>
      <c r="J283" s="711">
        <v>2</v>
      </c>
      <c r="K283" s="712">
        <v>1748.78</v>
      </c>
    </row>
    <row r="284" spans="1:11" ht="14.4" customHeight="1" x14ac:dyDescent="0.3">
      <c r="A284" s="695" t="s">
        <v>556</v>
      </c>
      <c r="B284" s="696" t="s">
        <v>557</v>
      </c>
      <c r="C284" s="699" t="s">
        <v>574</v>
      </c>
      <c r="D284" s="720" t="s">
        <v>4105</v>
      </c>
      <c r="E284" s="699" t="s">
        <v>4089</v>
      </c>
      <c r="F284" s="720" t="s">
        <v>4090</v>
      </c>
      <c r="G284" s="699" t="s">
        <v>2964</v>
      </c>
      <c r="H284" s="699" t="s">
        <v>2965</v>
      </c>
      <c r="I284" s="711">
        <v>273.81</v>
      </c>
      <c r="J284" s="711">
        <v>10</v>
      </c>
      <c r="K284" s="712">
        <v>2738.08</v>
      </c>
    </row>
    <row r="285" spans="1:11" ht="14.4" customHeight="1" x14ac:dyDescent="0.3">
      <c r="A285" s="695" t="s">
        <v>556</v>
      </c>
      <c r="B285" s="696" t="s">
        <v>557</v>
      </c>
      <c r="C285" s="699" t="s">
        <v>574</v>
      </c>
      <c r="D285" s="720" t="s">
        <v>4105</v>
      </c>
      <c r="E285" s="699" t="s">
        <v>4089</v>
      </c>
      <c r="F285" s="720" t="s">
        <v>4090</v>
      </c>
      <c r="G285" s="699" t="s">
        <v>2966</v>
      </c>
      <c r="H285" s="699" t="s">
        <v>2967</v>
      </c>
      <c r="I285" s="711">
        <v>2197.38</v>
      </c>
      <c r="J285" s="711">
        <v>2</v>
      </c>
      <c r="K285" s="712">
        <v>4394.76</v>
      </c>
    </row>
    <row r="286" spans="1:11" ht="14.4" customHeight="1" x14ac:dyDescent="0.3">
      <c r="A286" s="695" t="s">
        <v>556</v>
      </c>
      <c r="B286" s="696" t="s">
        <v>557</v>
      </c>
      <c r="C286" s="699" t="s">
        <v>574</v>
      </c>
      <c r="D286" s="720" t="s">
        <v>4105</v>
      </c>
      <c r="E286" s="699" t="s">
        <v>4089</v>
      </c>
      <c r="F286" s="720" t="s">
        <v>4090</v>
      </c>
      <c r="G286" s="699" t="s">
        <v>2968</v>
      </c>
      <c r="H286" s="699" t="s">
        <v>2969</v>
      </c>
      <c r="I286" s="711">
        <v>861.52</v>
      </c>
      <c r="J286" s="711">
        <v>1</v>
      </c>
      <c r="K286" s="712">
        <v>861.52</v>
      </c>
    </row>
    <row r="287" spans="1:11" ht="14.4" customHeight="1" x14ac:dyDescent="0.3">
      <c r="A287" s="695" t="s">
        <v>556</v>
      </c>
      <c r="B287" s="696" t="s">
        <v>557</v>
      </c>
      <c r="C287" s="699" t="s">
        <v>574</v>
      </c>
      <c r="D287" s="720" t="s">
        <v>4105</v>
      </c>
      <c r="E287" s="699" t="s">
        <v>4089</v>
      </c>
      <c r="F287" s="720" t="s">
        <v>4090</v>
      </c>
      <c r="G287" s="699" t="s">
        <v>2970</v>
      </c>
      <c r="H287" s="699" t="s">
        <v>2971</v>
      </c>
      <c r="I287" s="711">
        <v>3760.5</v>
      </c>
      <c r="J287" s="711">
        <v>5</v>
      </c>
      <c r="K287" s="712">
        <v>18802.5</v>
      </c>
    </row>
    <row r="288" spans="1:11" ht="14.4" customHeight="1" x14ac:dyDescent="0.3">
      <c r="A288" s="695" t="s">
        <v>556</v>
      </c>
      <c r="B288" s="696" t="s">
        <v>557</v>
      </c>
      <c r="C288" s="699" t="s">
        <v>574</v>
      </c>
      <c r="D288" s="720" t="s">
        <v>4105</v>
      </c>
      <c r="E288" s="699" t="s">
        <v>4089</v>
      </c>
      <c r="F288" s="720" t="s">
        <v>4090</v>
      </c>
      <c r="G288" s="699" t="s">
        <v>2972</v>
      </c>
      <c r="H288" s="699" t="s">
        <v>2973</v>
      </c>
      <c r="I288" s="711">
        <v>1691.58</v>
      </c>
      <c r="J288" s="711">
        <v>1</v>
      </c>
      <c r="K288" s="712">
        <v>1691.58</v>
      </c>
    </row>
    <row r="289" spans="1:11" ht="14.4" customHeight="1" x14ac:dyDescent="0.3">
      <c r="A289" s="695" t="s">
        <v>556</v>
      </c>
      <c r="B289" s="696" t="s">
        <v>557</v>
      </c>
      <c r="C289" s="699" t="s">
        <v>574</v>
      </c>
      <c r="D289" s="720" t="s">
        <v>4105</v>
      </c>
      <c r="E289" s="699" t="s">
        <v>4089</v>
      </c>
      <c r="F289" s="720" t="s">
        <v>4090</v>
      </c>
      <c r="G289" s="699" t="s">
        <v>2974</v>
      </c>
      <c r="H289" s="699" t="s">
        <v>2975</v>
      </c>
      <c r="I289" s="711">
        <v>7096.7</v>
      </c>
      <c r="J289" s="711">
        <v>1</v>
      </c>
      <c r="K289" s="712">
        <v>7096.7</v>
      </c>
    </row>
    <row r="290" spans="1:11" ht="14.4" customHeight="1" x14ac:dyDescent="0.3">
      <c r="A290" s="695" t="s">
        <v>556</v>
      </c>
      <c r="B290" s="696" t="s">
        <v>557</v>
      </c>
      <c r="C290" s="699" t="s">
        <v>574</v>
      </c>
      <c r="D290" s="720" t="s">
        <v>4105</v>
      </c>
      <c r="E290" s="699" t="s">
        <v>4089</v>
      </c>
      <c r="F290" s="720" t="s">
        <v>4090</v>
      </c>
      <c r="G290" s="699" t="s">
        <v>2976</v>
      </c>
      <c r="H290" s="699" t="s">
        <v>2977</v>
      </c>
      <c r="I290" s="711">
        <v>1043</v>
      </c>
      <c r="J290" s="711">
        <v>1</v>
      </c>
      <c r="K290" s="712">
        <v>1043</v>
      </c>
    </row>
    <row r="291" spans="1:11" ht="14.4" customHeight="1" x14ac:dyDescent="0.3">
      <c r="A291" s="695" t="s">
        <v>556</v>
      </c>
      <c r="B291" s="696" t="s">
        <v>557</v>
      </c>
      <c r="C291" s="699" t="s">
        <v>574</v>
      </c>
      <c r="D291" s="720" t="s">
        <v>4105</v>
      </c>
      <c r="E291" s="699" t="s">
        <v>4089</v>
      </c>
      <c r="F291" s="720" t="s">
        <v>4090</v>
      </c>
      <c r="G291" s="699" t="s">
        <v>2978</v>
      </c>
      <c r="H291" s="699" t="s">
        <v>2979</v>
      </c>
      <c r="I291" s="711">
        <v>532.4</v>
      </c>
      <c r="J291" s="711">
        <v>2</v>
      </c>
      <c r="K291" s="712">
        <v>1064.8</v>
      </c>
    </row>
    <row r="292" spans="1:11" ht="14.4" customHeight="1" x14ac:dyDescent="0.3">
      <c r="A292" s="695" t="s">
        <v>556</v>
      </c>
      <c r="B292" s="696" t="s">
        <v>557</v>
      </c>
      <c r="C292" s="699" t="s">
        <v>574</v>
      </c>
      <c r="D292" s="720" t="s">
        <v>4105</v>
      </c>
      <c r="E292" s="699" t="s">
        <v>4089</v>
      </c>
      <c r="F292" s="720" t="s">
        <v>4090</v>
      </c>
      <c r="G292" s="699" t="s">
        <v>2980</v>
      </c>
      <c r="H292" s="699" t="s">
        <v>2981</v>
      </c>
      <c r="I292" s="711">
        <v>2424.8000000000002</v>
      </c>
      <c r="J292" s="711">
        <v>1</v>
      </c>
      <c r="K292" s="712">
        <v>2424.8000000000002</v>
      </c>
    </row>
    <row r="293" spans="1:11" ht="14.4" customHeight="1" x14ac:dyDescent="0.3">
      <c r="A293" s="695" t="s">
        <v>556</v>
      </c>
      <c r="B293" s="696" t="s">
        <v>557</v>
      </c>
      <c r="C293" s="699" t="s">
        <v>574</v>
      </c>
      <c r="D293" s="720" t="s">
        <v>4105</v>
      </c>
      <c r="E293" s="699" t="s">
        <v>4089</v>
      </c>
      <c r="F293" s="720" t="s">
        <v>4090</v>
      </c>
      <c r="G293" s="699" t="s">
        <v>2982</v>
      </c>
      <c r="H293" s="699" t="s">
        <v>2983</v>
      </c>
      <c r="I293" s="711">
        <v>9801</v>
      </c>
      <c r="J293" s="711">
        <v>1</v>
      </c>
      <c r="K293" s="712">
        <v>9801</v>
      </c>
    </row>
    <row r="294" spans="1:11" ht="14.4" customHeight="1" x14ac:dyDescent="0.3">
      <c r="A294" s="695" t="s">
        <v>556</v>
      </c>
      <c r="B294" s="696" t="s">
        <v>557</v>
      </c>
      <c r="C294" s="699" t="s">
        <v>574</v>
      </c>
      <c r="D294" s="720" t="s">
        <v>4105</v>
      </c>
      <c r="E294" s="699" t="s">
        <v>4089</v>
      </c>
      <c r="F294" s="720" t="s">
        <v>4090</v>
      </c>
      <c r="G294" s="699" t="s">
        <v>2984</v>
      </c>
      <c r="H294" s="699" t="s">
        <v>2985</v>
      </c>
      <c r="I294" s="711">
        <v>8591</v>
      </c>
      <c r="J294" s="711">
        <v>1</v>
      </c>
      <c r="K294" s="712">
        <v>8591</v>
      </c>
    </row>
    <row r="295" spans="1:11" ht="14.4" customHeight="1" x14ac:dyDescent="0.3">
      <c r="A295" s="695" t="s">
        <v>556</v>
      </c>
      <c r="B295" s="696" t="s">
        <v>557</v>
      </c>
      <c r="C295" s="699" t="s">
        <v>574</v>
      </c>
      <c r="D295" s="720" t="s">
        <v>4105</v>
      </c>
      <c r="E295" s="699" t="s">
        <v>4089</v>
      </c>
      <c r="F295" s="720" t="s">
        <v>4090</v>
      </c>
      <c r="G295" s="699" t="s">
        <v>2986</v>
      </c>
      <c r="H295" s="699" t="s">
        <v>2987</v>
      </c>
      <c r="I295" s="711">
        <v>9250.7000000000007</v>
      </c>
      <c r="J295" s="711">
        <v>1</v>
      </c>
      <c r="K295" s="712">
        <v>9250.7000000000007</v>
      </c>
    </row>
    <row r="296" spans="1:11" ht="14.4" customHeight="1" x14ac:dyDescent="0.3">
      <c r="A296" s="695" t="s">
        <v>556</v>
      </c>
      <c r="B296" s="696" t="s">
        <v>557</v>
      </c>
      <c r="C296" s="699" t="s">
        <v>574</v>
      </c>
      <c r="D296" s="720" t="s">
        <v>4105</v>
      </c>
      <c r="E296" s="699" t="s">
        <v>4089</v>
      </c>
      <c r="F296" s="720" t="s">
        <v>4090</v>
      </c>
      <c r="G296" s="699" t="s">
        <v>2988</v>
      </c>
      <c r="H296" s="699" t="s">
        <v>2989</v>
      </c>
      <c r="I296" s="711">
        <v>4235</v>
      </c>
      <c r="J296" s="711">
        <v>1</v>
      </c>
      <c r="K296" s="712">
        <v>4235</v>
      </c>
    </row>
    <row r="297" spans="1:11" ht="14.4" customHeight="1" x14ac:dyDescent="0.3">
      <c r="A297" s="695" t="s">
        <v>556</v>
      </c>
      <c r="B297" s="696" t="s">
        <v>557</v>
      </c>
      <c r="C297" s="699" t="s">
        <v>574</v>
      </c>
      <c r="D297" s="720" t="s">
        <v>4105</v>
      </c>
      <c r="E297" s="699" t="s">
        <v>4089</v>
      </c>
      <c r="F297" s="720" t="s">
        <v>4090</v>
      </c>
      <c r="G297" s="699" t="s">
        <v>2990</v>
      </c>
      <c r="H297" s="699" t="s">
        <v>2991</v>
      </c>
      <c r="I297" s="711">
        <v>3388</v>
      </c>
      <c r="J297" s="711">
        <v>1</v>
      </c>
      <c r="K297" s="712">
        <v>3388</v>
      </c>
    </row>
    <row r="298" spans="1:11" ht="14.4" customHeight="1" x14ac:dyDescent="0.3">
      <c r="A298" s="695" t="s">
        <v>556</v>
      </c>
      <c r="B298" s="696" t="s">
        <v>557</v>
      </c>
      <c r="C298" s="699" t="s">
        <v>574</v>
      </c>
      <c r="D298" s="720" t="s">
        <v>4105</v>
      </c>
      <c r="E298" s="699" t="s">
        <v>4089</v>
      </c>
      <c r="F298" s="720" t="s">
        <v>4090</v>
      </c>
      <c r="G298" s="699" t="s">
        <v>2992</v>
      </c>
      <c r="H298" s="699" t="s">
        <v>2993</v>
      </c>
      <c r="I298" s="711">
        <v>3143.6</v>
      </c>
      <c r="J298" s="711">
        <v>1</v>
      </c>
      <c r="K298" s="712">
        <v>3143.6</v>
      </c>
    </row>
    <row r="299" spans="1:11" ht="14.4" customHeight="1" x14ac:dyDescent="0.3">
      <c r="A299" s="695" t="s">
        <v>556</v>
      </c>
      <c r="B299" s="696" t="s">
        <v>557</v>
      </c>
      <c r="C299" s="699" t="s">
        <v>574</v>
      </c>
      <c r="D299" s="720" t="s">
        <v>4105</v>
      </c>
      <c r="E299" s="699" t="s">
        <v>4089</v>
      </c>
      <c r="F299" s="720" t="s">
        <v>4090</v>
      </c>
      <c r="G299" s="699" t="s">
        <v>2994</v>
      </c>
      <c r="H299" s="699" t="s">
        <v>2995</v>
      </c>
      <c r="I299" s="711">
        <v>3256.12</v>
      </c>
      <c r="J299" s="711">
        <v>1</v>
      </c>
      <c r="K299" s="712">
        <v>3256.12</v>
      </c>
    </row>
    <row r="300" spans="1:11" ht="14.4" customHeight="1" x14ac:dyDescent="0.3">
      <c r="A300" s="695" t="s">
        <v>556</v>
      </c>
      <c r="B300" s="696" t="s">
        <v>557</v>
      </c>
      <c r="C300" s="699" t="s">
        <v>574</v>
      </c>
      <c r="D300" s="720" t="s">
        <v>4105</v>
      </c>
      <c r="E300" s="699" t="s">
        <v>4089</v>
      </c>
      <c r="F300" s="720" t="s">
        <v>4090</v>
      </c>
      <c r="G300" s="699" t="s">
        <v>2996</v>
      </c>
      <c r="H300" s="699" t="s">
        <v>2997</v>
      </c>
      <c r="I300" s="711">
        <v>3143.6</v>
      </c>
      <c r="J300" s="711">
        <v>1</v>
      </c>
      <c r="K300" s="712">
        <v>3143.6</v>
      </c>
    </row>
    <row r="301" spans="1:11" ht="14.4" customHeight="1" x14ac:dyDescent="0.3">
      <c r="A301" s="695" t="s">
        <v>556</v>
      </c>
      <c r="B301" s="696" t="s">
        <v>557</v>
      </c>
      <c r="C301" s="699" t="s">
        <v>574</v>
      </c>
      <c r="D301" s="720" t="s">
        <v>4105</v>
      </c>
      <c r="E301" s="699" t="s">
        <v>4089</v>
      </c>
      <c r="F301" s="720" t="s">
        <v>4090</v>
      </c>
      <c r="G301" s="699" t="s">
        <v>2998</v>
      </c>
      <c r="H301" s="699" t="s">
        <v>2999</v>
      </c>
      <c r="I301" s="711">
        <v>199.65</v>
      </c>
      <c r="J301" s="711">
        <v>2</v>
      </c>
      <c r="K301" s="712">
        <v>399.3</v>
      </c>
    </row>
    <row r="302" spans="1:11" ht="14.4" customHeight="1" x14ac:dyDescent="0.3">
      <c r="A302" s="695" t="s">
        <v>556</v>
      </c>
      <c r="B302" s="696" t="s">
        <v>557</v>
      </c>
      <c r="C302" s="699" t="s">
        <v>574</v>
      </c>
      <c r="D302" s="720" t="s">
        <v>4105</v>
      </c>
      <c r="E302" s="699" t="s">
        <v>4089</v>
      </c>
      <c r="F302" s="720" t="s">
        <v>4090</v>
      </c>
      <c r="G302" s="699" t="s">
        <v>3000</v>
      </c>
      <c r="H302" s="699" t="s">
        <v>3001</v>
      </c>
      <c r="I302" s="711">
        <v>1470.16</v>
      </c>
      <c r="J302" s="711">
        <v>1</v>
      </c>
      <c r="K302" s="712">
        <v>1470.16</v>
      </c>
    </row>
    <row r="303" spans="1:11" ht="14.4" customHeight="1" x14ac:dyDescent="0.3">
      <c r="A303" s="695" t="s">
        <v>556</v>
      </c>
      <c r="B303" s="696" t="s">
        <v>557</v>
      </c>
      <c r="C303" s="699" t="s">
        <v>574</v>
      </c>
      <c r="D303" s="720" t="s">
        <v>4105</v>
      </c>
      <c r="E303" s="699" t="s">
        <v>4089</v>
      </c>
      <c r="F303" s="720" t="s">
        <v>4090</v>
      </c>
      <c r="G303" s="699" t="s">
        <v>3002</v>
      </c>
      <c r="H303" s="699" t="s">
        <v>3003</v>
      </c>
      <c r="I303" s="711">
        <v>2057</v>
      </c>
      <c r="J303" s="711">
        <v>1</v>
      </c>
      <c r="K303" s="712">
        <v>2057</v>
      </c>
    </row>
    <row r="304" spans="1:11" ht="14.4" customHeight="1" x14ac:dyDescent="0.3">
      <c r="A304" s="695" t="s">
        <v>556</v>
      </c>
      <c r="B304" s="696" t="s">
        <v>557</v>
      </c>
      <c r="C304" s="699" t="s">
        <v>574</v>
      </c>
      <c r="D304" s="720" t="s">
        <v>4105</v>
      </c>
      <c r="E304" s="699" t="s">
        <v>4089</v>
      </c>
      <c r="F304" s="720" t="s">
        <v>4090</v>
      </c>
      <c r="G304" s="699" t="s">
        <v>3004</v>
      </c>
      <c r="H304" s="699" t="s">
        <v>3005</v>
      </c>
      <c r="I304" s="711">
        <v>3388</v>
      </c>
      <c r="J304" s="711">
        <v>1</v>
      </c>
      <c r="K304" s="712">
        <v>3388</v>
      </c>
    </row>
    <row r="305" spans="1:11" ht="14.4" customHeight="1" x14ac:dyDescent="0.3">
      <c r="A305" s="695" t="s">
        <v>556</v>
      </c>
      <c r="B305" s="696" t="s">
        <v>557</v>
      </c>
      <c r="C305" s="699" t="s">
        <v>574</v>
      </c>
      <c r="D305" s="720" t="s">
        <v>4105</v>
      </c>
      <c r="E305" s="699" t="s">
        <v>4089</v>
      </c>
      <c r="F305" s="720" t="s">
        <v>4090</v>
      </c>
      <c r="G305" s="699" t="s">
        <v>3006</v>
      </c>
      <c r="H305" s="699" t="s">
        <v>3007</v>
      </c>
      <c r="I305" s="711">
        <v>12645.71</v>
      </c>
      <c r="J305" s="711">
        <v>1</v>
      </c>
      <c r="K305" s="712">
        <v>12645.71</v>
      </c>
    </row>
    <row r="306" spans="1:11" ht="14.4" customHeight="1" x14ac:dyDescent="0.3">
      <c r="A306" s="695" t="s">
        <v>556</v>
      </c>
      <c r="B306" s="696" t="s">
        <v>557</v>
      </c>
      <c r="C306" s="699" t="s">
        <v>574</v>
      </c>
      <c r="D306" s="720" t="s">
        <v>4105</v>
      </c>
      <c r="E306" s="699" t="s">
        <v>4106</v>
      </c>
      <c r="F306" s="720" t="s">
        <v>4107</v>
      </c>
      <c r="G306" s="699" t="s">
        <v>3008</v>
      </c>
      <c r="H306" s="699" t="s">
        <v>3009</v>
      </c>
      <c r="I306" s="711">
        <v>4734.42</v>
      </c>
      <c r="J306" s="711">
        <v>1</v>
      </c>
      <c r="K306" s="712">
        <v>4734.42</v>
      </c>
    </row>
    <row r="307" spans="1:11" ht="14.4" customHeight="1" x14ac:dyDescent="0.3">
      <c r="A307" s="695" t="s">
        <v>556</v>
      </c>
      <c r="B307" s="696" t="s">
        <v>557</v>
      </c>
      <c r="C307" s="699" t="s">
        <v>574</v>
      </c>
      <c r="D307" s="720" t="s">
        <v>4105</v>
      </c>
      <c r="E307" s="699" t="s">
        <v>4106</v>
      </c>
      <c r="F307" s="720" t="s">
        <v>4107</v>
      </c>
      <c r="G307" s="699" t="s">
        <v>3010</v>
      </c>
      <c r="H307" s="699" t="s">
        <v>3011</v>
      </c>
      <c r="I307" s="711">
        <v>1274.5666666666666</v>
      </c>
      <c r="J307" s="711">
        <v>8</v>
      </c>
      <c r="K307" s="712">
        <v>10196.450000000001</v>
      </c>
    </row>
    <row r="308" spans="1:11" ht="14.4" customHeight="1" x14ac:dyDescent="0.3">
      <c r="A308" s="695" t="s">
        <v>556</v>
      </c>
      <c r="B308" s="696" t="s">
        <v>557</v>
      </c>
      <c r="C308" s="699" t="s">
        <v>574</v>
      </c>
      <c r="D308" s="720" t="s">
        <v>4105</v>
      </c>
      <c r="E308" s="699" t="s">
        <v>4106</v>
      </c>
      <c r="F308" s="720" t="s">
        <v>4107</v>
      </c>
      <c r="G308" s="699" t="s">
        <v>3012</v>
      </c>
      <c r="H308" s="699" t="s">
        <v>3013</v>
      </c>
      <c r="I308" s="711">
        <v>1274.52</v>
      </c>
      <c r="J308" s="711">
        <v>5</v>
      </c>
      <c r="K308" s="712">
        <v>6372.6</v>
      </c>
    </row>
    <row r="309" spans="1:11" ht="14.4" customHeight="1" x14ac:dyDescent="0.3">
      <c r="A309" s="695" t="s">
        <v>556</v>
      </c>
      <c r="B309" s="696" t="s">
        <v>557</v>
      </c>
      <c r="C309" s="699" t="s">
        <v>574</v>
      </c>
      <c r="D309" s="720" t="s">
        <v>4105</v>
      </c>
      <c r="E309" s="699" t="s">
        <v>4106</v>
      </c>
      <c r="F309" s="720" t="s">
        <v>4107</v>
      </c>
      <c r="G309" s="699" t="s">
        <v>3014</v>
      </c>
      <c r="H309" s="699" t="s">
        <v>3015</v>
      </c>
      <c r="I309" s="711">
        <v>1358.87</v>
      </c>
      <c r="J309" s="711">
        <v>2</v>
      </c>
      <c r="K309" s="712">
        <v>2717.74</v>
      </c>
    </row>
    <row r="310" spans="1:11" ht="14.4" customHeight="1" x14ac:dyDescent="0.3">
      <c r="A310" s="695" t="s">
        <v>556</v>
      </c>
      <c r="B310" s="696" t="s">
        <v>557</v>
      </c>
      <c r="C310" s="699" t="s">
        <v>574</v>
      </c>
      <c r="D310" s="720" t="s">
        <v>4105</v>
      </c>
      <c r="E310" s="699" t="s">
        <v>4106</v>
      </c>
      <c r="F310" s="720" t="s">
        <v>4107</v>
      </c>
      <c r="G310" s="699" t="s">
        <v>3016</v>
      </c>
      <c r="H310" s="699" t="s">
        <v>3017</v>
      </c>
      <c r="I310" s="711">
        <v>1358.87</v>
      </c>
      <c r="J310" s="711">
        <v>2</v>
      </c>
      <c r="K310" s="712">
        <v>2717.74</v>
      </c>
    </row>
    <row r="311" spans="1:11" ht="14.4" customHeight="1" x14ac:dyDescent="0.3">
      <c r="A311" s="695" t="s">
        <v>556</v>
      </c>
      <c r="B311" s="696" t="s">
        <v>557</v>
      </c>
      <c r="C311" s="699" t="s">
        <v>574</v>
      </c>
      <c r="D311" s="720" t="s">
        <v>4105</v>
      </c>
      <c r="E311" s="699" t="s">
        <v>4106</v>
      </c>
      <c r="F311" s="720" t="s">
        <v>4107</v>
      </c>
      <c r="G311" s="699" t="s">
        <v>3018</v>
      </c>
      <c r="H311" s="699" t="s">
        <v>3019</v>
      </c>
      <c r="I311" s="711">
        <v>344.27499999999998</v>
      </c>
      <c r="J311" s="711">
        <v>3</v>
      </c>
      <c r="K311" s="712">
        <v>1032.83</v>
      </c>
    </row>
    <row r="312" spans="1:11" ht="14.4" customHeight="1" x14ac:dyDescent="0.3">
      <c r="A312" s="695" t="s">
        <v>556</v>
      </c>
      <c r="B312" s="696" t="s">
        <v>557</v>
      </c>
      <c r="C312" s="699" t="s">
        <v>574</v>
      </c>
      <c r="D312" s="720" t="s">
        <v>4105</v>
      </c>
      <c r="E312" s="699" t="s">
        <v>4106</v>
      </c>
      <c r="F312" s="720" t="s">
        <v>4107</v>
      </c>
      <c r="G312" s="699" t="s">
        <v>3020</v>
      </c>
      <c r="H312" s="699" t="s">
        <v>3021</v>
      </c>
      <c r="I312" s="711">
        <v>473.1</v>
      </c>
      <c r="J312" s="711">
        <v>1</v>
      </c>
      <c r="K312" s="712">
        <v>473.1</v>
      </c>
    </row>
    <row r="313" spans="1:11" ht="14.4" customHeight="1" x14ac:dyDescent="0.3">
      <c r="A313" s="695" t="s">
        <v>556</v>
      </c>
      <c r="B313" s="696" t="s">
        <v>557</v>
      </c>
      <c r="C313" s="699" t="s">
        <v>574</v>
      </c>
      <c r="D313" s="720" t="s">
        <v>4105</v>
      </c>
      <c r="E313" s="699" t="s">
        <v>4106</v>
      </c>
      <c r="F313" s="720" t="s">
        <v>4107</v>
      </c>
      <c r="G313" s="699" t="s">
        <v>3022</v>
      </c>
      <c r="H313" s="699" t="s">
        <v>3023</v>
      </c>
      <c r="I313" s="711">
        <v>1419.4757142857143</v>
      </c>
      <c r="J313" s="711">
        <v>13</v>
      </c>
      <c r="K313" s="712">
        <v>18453.329999999998</v>
      </c>
    </row>
    <row r="314" spans="1:11" ht="14.4" customHeight="1" x14ac:dyDescent="0.3">
      <c r="A314" s="695" t="s">
        <v>556</v>
      </c>
      <c r="B314" s="696" t="s">
        <v>557</v>
      </c>
      <c r="C314" s="699" t="s">
        <v>574</v>
      </c>
      <c r="D314" s="720" t="s">
        <v>4105</v>
      </c>
      <c r="E314" s="699" t="s">
        <v>4106</v>
      </c>
      <c r="F314" s="720" t="s">
        <v>4107</v>
      </c>
      <c r="G314" s="699" t="s">
        <v>3024</v>
      </c>
      <c r="H314" s="699" t="s">
        <v>3025</v>
      </c>
      <c r="I314" s="711">
        <v>1546.98</v>
      </c>
      <c r="J314" s="711">
        <v>4</v>
      </c>
      <c r="K314" s="712">
        <v>6187.92</v>
      </c>
    </row>
    <row r="315" spans="1:11" ht="14.4" customHeight="1" x14ac:dyDescent="0.3">
      <c r="A315" s="695" t="s">
        <v>556</v>
      </c>
      <c r="B315" s="696" t="s">
        <v>557</v>
      </c>
      <c r="C315" s="699" t="s">
        <v>574</v>
      </c>
      <c r="D315" s="720" t="s">
        <v>4105</v>
      </c>
      <c r="E315" s="699" t="s">
        <v>4106</v>
      </c>
      <c r="F315" s="720" t="s">
        <v>4107</v>
      </c>
      <c r="G315" s="699" t="s">
        <v>3026</v>
      </c>
      <c r="H315" s="699" t="s">
        <v>3027</v>
      </c>
      <c r="I315" s="711">
        <v>1547.0242857142857</v>
      </c>
      <c r="J315" s="711">
        <v>12</v>
      </c>
      <c r="K315" s="712">
        <v>18564.449999999997</v>
      </c>
    </row>
    <row r="316" spans="1:11" ht="14.4" customHeight="1" x14ac:dyDescent="0.3">
      <c r="A316" s="695" t="s">
        <v>556</v>
      </c>
      <c r="B316" s="696" t="s">
        <v>557</v>
      </c>
      <c r="C316" s="699" t="s">
        <v>574</v>
      </c>
      <c r="D316" s="720" t="s">
        <v>4105</v>
      </c>
      <c r="E316" s="699" t="s">
        <v>4106</v>
      </c>
      <c r="F316" s="720" t="s">
        <v>4107</v>
      </c>
      <c r="G316" s="699" t="s">
        <v>3028</v>
      </c>
      <c r="H316" s="699" t="s">
        <v>3029</v>
      </c>
      <c r="I316" s="711">
        <v>1547.0566666666666</v>
      </c>
      <c r="J316" s="711">
        <v>4</v>
      </c>
      <c r="K316" s="712">
        <v>6188.15</v>
      </c>
    </row>
    <row r="317" spans="1:11" ht="14.4" customHeight="1" x14ac:dyDescent="0.3">
      <c r="A317" s="695" t="s">
        <v>556</v>
      </c>
      <c r="B317" s="696" t="s">
        <v>557</v>
      </c>
      <c r="C317" s="699" t="s">
        <v>574</v>
      </c>
      <c r="D317" s="720" t="s">
        <v>4105</v>
      </c>
      <c r="E317" s="699" t="s">
        <v>4106</v>
      </c>
      <c r="F317" s="720" t="s">
        <v>4107</v>
      </c>
      <c r="G317" s="699" t="s">
        <v>3030</v>
      </c>
      <c r="H317" s="699" t="s">
        <v>3031</v>
      </c>
      <c r="I317" s="711">
        <v>11571</v>
      </c>
      <c r="J317" s="711">
        <v>1</v>
      </c>
      <c r="K317" s="712">
        <v>11571</v>
      </c>
    </row>
    <row r="318" spans="1:11" ht="14.4" customHeight="1" x14ac:dyDescent="0.3">
      <c r="A318" s="695" t="s">
        <v>556</v>
      </c>
      <c r="B318" s="696" t="s">
        <v>557</v>
      </c>
      <c r="C318" s="699" t="s">
        <v>574</v>
      </c>
      <c r="D318" s="720" t="s">
        <v>4105</v>
      </c>
      <c r="E318" s="699" t="s">
        <v>4106</v>
      </c>
      <c r="F318" s="720" t="s">
        <v>4107</v>
      </c>
      <c r="G318" s="699" t="s">
        <v>3032</v>
      </c>
      <c r="H318" s="699" t="s">
        <v>3033</v>
      </c>
      <c r="I318" s="711">
        <v>2073.6666666666665</v>
      </c>
      <c r="J318" s="711">
        <v>5</v>
      </c>
      <c r="K318" s="712">
        <v>10368.33</v>
      </c>
    </row>
    <row r="319" spans="1:11" ht="14.4" customHeight="1" x14ac:dyDescent="0.3">
      <c r="A319" s="695" t="s">
        <v>556</v>
      </c>
      <c r="B319" s="696" t="s">
        <v>557</v>
      </c>
      <c r="C319" s="699" t="s">
        <v>574</v>
      </c>
      <c r="D319" s="720" t="s">
        <v>4105</v>
      </c>
      <c r="E319" s="699" t="s">
        <v>4106</v>
      </c>
      <c r="F319" s="720" t="s">
        <v>4107</v>
      </c>
      <c r="G319" s="699" t="s">
        <v>3034</v>
      </c>
      <c r="H319" s="699" t="s">
        <v>3035</v>
      </c>
      <c r="I319" s="711">
        <v>1435.26</v>
      </c>
      <c r="J319" s="711">
        <v>5</v>
      </c>
      <c r="K319" s="712">
        <v>7176.3</v>
      </c>
    </row>
    <row r="320" spans="1:11" ht="14.4" customHeight="1" x14ac:dyDescent="0.3">
      <c r="A320" s="695" t="s">
        <v>556</v>
      </c>
      <c r="B320" s="696" t="s">
        <v>557</v>
      </c>
      <c r="C320" s="699" t="s">
        <v>574</v>
      </c>
      <c r="D320" s="720" t="s">
        <v>4105</v>
      </c>
      <c r="E320" s="699" t="s">
        <v>4106</v>
      </c>
      <c r="F320" s="720" t="s">
        <v>4107</v>
      </c>
      <c r="G320" s="699" t="s">
        <v>3036</v>
      </c>
      <c r="H320" s="699" t="s">
        <v>3037</v>
      </c>
      <c r="I320" s="711">
        <v>471.95499999999998</v>
      </c>
      <c r="J320" s="711">
        <v>3</v>
      </c>
      <c r="K320" s="712">
        <v>1415.86</v>
      </c>
    </row>
    <row r="321" spans="1:11" ht="14.4" customHeight="1" x14ac:dyDescent="0.3">
      <c r="A321" s="695" t="s">
        <v>556</v>
      </c>
      <c r="B321" s="696" t="s">
        <v>557</v>
      </c>
      <c r="C321" s="699" t="s">
        <v>574</v>
      </c>
      <c r="D321" s="720" t="s">
        <v>4105</v>
      </c>
      <c r="E321" s="699" t="s">
        <v>4106</v>
      </c>
      <c r="F321" s="720" t="s">
        <v>4107</v>
      </c>
      <c r="G321" s="699" t="s">
        <v>3038</v>
      </c>
      <c r="H321" s="699" t="s">
        <v>3039</v>
      </c>
      <c r="I321" s="711">
        <v>471.96199999999999</v>
      </c>
      <c r="J321" s="711">
        <v>10</v>
      </c>
      <c r="K321" s="712">
        <v>4719.62</v>
      </c>
    </row>
    <row r="322" spans="1:11" ht="14.4" customHeight="1" x14ac:dyDescent="0.3">
      <c r="A322" s="695" t="s">
        <v>556</v>
      </c>
      <c r="B322" s="696" t="s">
        <v>557</v>
      </c>
      <c r="C322" s="699" t="s">
        <v>574</v>
      </c>
      <c r="D322" s="720" t="s">
        <v>4105</v>
      </c>
      <c r="E322" s="699" t="s">
        <v>4106</v>
      </c>
      <c r="F322" s="720" t="s">
        <v>4107</v>
      </c>
      <c r="G322" s="699" t="s">
        <v>3040</v>
      </c>
      <c r="H322" s="699" t="s">
        <v>3041</v>
      </c>
      <c r="I322" s="711">
        <v>471.96</v>
      </c>
      <c r="J322" s="711">
        <v>4</v>
      </c>
      <c r="K322" s="712">
        <v>1887.84</v>
      </c>
    </row>
    <row r="323" spans="1:11" ht="14.4" customHeight="1" x14ac:dyDescent="0.3">
      <c r="A323" s="695" t="s">
        <v>556</v>
      </c>
      <c r="B323" s="696" t="s">
        <v>557</v>
      </c>
      <c r="C323" s="699" t="s">
        <v>574</v>
      </c>
      <c r="D323" s="720" t="s">
        <v>4105</v>
      </c>
      <c r="E323" s="699" t="s">
        <v>4106</v>
      </c>
      <c r="F323" s="720" t="s">
        <v>4107</v>
      </c>
      <c r="G323" s="699" t="s">
        <v>3042</v>
      </c>
      <c r="H323" s="699" t="s">
        <v>3043</v>
      </c>
      <c r="I323" s="711">
        <v>471.95749999999998</v>
      </c>
      <c r="J323" s="711">
        <v>5</v>
      </c>
      <c r="K323" s="712">
        <v>2359.7799999999997</v>
      </c>
    </row>
    <row r="324" spans="1:11" ht="14.4" customHeight="1" x14ac:dyDescent="0.3">
      <c r="A324" s="695" t="s">
        <v>556</v>
      </c>
      <c r="B324" s="696" t="s">
        <v>557</v>
      </c>
      <c r="C324" s="699" t="s">
        <v>574</v>
      </c>
      <c r="D324" s="720" t="s">
        <v>4105</v>
      </c>
      <c r="E324" s="699" t="s">
        <v>4106</v>
      </c>
      <c r="F324" s="720" t="s">
        <v>4107</v>
      </c>
      <c r="G324" s="699" t="s">
        <v>3044</v>
      </c>
      <c r="H324" s="699" t="s">
        <v>3045</v>
      </c>
      <c r="I324" s="711">
        <v>4124.5160000000005</v>
      </c>
      <c r="J324" s="711">
        <v>5</v>
      </c>
      <c r="K324" s="712">
        <v>20622.580000000002</v>
      </c>
    </row>
    <row r="325" spans="1:11" ht="14.4" customHeight="1" x14ac:dyDescent="0.3">
      <c r="A325" s="695" t="s">
        <v>556</v>
      </c>
      <c r="B325" s="696" t="s">
        <v>557</v>
      </c>
      <c r="C325" s="699" t="s">
        <v>574</v>
      </c>
      <c r="D325" s="720" t="s">
        <v>4105</v>
      </c>
      <c r="E325" s="699" t="s">
        <v>4106</v>
      </c>
      <c r="F325" s="720" t="s">
        <v>4107</v>
      </c>
      <c r="G325" s="699" t="s">
        <v>3046</v>
      </c>
      <c r="H325" s="699" t="s">
        <v>3047</v>
      </c>
      <c r="I325" s="711">
        <v>1033.98</v>
      </c>
      <c r="J325" s="711">
        <v>2</v>
      </c>
      <c r="K325" s="712">
        <v>2067.96</v>
      </c>
    </row>
    <row r="326" spans="1:11" ht="14.4" customHeight="1" x14ac:dyDescent="0.3">
      <c r="A326" s="695" t="s">
        <v>556</v>
      </c>
      <c r="B326" s="696" t="s">
        <v>557</v>
      </c>
      <c r="C326" s="699" t="s">
        <v>574</v>
      </c>
      <c r="D326" s="720" t="s">
        <v>4105</v>
      </c>
      <c r="E326" s="699" t="s">
        <v>4106</v>
      </c>
      <c r="F326" s="720" t="s">
        <v>4107</v>
      </c>
      <c r="G326" s="699" t="s">
        <v>3048</v>
      </c>
      <c r="H326" s="699" t="s">
        <v>3049</v>
      </c>
      <c r="I326" s="711">
        <v>1247.1600000000001</v>
      </c>
      <c r="J326" s="711">
        <v>12</v>
      </c>
      <c r="K326" s="712">
        <v>14965.939999999999</v>
      </c>
    </row>
    <row r="327" spans="1:11" ht="14.4" customHeight="1" x14ac:dyDescent="0.3">
      <c r="A327" s="695" t="s">
        <v>556</v>
      </c>
      <c r="B327" s="696" t="s">
        <v>557</v>
      </c>
      <c r="C327" s="699" t="s">
        <v>574</v>
      </c>
      <c r="D327" s="720" t="s">
        <v>4105</v>
      </c>
      <c r="E327" s="699" t="s">
        <v>4106</v>
      </c>
      <c r="F327" s="720" t="s">
        <v>4107</v>
      </c>
      <c r="G327" s="699" t="s">
        <v>3050</v>
      </c>
      <c r="H327" s="699" t="s">
        <v>3051</v>
      </c>
      <c r="I327" s="711">
        <v>1655.28</v>
      </c>
      <c r="J327" s="711">
        <v>4</v>
      </c>
      <c r="K327" s="712">
        <v>6621.12</v>
      </c>
    </row>
    <row r="328" spans="1:11" ht="14.4" customHeight="1" x14ac:dyDescent="0.3">
      <c r="A328" s="695" t="s">
        <v>556</v>
      </c>
      <c r="B328" s="696" t="s">
        <v>557</v>
      </c>
      <c r="C328" s="699" t="s">
        <v>574</v>
      </c>
      <c r="D328" s="720" t="s">
        <v>4105</v>
      </c>
      <c r="E328" s="699" t="s">
        <v>4106</v>
      </c>
      <c r="F328" s="720" t="s">
        <v>4107</v>
      </c>
      <c r="G328" s="699" t="s">
        <v>3052</v>
      </c>
      <c r="H328" s="699" t="s">
        <v>3053</v>
      </c>
      <c r="I328" s="711">
        <v>4752.95</v>
      </c>
      <c r="J328" s="711">
        <v>10</v>
      </c>
      <c r="K328" s="712">
        <v>47529.5</v>
      </c>
    </row>
    <row r="329" spans="1:11" ht="14.4" customHeight="1" x14ac:dyDescent="0.3">
      <c r="A329" s="695" t="s">
        <v>556</v>
      </c>
      <c r="B329" s="696" t="s">
        <v>557</v>
      </c>
      <c r="C329" s="699" t="s">
        <v>574</v>
      </c>
      <c r="D329" s="720" t="s">
        <v>4105</v>
      </c>
      <c r="E329" s="699" t="s">
        <v>4106</v>
      </c>
      <c r="F329" s="720" t="s">
        <v>4107</v>
      </c>
      <c r="G329" s="699" t="s">
        <v>3054</v>
      </c>
      <c r="H329" s="699" t="s">
        <v>3055</v>
      </c>
      <c r="I329" s="711">
        <v>1247.1600000000001</v>
      </c>
      <c r="J329" s="711">
        <v>2</v>
      </c>
      <c r="K329" s="712">
        <v>2494.33</v>
      </c>
    </row>
    <row r="330" spans="1:11" ht="14.4" customHeight="1" x14ac:dyDescent="0.3">
      <c r="A330" s="695" t="s">
        <v>556</v>
      </c>
      <c r="B330" s="696" t="s">
        <v>557</v>
      </c>
      <c r="C330" s="699" t="s">
        <v>574</v>
      </c>
      <c r="D330" s="720" t="s">
        <v>4105</v>
      </c>
      <c r="E330" s="699" t="s">
        <v>4106</v>
      </c>
      <c r="F330" s="720" t="s">
        <v>4107</v>
      </c>
      <c r="G330" s="699" t="s">
        <v>3056</v>
      </c>
      <c r="H330" s="699" t="s">
        <v>3057</v>
      </c>
      <c r="I330" s="711">
        <v>1421.58</v>
      </c>
      <c r="J330" s="711">
        <v>5</v>
      </c>
      <c r="K330" s="712">
        <v>7107.9</v>
      </c>
    </row>
    <row r="331" spans="1:11" ht="14.4" customHeight="1" x14ac:dyDescent="0.3">
      <c r="A331" s="695" t="s">
        <v>556</v>
      </c>
      <c r="B331" s="696" t="s">
        <v>557</v>
      </c>
      <c r="C331" s="699" t="s">
        <v>574</v>
      </c>
      <c r="D331" s="720" t="s">
        <v>4105</v>
      </c>
      <c r="E331" s="699" t="s">
        <v>4106</v>
      </c>
      <c r="F331" s="720" t="s">
        <v>4107</v>
      </c>
      <c r="G331" s="699" t="s">
        <v>3058</v>
      </c>
      <c r="H331" s="699" t="s">
        <v>3059</v>
      </c>
      <c r="I331" s="711">
        <v>1421.58</v>
      </c>
      <c r="J331" s="711">
        <v>1</v>
      </c>
      <c r="K331" s="712">
        <v>1421.58</v>
      </c>
    </row>
    <row r="332" spans="1:11" ht="14.4" customHeight="1" x14ac:dyDescent="0.3">
      <c r="A332" s="695" t="s">
        <v>556</v>
      </c>
      <c r="B332" s="696" t="s">
        <v>557</v>
      </c>
      <c r="C332" s="699" t="s">
        <v>574</v>
      </c>
      <c r="D332" s="720" t="s">
        <v>4105</v>
      </c>
      <c r="E332" s="699" t="s">
        <v>4106</v>
      </c>
      <c r="F332" s="720" t="s">
        <v>4107</v>
      </c>
      <c r="G332" s="699" t="s">
        <v>3060</v>
      </c>
      <c r="H332" s="699" t="s">
        <v>3061</v>
      </c>
      <c r="I332" s="711">
        <v>1421.573333333333</v>
      </c>
      <c r="J332" s="711">
        <v>4</v>
      </c>
      <c r="K332" s="712">
        <v>5686.28</v>
      </c>
    </row>
    <row r="333" spans="1:11" ht="14.4" customHeight="1" x14ac:dyDescent="0.3">
      <c r="A333" s="695" t="s">
        <v>556</v>
      </c>
      <c r="B333" s="696" t="s">
        <v>557</v>
      </c>
      <c r="C333" s="699" t="s">
        <v>574</v>
      </c>
      <c r="D333" s="720" t="s">
        <v>4105</v>
      </c>
      <c r="E333" s="699" t="s">
        <v>4106</v>
      </c>
      <c r="F333" s="720" t="s">
        <v>4107</v>
      </c>
      <c r="G333" s="699" t="s">
        <v>3062</v>
      </c>
      <c r="H333" s="699" t="s">
        <v>3063</v>
      </c>
      <c r="I333" s="711">
        <v>1655.28</v>
      </c>
      <c r="J333" s="711">
        <v>4</v>
      </c>
      <c r="K333" s="712">
        <v>6621.11</v>
      </c>
    </row>
    <row r="334" spans="1:11" ht="14.4" customHeight="1" x14ac:dyDescent="0.3">
      <c r="A334" s="695" t="s">
        <v>556</v>
      </c>
      <c r="B334" s="696" t="s">
        <v>557</v>
      </c>
      <c r="C334" s="699" t="s">
        <v>574</v>
      </c>
      <c r="D334" s="720" t="s">
        <v>4105</v>
      </c>
      <c r="E334" s="699" t="s">
        <v>4106</v>
      </c>
      <c r="F334" s="720" t="s">
        <v>4107</v>
      </c>
      <c r="G334" s="699" t="s">
        <v>3064</v>
      </c>
      <c r="H334" s="699" t="s">
        <v>3065</v>
      </c>
      <c r="I334" s="711">
        <v>1655.28</v>
      </c>
      <c r="J334" s="711">
        <v>6</v>
      </c>
      <c r="K334" s="712">
        <v>9931.67</v>
      </c>
    </row>
    <row r="335" spans="1:11" ht="14.4" customHeight="1" x14ac:dyDescent="0.3">
      <c r="A335" s="695" t="s">
        <v>556</v>
      </c>
      <c r="B335" s="696" t="s">
        <v>557</v>
      </c>
      <c r="C335" s="699" t="s">
        <v>574</v>
      </c>
      <c r="D335" s="720" t="s">
        <v>4105</v>
      </c>
      <c r="E335" s="699" t="s">
        <v>4106</v>
      </c>
      <c r="F335" s="720" t="s">
        <v>4107</v>
      </c>
      <c r="G335" s="699" t="s">
        <v>3066</v>
      </c>
      <c r="H335" s="699" t="s">
        <v>3067</v>
      </c>
      <c r="I335" s="711">
        <v>547.21</v>
      </c>
      <c r="J335" s="711">
        <v>2</v>
      </c>
      <c r="K335" s="712">
        <v>1094.4100000000001</v>
      </c>
    </row>
    <row r="336" spans="1:11" ht="14.4" customHeight="1" x14ac:dyDescent="0.3">
      <c r="A336" s="695" t="s">
        <v>556</v>
      </c>
      <c r="B336" s="696" t="s">
        <v>557</v>
      </c>
      <c r="C336" s="699" t="s">
        <v>574</v>
      </c>
      <c r="D336" s="720" t="s">
        <v>4105</v>
      </c>
      <c r="E336" s="699" t="s">
        <v>4106</v>
      </c>
      <c r="F336" s="720" t="s">
        <v>4107</v>
      </c>
      <c r="G336" s="699" t="s">
        <v>3068</v>
      </c>
      <c r="H336" s="699" t="s">
        <v>3069</v>
      </c>
      <c r="I336" s="711">
        <v>506</v>
      </c>
      <c r="J336" s="711">
        <v>4</v>
      </c>
      <c r="K336" s="712">
        <v>2024</v>
      </c>
    </row>
    <row r="337" spans="1:11" ht="14.4" customHeight="1" x14ac:dyDescent="0.3">
      <c r="A337" s="695" t="s">
        <v>556</v>
      </c>
      <c r="B337" s="696" t="s">
        <v>557</v>
      </c>
      <c r="C337" s="699" t="s">
        <v>574</v>
      </c>
      <c r="D337" s="720" t="s">
        <v>4105</v>
      </c>
      <c r="E337" s="699" t="s">
        <v>4106</v>
      </c>
      <c r="F337" s="720" t="s">
        <v>4107</v>
      </c>
      <c r="G337" s="699" t="s">
        <v>3070</v>
      </c>
      <c r="H337" s="699" t="s">
        <v>3071</v>
      </c>
      <c r="I337" s="711">
        <v>506</v>
      </c>
      <c r="J337" s="711">
        <v>9</v>
      </c>
      <c r="K337" s="712">
        <v>4554</v>
      </c>
    </row>
    <row r="338" spans="1:11" ht="14.4" customHeight="1" x14ac:dyDescent="0.3">
      <c r="A338" s="695" t="s">
        <v>556</v>
      </c>
      <c r="B338" s="696" t="s">
        <v>557</v>
      </c>
      <c r="C338" s="699" t="s">
        <v>574</v>
      </c>
      <c r="D338" s="720" t="s">
        <v>4105</v>
      </c>
      <c r="E338" s="699" t="s">
        <v>4106</v>
      </c>
      <c r="F338" s="720" t="s">
        <v>4107</v>
      </c>
      <c r="G338" s="699" t="s">
        <v>3072</v>
      </c>
      <c r="H338" s="699" t="s">
        <v>3073</v>
      </c>
      <c r="I338" s="711">
        <v>4452.8000000000011</v>
      </c>
      <c r="J338" s="711">
        <v>12</v>
      </c>
      <c r="K338" s="712">
        <v>53433.600000000013</v>
      </c>
    </row>
    <row r="339" spans="1:11" ht="14.4" customHeight="1" x14ac:dyDescent="0.3">
      <c r="A339" s="695" t="s">
        <v>556</v>
      </c>
      <c r="B339" s="696" t="s">
        <v>557</v>
      </c>
      <c r="C339" s="699" t="s">
        <v>574</v>
      </c>
      <c r="D339" s="720" t="s">
        <v>4105</v>
      </c>
      <c r="E339" s="699" t="s">
        <v>4106</v>
      </c>
      <c r="F339" s="720" t="s">
        <v>4107</v>
      </c>
      <c r="G339" s="699" t="s">
        <v>3074</v>
      </c>
      <c r="H339" s="699" t="s">
        <v>3075</v>
      </c>
      <c r="I339" s="711">
        <v>1664.4</v>
      </c>
      <c r="J339" s="711">
        <v>1</v>
      </c>
      <c r="K339" s="712">
        <v>1664.4</v>
      </c>
    </row>
    <row r="340" spans="1:11" ht="14.4" customHeight="1" x14ac:dyDescent="0.3">
      <c r="A340" s="695" t="s">
        <v>556</v>
      </c>
      <c r="B340" s="696" t="s">
        <v>557</v>
      </c>
      <c r="C340" s="699" t="s">
        <v>574</v>
      </c>
      <c r="D340" s="720" t="s">
        <v>4105</v>
      </c>
      <c r="E340" s="699" t="s">
        <v>4106</v>
      </c>
      <c r="F340" s="720" t="s">
        <v>4107</v>
      </c>
      <c r="G340" s="699" t="s">
        <v>3076</v>
      </c>
      <c r="H340" s="699" t="s">
        <v>3077</v>
      </c>
      <c r="I340" s="711">
        <v>6037.5</v>
      </c>
      <c r="J340" s="711">
        <v>4</v>
      </c>
      <c r="K340" s="712">
        <v>24150</v>
      </c>
    </row>
    <row r="341" spans="1:11" ht="14.4" customHeight="1" x14ac:dyDescent="0.3">
      <c r="A341" s="695" t="s">
        <v>556</v>
      </c>
      <c r="B341" s="696" t="s">
        <v>557</v>
      </c>
      <c r="C341" s="699" t="s">
        <v>574</v>
      </c>
      <c r="D341" s="720" t="s">
        <v>4105</v>
      </c>
      <c r="E341" s="699" t="s">
        <v>4106</v>
      </c>
      <c r="F341" s="720" t="s">
        <v>4107</v>
      </c>
      <c r="G341" s="699" t="s">
        <v>3078</v>
      </c>
      <c r="H341" s="699" t="s">
        <v>3079</v>
      </c>
      <c r="I341" s="711">
        <v>1856.1</v>
      </c>
      <c r="J341" s="711">
        <v>5</v>
      </c>
      <c r="K341" s="712">
        <v>9280.5</v>
      </c>
    </row>
    <row r="342" spans="1:11" ht="14.4" customHeight="1" x14ac:dyDescent="0.3">
      <c r="A342" s="695" t="s">
        <v>556</v>
      </c>
      <c r="B342" s="696" t="s">
        <v>557</v>
      </c>
      <c r="C342" s="699" t="s">
        <v>574</v>
      </c>
      <c r="D342" s="720" t="s">
        <v>4105</v>
      </c>
      <c r="E342" s="699" t="s">
        <v>4106</v>
      </c>
      <c r="F342" s="720" t="s">
        <v>4107</v>
      </c>
      <c r="G342" s="699" t="s">
        <v>3080</v>
      </c>
      <c r="H342" s="699" t="s">
        <v>3081</v>
      </c>
      <c r="I342" s="711">
        <v>1856.0999999999997</v>
      </c>
      <c r="J342" s="711">
        <v>4</v>
      </c>
      <c r="K342" s="712">
        <v>7424.4</v>
      </c>
    </row>
    <row r="343" spans="1:11" ht="14.4" customHeight="1" x14ac:dyDescent="0.3">
      <c r="A343" s="695" t="s">
        <v>556</v>
      </c>
      <c r="B343" s="696" t="s">
        <v>557</v>
      </c>
      <c r="C343" s="699" t="s">
        <v>574</v>
      </c>
      <c r="D343" s="720" t="s">
        <v>4105</v>
      </c>
      <c r="E343" s="699" t="s">
        <v>4106</v>
      </c>
      <c r="F343" s="720" t="s">
        <v>4107</v>
      </c>
      <c r="G343" s="699" t="s">
        <v>3082</v>
      </c>
      <c r="H343" s="699" t="s">
        <v>3083</v>
      </c>
      <c r="I343" s="711">
        <v>329.46157894736842</v>
      </c>
      <c r="J343" s="711">
        <v>54</v>
      </c>
      <c r="K343" s="712">
        <v>17790.929999999997</v>
      </c>
    </row>
    <row r="344" spans="1:11" ht="14.4" customHeight="1" x14ac:dyDescent="0.3">
      <c r="A344" s="695" t="s">
        <v>556</v>
      </c>
      <c r="B344" s="696" t="s">
        <v>557</v>
      </c>
      <c r="C344" s="699" t="s">
        <v>574</v>
      </c>
      <c r="D344" s="720" t="s">
        <v>4105</v>
      </c>
      <c r="E344" s="699" t="s">
        <v>4106</v>
      </c>
      <c r="F344" s="720" t="s">
        <v>4107</v>
      </c>
      <c r="G344" s="699" t="s">
        <v>3084</v>
      </c>
      <c r="H344" s="699" t="s">
        <v>3085</v>
      </c>
      <c r="I344" s="711">
        <v>3859.2</v>
      </c>
      <c r="J344" s="711">
        <v>1</v>
      </c>
      <c r="K344" s="712">
        <v>3859.2</v>
      </c>
    </row>
    <row r="345" spans="1:11" ht="14.4" customHeight="1" x14ac:dyDescent="0.3">
      <c r="A345" s="695" t="s">
        <v>556</v>
      </c>
      <c r="B345" s="696" t="s">
        <v>557</v>
      </c>
      <c r="C345" s="699" t="s">
        <v>574</v>
      </c>
      <c r="D345" s="720" t="s">
        <v>4105</v>
      </c>
      <c r="E345" s="699" t="s">
        <v>4106</v>
      </c>
      <c r="F345" s="720" t="s">
        <v>4107</v>
      </c>
      <c r="G345" s="699" t="s">
        <v>3086</v>
      </c>
      <c r="H345" s="699" t="s">
        <v>3087</v>
      </c>
      <c r="I345" s="711">
        <v>329.4661111111111</v>
      </c>
      <c r="J345" s="711">
        <v>56</v>
      </c>
      <c r="K345" s="712">
        <v>18450.09</v>
      </c>
    </row>
    <row r="346" spans="1:11" ht="14.4" customHeight="1" x14ac:dyDescent="0.3">
      <c r="A346" s="695" t="s">
        <v>556</v>
      </c>
      <c r="B346" s="696" t="s">
        <v>557</v>
      </c>
      <c r="C346" s="699" t="s">
        <v>574</v>
      </c>
      <c r="D346" s="720" t="s">
        <v>4105</v>
      </c>
      <c r="E346" s="699" t="s">
        <v>4106</v>
      </c>
      <c r="F346" s="720" t="s">
        <v>4107</v>
      </c>
      <c r="G346" s="699" t="s">
        <v>3088</v>
      </c>
      <c r="H346" s="699" t="s">
        <v>3089</v>
      </c>
      <c r="I346" s="711">
        <v>329.46450000000004</v>
      </c>
      <c r="J346" s="711">
        <v>54</v>
      </c>
      <c r="K346" s="712">
        <v>17790.989999999998</v>
      </c>
    </row>
    <row r="347" spans="1:11" ht="14.4" customHeight="1" x14ac:dyDescent="0.3">
      <c r="A347" s="695" t="s">
        <v>556</v>
      </c>
      <c r="B347" s="696" t="s">
        <v>557</v>
      </c>
      <c r="C347" s="699" t="s">
        <v>574</v>
      </c>
      <c r="D347" s="720" t="s">
        <v>4105</v>
      </c>
      <c r="E347" s="699" t="s">
        <v>4106</v>
      </c>
      <c r="F347" s="720" t="s">
        <v>4107</v>
      </c>
      <c r="G347" s="699" t="s">
        <v>3090</v>
      </c>
      <c r="H347" s="699" t="s">
        <v>3091</v>
      </c>
      <c r="I347" s="711">
        <v>329.45999999999992</v>
      </c>
      <c r="J347" s="711">
        <v>21</v>
      </c>
      <c r="K347" s="712">
        <v>6918.7000000000007</v>
      </c>
    </row>
    <row r="348" spans="1:11" ht="14.4" customHeight="1" x14ac:dyDescent="0.3">
      <c r="A348" s="695" t="s">
        <v>556</v>
      </c>
      <c r="B348" s="696" t="s">
        <v>557</v>
      </c>
      <c r="C348" s="699" t="s">
        <v>574</v>
      </c>
      <c r="D348" s="720" t="s">
        <v>4105</v>
      </c>
      <c r="E348" s="699" t="s">
        <v>4106</v>
      </c>
      <c r="F348" s="720" t="s">
        <v>4107</v>
      </c>
      <c r="G348" s="699" t="s">
        <v>3092</v>
      </c>
      <c r="H348" s="699" t="s">
        <v>3093</v>
      </c>
      <c r="I348" s="711">
        <v>851.59</v>
      </c>
      <c r="J348" s="711">
        <v>3</v>
      </c>
      <c r="K348" s="712">
        <v>2554.7800000000002</v>
      </c>
    </row>
    <row r="349" spans="1:11" ht="14.4" customHeight="1" x14ac:dyDescent="0.3">
      <c r="A349" s="695" t="s">
        <v>556</v>
      </c>
      <c r="B349" s="696" t="s">
        <v>557</v>
      </c>
      <c r="C349" s="699" t="s">
        <v>574</v>
      </c>
      <c r="D349" s="720" t="s">
        <v>4105</v>
      </c>
      <c r="E349" s="699" t="s">
        <v>4106</v>
      </c>
      <c r="F349" s="720" t="s">
        <v>4107</v>
      </c>
      <c r="G349" s="699" t="s">
        <v>3094</v>
      </c>
      <c r="H349" s="699" t="s">
        <v>3095</v>
      </c>
      <c r="I349" s="711">
        <v>1385.75</v>
      </c>
      <c r="J349" s="711">
        <v>4</v>
      </c>
      <c r="K349" s="712">
        <v>5543</v>
      </c>
    </row>
    <row r="350" spans="1:11" ht="14.4" customHeight="1" x14ac:dyDescent="0.3">
      <c r="A350" s="695" t="s">
        <v>556</v>
      </c>
      <c r="B350" s="696" t="s">
        <v>557</v>
      </c>
      <c r="C350" s="699" t="s">
        <v>574</v>
      </c>
      <c r="D350" s="720" t="s">
        <v>4105</v>
      </c>
      <c r="E350" s="699" t="s">
        <v>4106</v>
      </c>
      <c r="F350" s="720" t="s">
        <v>4107</v>
      </c>
      <c r="G350" s="699" t="s">
        <v>3096</v>
      </c>
      <c r="H350" s="699" t="s">
        <v>3097</v>
      </c>
      <c r="I350" s="711">
        <v>1385.75</v>
      </c>
      <c r="J350" s="711">
        <v>6</v>
      </c>
      <c r="K350" s="712">
        <v>8314.5</v>
      </c>
    </row>
    <row r="351" spans="1:11" ht="14.4" customHeight="1" x14ac:dyDescent="0.3">
      <c r="A351" s="695" t="s">
        <v>556</v>
      </c>
      <c r="B351" s="696" t="s">
        <v>557</v>
      </c>
      <c r="C351" s="699" t="s">
        <v>574</v>
      </c>
      <c r="D351" s="720" t="s">
        <v>4105</v>
      </c>
      <c r="E351" s="699" t="s">
        <v>4106</v>
      </c>
      <c r="F351" s="720" t="s">
        <v>4107</v>
      </c>
      <c r="G351" s="699" t="s">
        <v>3098</v>
      </c>
      <c r="H351" s="699" t="s">
        <v>3099</v>
      </c>
      <c r="I351" s="711">
        <v>1000.5</v>
      </c>
      <c r="J351" s="711">
        <v>6</v>
      </c>
      <c r="K351" s="712">
        <v>6003</v>
      </c>
    </row>
    <row r="352" spans="1:11" ht="14.4" customHeight="1" x14ac:dyDescent="0.3">
      <c r="A352" s="695" t="s">
        <v>556</v>
      </c>
      <c r="B352" s="696" t="s">
        <v>557</v>
      </c>
      <c r="C352" s="699" t="s">
        <v>574</v>
      </c>
      <c r="D352" s="720" t="s">
        <v>4105</v>
      </c>
      <c r="E352" s="699" t="s">
        <v>4106</v>
      </c>
      <c r="F352" s="720" t="s">
        <v>4107</v>
      </c>
      <c r="G352" s="699" t="s">
        <v>3100</v>
      </c>
      <c r="H352" s="699" t="s">
        <v>3101</v>
      </c>
      <c r="I352" s="711">
        <v>1092.5</v>
      </c>
      <c r="J352" s="711">
        <v>24</v>
      </c>
      <c r="K352" s="712">
        <v>26220</v>
      </c>
    </row>
    <row r="353" spans="1:11" ht="14.4" customHeight="1" x14ac:dyDescent="0.3">
      <c r="A353" s="695" t="s">
        <v>556</v>
      </c>
      <c r="B353" s="696" t="s">
        <v>557</v>
      </c>
      <c r="C353" s="699" t="s">
        <v>574</v>
      </c>
      <c r="D353" s="720" t="s">
        <v>4105</v>
      </c>
      <c r="E353" s="699" t="s">
        <v>4106</v>
      </c>
      <c r="F353" s="720" t="s">
        <v>4107</v>
      </c>
      <c r="G353" s="699" t="s">
        <v>3102</v>
      </c>
      <c r="H353" s="699" t="s">
        <v>3103</v>
      </c>
      <c r="I353" s="711">
        <v>1000.5</v>
      </c>
      <c r="J353" s="711">
        <v>4</v>
      </c>
      <c r="K353" s="712">
        <v>4002</v>
      </c>
    </row>
    <row r="354" spans="1:11" ht="14.4" customHeight="1" x14ac:dyDescent="0.3">
      <c r="A354" s="695" t="s">
        <v>556</v>
      </c>
      <c r="B354" s="696" t="s">
        <v>557</v>
      </c>
      <c r="C354" s="699" t="s">
        <v>574</v>
      </c>
      <c r="D354" s="720" t="s">
        <v>4105</v>
      </c>
      <c r="E354" s="699" t="s">
        <v>4106</v>
      </c>
      <c r="F354" s="720" t="s">
        <v>4107</v>
      </c>
      <c r="G354" s="699" t="s">
        <v>3104</v>
      </c>
      <c r="H354" s="699" t="s">
        <v>3105</v>
      </c>
      <c r="I354" s="711">
        <v>1000.5</v>
      </c>
      <c r="J354" s="711">
        <v>4</v>
      </c>
      <c r="K354" s="712">
        <v>4002</v>
      </c>
    </row>
    <row r="355" spans="1:11" ht="14.4" customHeight="1" x14ac:dyDescent="0.3">
      <c r="A355" s="695" t="s">
        <v>556</v>
      </c>
      <c r="B355" s="696" t="s">
        <v>557</v>
      </c>
      <c r="C355" s="699" t="s">
        <v>574</v>
      </c>
      <c r="D355" s="720" t="s">
        <v>4105</v>
      </c>
      <c r="E355" s="699" t="s">
        <v>4106</v>
      </c>
      <c r="F355" s="720" t="s">
        <v>4107</v>
      </c>
      <c r="G355" s="699" t="s">
        <v>3106</v>
      </c>
      <c r="H355" s="699" t="s">
        <v>3107</v>
      </c>
      <c r="I355" s="711">
        <v>471.97</v>
      </c>
      <c r="J355" s="711">
        <v>2</v>
      </c>
      <c r="K355" s="712">
        <v>943.94</v>
      </c>
    </row>
    <row r="356" spans="1:11" ht="14.4" customHeight="1" x14ac:dyDescent="0.3">
      <c r="A356" s="695" t="s">
        <v>556</v>
      </c>
      <c r="B356" s="696" t="s">
        <v>557</v>
      </c>
      <c r="C356" s="699" t="s">
        <v>574</v>
      </c>
      <c r="D356" s="720" t="s">
        <v>4105</v>
      </c>
      <c r="E356" s="699" t="s">
        <v>4106</v>
      </c>
      <c r="F356" s="720" t="s">
        <v>4107</v>
      </c>
      <c r="G356" s="699" t="s">
        <v>3108</v>
      </c>
      <c r="H356" s="699" t="s">
        <v>3109</v>
      </c>
      <c r="I356" s="711">
        <v>471.96375</v>
      </c>
      <c r="J356" s="711">
        <v>12</v>
      </c>
      <c r="K356" s="712">
        <v>5663.54</v>
      </c>
    </row>
    <row r="357" spans="1:11" ht="14.4" customHeight="1" x14ac:dyDescent="0.3">
      <c r="A357" s="695" t="s">
        <v>556</v>
      </c>
      <c r="B357" s="696" t="s">
        <v>557</v>
      </c>
      <c r="C357" s="699" t="s">
        <v>574</v>
      </c>
      <c r="D357" s="720" t="s">
        <v>4105</v>
      </c>
      <c r="E357" s="699" t="s">
        <v>4106</v>
      </c>
      <c r="F357" s="720" t="s">
        <v>4107</v>
      </c>
      <c r="G357" s="699" t="s">
        <v>3110</v>
      </c>
      <c r="H357" s="699" t="s">
        <v>3111</v>
      </c>
      <c r="I357" s="711">
        <v>1552.5</v>
      </c>
      <c r="J357" s="711">
        <v>1</v>
      </c>
      <c r="K357" s="712">
        <v>1552.5</v>
      </c>
    </row>
    <row r="358" spans="1:11" ht="14.4" customHeight="1" x14ac:dyDescent="0.3">
      <c r="A358" s="695" t="s">
        <v>556</v>
      </c>
      <c r="B358" s="696" t="s">
        <v>557</v>
      </c>
      <c r="C358" s="699" t="s">
        <v>574</v>
      </c>
      <c r="D358" s="720" t="s">
        <v>4105</v>
      </c>
      <c r="E358" s="699" t="s">
        <v>4106</v>
      </c>
      <c r="F358" s="720" t="s">
        <v>4107</v>
      </c>
      <c r="G358" s="699" t="s">
        <v>3112</v>
      </c>
      <c r="H358" s="699" t="s">
        <v>3113</v>
      </c>
      <c r="I358" s="711">
        <v>1725</v>
      </c>
      <c r="J358" s="711">
        <v>6</v>
      </c>
      <c r="K358" s="712">
        <v>10350</v>
      </c>
    </row>
    <row r="359" spans="1:11" ht="14.4" customHeight="1" x14ac:dyDescent="0.3">
      <c r="A359" s="695" t="s">
        <v>556</v>
      </c>
      <c r="B359" s="696" t="s">
        <v>557</v>
      </c>
      <c r="C359" s="699" t="s">
        <v>574</v>
      </c>
      <c r="D359" s="720" t="s">
        <v>4105</v>
      </c>
      <c r="E359" s="699" t="s">
        <v>4106</v>
      </c>
      <c r="F359" s="720" t="s">
        <v>4107</v>
      </c>
      <c r="G359" s="699" t="s">
        <v>3114</v>
      </c>
      <c r="H359" s="699" t="s">
        <v>3115</v>
      </c>
      <c r="I359" s="711">
        <v>1725</v>
      </c>
      <c r="J359" s="711">
        <v>2</v>
      </c>
      <c r="K359" s="712">
        <v>3450</v>
      </c>
    </row>
    <row r="360" spans="1:11" ht="14.4" customHeight="1" x14ac:dyDescent="0.3">
      <c r="A360" s="695" t="s">
        <v>556</v>
      </c>
      <c r="B360" s="696" t="s">
        <v>557</v>
      </c>
      <c r="C360" s="699" t="s">
        <v>574</v>
      </c>
      <c r="D360" s="720" t="s">
        <v>4105</v>
      </c>
      <c r="E360" s="699" t="s">
        <v>4106</v>
      </c>
      <c r="F360" s="720" t="s">
        <v>4107</v>
      </c>
      <c r="G360" s="699" t="s">
        <v>3116</v>
      </c>
      <c r="H360" s="699" t="s">
        <v>3117</v>
      </c>
      <c r="I360" s="711">
        <v>1725</v>
      </c>
      <c r="J360" s="711">
        <v>1</v>
      </c>
      <c r="K360" s="712">
        <v>1725</v>
      </c>
    </row>
    <row r="361" spans="1:11" ht="14.4" customHeight="1" x14ac:dyDescent="0.3">
      <c r="A361" s="695" t="s">
        <v>556</v>
      </c>
      <c r="B361" s="696" t="s">
        <v>557</v>
      </c>
      <c r="C361" s="699" t="s">
        <v>574</v>
      </c>
      <c r="D361" s="720" t="s">
        <v>4105</v>
      </c>
      <c r="E361" s="699" t="s">
        <v>4106</v>
      </c>
      <c r="F361" s="720" t="s">
        <v>4107</v>
      </c>
      <c r="G361" s="699" t="s">
        <v>3118</v>
      </c>
      <c r="H361" s="699" t="s">
        <v>3119</v>
      </c>
      <c r="I361" s="711">
        <v>506</v>
      </c>
      <c r="J361" s="711">
        <v>6</v>
      </c>
      <c r="K361" s="712">
        <v>3036</v>
      </c>
    </row>
    <row r="362" spans="1:11" ht="14.4" customHeight="1" x14ac:dyDescent="0.3">
      <c r="A362" s="695" t="s">
        <v>556</v>
      </c>
      <c r="B362" s="696" t="s">
        <v>557</v>
      </c>
      <c r="C362" s="699" t="s">
        <v>574</v>
      </c>
      <c r="D362" s="720" t="s">
        <v>4105</v>
      </c>
      <c r="E362" s="699" t="s">
        <v>4106</v>
      </c>
      <c r="F362" s="720" t="s">
        <v>4107</v>
      </c>
      <c r="G362" s="699" t="s">
        <v>3120</v>
      </c>
      <c r="H362" s="699" t="s">
        <v>3121</v>
      </c>
      <c r="I362" s="711">
        <v>506</v>
      </c>
      <c r="J362" s="711">
        <v>5</v>
      </c>
      <c r="K362" s="712">
        <v>2530</v>
      </c>
    </row>
    <row r="363" spans="1:11" ht="14.4" customHeight="1" x14ac:dyDescent="0.3">
      <c r="A363" s="695" t="s">
        <v>556</v>
      </c>
      <c r="B363" s="696" t="s">
        <v>557</v>
      </c>
      <c r="C363" s="699" t="s">
        <v>574</v>
      </c>
      <c r="D363" s="720" t="s">
        <v>4105</v>
      </c>
      <c r="E363" s="699" t="s">
        <v>4106</v>
      </c>
      <c r="F363" s="720" t="s">
        <v>4107</v>
      </c>
      <c r="G363" s="699" t="s">
        <v>3122</v>
      </c>
      <c r="H363" s="699" t="s">
        <v>3123</v>
      </c>
      <c r="I363" s="711">
        <v>471.94200000000001</v>
      </c>
      <c r="J363" s="711">
        <v>7</v>
      </c>
      <c r="K363" s="712">
        <v>3303.62</v>
      </c>
    </row>
    <row r="364" spans="1:11" ht="14.4" customHeight="1" x14ac:dyDescent="0.3">
      <c r="A364" s="695" t="s">
        <v>556</v>
      </c>
      <c r="B364" s="696" t="s">
        <v>557</v>
      </c>
      <c r="C364" s="699" t="s">
        <v>574</v>
      </c>
      <c r="D364" s="720" t="s">
        <v>4105</v>
      </c>
      <c r="E364" s="699" t="s">
        <v>4106</v>
      </c>
      <c r="F364" s="720" t="s">
        <v>4107</v>
      </c>
      <c r="G364" s="699" t="s">
        <v>3124</v>
      </c>
      <c r="H364" s="699" t="s">
        <v>3125</v>
      </c>
      <c r="I364" s="711">
        <v>1385.75</v>
      </c>
      <c r="J364" s="711">
        <v>6</v>
      </c>
      <c r="K364" s="712">
        <v>8314.5</v>
      </c>
    </row>
    <row r="365" spans="1:11" ht="14.4" customHeight="1" x14ac:dyDescent="0.3">
      <c r="A365" s="695" t="s">
        <v>556</v>
      </c>
      <c r="B365" s="696" t="s">
        <v>557</v>
      </c>
      <c r="C365" s="699" t="s">
        <v>574</v>
      </c>
      <c r="D365" s="720" t="s">
        <v>4105</v>
      </c>
      <c r="E365" s="699" t="s">
        <v>4106</v>
      </c>
      <c r="F365" s="720" t="s">
        <v>4107</v>
      </c>
      <c r="G365" s="699" t="s">
        <v>3126</v>
      </c>
      <c r="H365" s="699" t="s">
        <v>3127</v>
      </c>
      <c r="I365" s="711">
        <v>329.47</v>
      </c>
      <c r="J365" s="711">
        <v>26</v>
      </c>
      <c r="K365" s="712">
        <v>8566.23</v>
      </c>
    </row>
    <row r="366" spans="1:11" ht="14.4" customHeight="1" x14ac:dyDescent="0.3">
      <c r="A366" s="695" t="s">
        <v>556</v>
      </c>
      <c r="B366" s="696" t="s">
        <v>557</v>
      </c>
      <c r="C366" s="699" t="s">
        <v>574</v>
      </c>
      <c r="D366" s="720" t="s">
        <v>4105</v>
      </c>
      <c r="E366" s="699" t="s">
        <v>4106</v>
      </c>
      <c r="F366" s="720" t="s">
        <v>4107</v>
      </c>
      <c r="G366" s="699" t="s">
        <v>3128</v>
      </c>
      <c r="H366" s="699" t="s">
        <v>3129</v>
      </c>
      <c r="I366" s="711">
        <v>329.47444444444449</v>
      </c>
      <c r="J366" s="711">
        <v>15</v>
      </c>
      <c r="K366" s="712">
        <v>4942.13</v>
      </c>
    </row>
    <row r="367" spans="1:11" ht="14.4" customHeight="1" x14ac:dyDescent="0.3">
      <c r="A367" s="695" t="s">
        <v>556</v>
      </c>
      <c r="B367" s="696" t="s">
        <v>557</v>
      </c>
      <c r="C367" s="699" t="s">
        <v>574</v>
      </c>
      <c r="D367" s="720" t="s">
        <v>4105</v>
      </c>
      <c r="E367" s="699" t="s">
        <v>4106</v>
      </c>
      <c r="F367" s="720" t="s">
        <v>4107</v>
      </c>
      <c r="G367" s="699" t="s">
        <v>3130</v>
      </c>
      <c r="H367" s="699" t="s">
        <v>3131</v>
      </c>
      <c r="I367" s="711">
        <v>4452.8</v>
      </c>
      <c r="J367" s="711">
        <v>3</v>
      </c>
      <c r="K367" s="712">
        <v>13358.400000000001</v>
      </c>
    </row>
    <row r="368" spans="1:11" ht="14.4" customHeight="1" x14ac:dyDescent="0.3">
      <c r="A368" s="695" t="s">
        <v>556</v>
      </c>
      <c r="B368" s="696" t="s">
        <v>557</v>
      </c>
      <c r="C368" s="699" t="s">
        <v>574</v>
      </c>
      <c r="D368" s="720" t="s">
        <v>4105</v>
      </c>
      <c r="E368" s="699" t="s">
        <v>4106</v>
      </c>
      <c r="F368" s="720" t="s">
        <v>4107</v>
      </c>
      <c r="G368" s="699" t="s">
        <v>3132</v>
      </c>
      <c r="H368" s="699" t="s">
        <v>3133</v>
      </c>
      <c r="I368" s="711">
        <v>1179.9100000000001</v>
      </c>
      <c r="J368" s="711">
        <v>17</v>
      </c>
      <c r="K368" s="712">
        <v>20058.400000000001</v>
      </c>
    </row>
    <row r="369" spans="1:11" ht="14.4" customHeight="1" x14ac:dyDescent="0.3">
      <c r="A369" s="695" t="s">
        <v>556</v>
      </c>
      <c r="B369" s="696" t="s">
        <v>557</v>
      </c>
      <c r="C369" s="699" t="s">
        <v>574</v>
      </c>
      <c r="D369" s="720" t="s">
        <v>4105</v>
      </c>
      <c r="E369" s="699" t="s">
        <v>4106</v>
      </c>
      <c r="F369" s="720" t="s">
        <v>4107</v>
      </c>
      <c r="G369" s="699" t="s">
        <v>3134</v>
      </c>
      <c r="H369" s="699" t="s">
        <v>3135</v>
      </c>
      <c r="I369" s="711">
        <v>1000.5</v>
      </c>
      <c r="J369" s="711">
        <v>6</v>
      </c>
      <c r="K369" s="712">
        <v>6003</v>
      </c>
    </row>
    <row r="370" spans="1:11" ht="14.4" customHeight="1" x14ac:dyDescent="0.3">
      <c r="A370" s="695" t="s">
        <v>556</v>
      </c>
      <c r="B370" s="696" t="s">
        <v>557</v>
      </c>
      <c r="C370" s="699" t="s">
        <v>574</v>
      </c>
      <c r="D370" s="720" t="s">
        <v>4105</v>
      </c>
      <c r="E370" s="699" t="s">
        <v>4106</v>
      </c>
      <c r="F370" s="720" t="s">
        <v>4107</v>
      </c>
      <c r="G370" s="699" t="s">
        <v>3136</v>
      </c>
      <c r="H370" s="699" t="s">
        <v>3137</v>
      </c>
      <c r="I370" s="711">
        <v>712.51</v>
      </c>
      <c r="J370" s="711">
        <v>8</v>
      </c>
      <c r="K370" s="712">
        <v>5700.08</v>
      </c>
    </row>
    <row r="371" spans="1:11" ht="14.4" customHeight="1" x14ac:dyDescent="0.3">
      <c r="A371" s="695" t="s">
        <v>556</v>
      </c>
      <c r="B371" s="696" t="s">
        <v>557</v>
      </c>
      <c r="C371" s="699" t="s">
        <v>574</v>
      </c>
      <c r="D371" s="720" t="s">
        <v>4105</v>
      </c>
      <c r="E371" s="699" t="s">
        <v>4106</v>
      </c>
      <c r="F371" s="720" t="s">
        <v>4107</v>
      </c>
      <c r="G371" s="699" t="s">
        <v>3138</v>
      </c>
      <c r="H371" s="699" t="s">
        <v>3139</v>
      </c>
      <c r="I371" s="711">
        <v>527.87142857142851</v>
      </c>
      <c r="J371" s="711">
        <v>10</v>
      </c>
      <c r="K371" s="712">
        <v>5278.9500000000007</v>
      </c>
    </row>
    <row r="372" spans="1:11" ht="14.4" customHeight="1" x14ac:dyDescent="0.3">
      <c r="A372" s="695" t="s">
        <v>556</v>
      </c>
      <c r="B372" s="696" t="s">
        <v>557</v>
      </c>
      <c r="C372" s="699" t="s">
        <v>574</v>
      </c>
      <c r="D372" s="720" t="s">
        <v>4105</v>
      </c>
      <c r="E372" s="699" t="s">
        <v>4106</v>
      </c>
      <c r="F372" s="720" t="s">
        <v>4107</v>
      </c>
      <c r="G372" s="699" t="s">
        <v>3140</v>
      </c>
      <c r="H372" s="699" t="s">
        <v>3141</v>
      </c>
      <c r="I372" s="711">
        <v>527.85</v>
      </c>
      <c r="J372" s="711">
        <v>4</v>
      </c>
      <c r="K372" s="712">
        <v>2111.4</v>
      </c>
    </row>
    <row r="373" spans="1:11" ht="14.4" customHeight="1" x14ac:dyDescent="0.3">
      <c r="A373" s="695" t="s">
        <v>556</v>
      </c>
      <c r="B373" s="696" t="s">
        <v>557</v>
      </c>
      <c r="C373" s="699" t="s">
        <v>574</v>
      </c>
      <c r="D373" s="720" t="s">
        <v>4105</v>
      </c>
      <c r="E373" s="699" t="s">
        <v>4106</v>
      </c>
      <c r="F373" s="720" t="s">
        <v>4107</v>
      </c>
      <c r="G373" s="699" t="s">
        <v>3142</v>
      </c>
      <c r="H373" s="699" t="s">
        <v>3143</v>
      </c>
      <c r="I373" s="711">
        <v>527.85</v>
      </c>
      <c r="J373" s="711">
        <v>5</v>
      </c>
      <c r="K373" s="712">
        <v>2639.25</v>
      </c>
    </row>
    <row r="374" spans="1:11" ht="14.4" customHeight="1" x14ac:dyDescent="0.3">
      <c r="A374" s="695" t="s">
        <v>556</v>
      </c>
      <c r="B374" s="696" t="s">
        <v>557</v>
      </c>
      <c r="C374" s="699" t="s">
        <v>574</v>
      </c>
      <c r="D374" s="720" t="s">
        <v>4105</v>
      </c>
      <c r="E374" s="699" t="s">
        <v>4106</v>
      </c>
      <c r="F374" s="720" t="s">
        <v>4107</v>
      </c>
      <c r="G374" s="699" t="s">
        <v>3144</v>
      </c>
      <c r="H374" s="699" t="s">
        <v>3145</v>
      </c>
      <c r="I374" s="711">
        <v>527.88750000000005</v>
      </c>
      <c r="J374" s="711">
        <v>8</v>
      </c>
      <c r="K374" s="712">
        <v>4223.55</v>
      </c>
    </row>
    <row r="375" spans="1:11" ht="14.4" customHeight="1" x14ac:dyDescent="0.3">
      <c r="A375" s="695" t="s">
        <v>556</v>
      </c>
      <c r="B375" s="696" t="s">
        <v>557</v>
      </c>
      <c r="C375" s="699" t="s">
        <v>574</v>
      </c>
      <c r="D375" s="720" t="s">
        <v>4105</v>
      </c>
      <c r="E375" s="699" t="s">
        <v>4106</v>
      </c>
      <c r="F375" s="720" t="s">
        <v>4107</v>
      </c>
      <c r="G375" s="699" t="s">
        <v>3146</v>
      </c>
      <c r="H375" s="699" t="s">
        <v>3147</v>
      </c>
      <c r="I375" s="711">
        <v>1847.9341666666667</v>
      </c>
      <c r="J375" s="711">
        <v>35</v>
      </c>
      <c r="K375" s="712">
        <v>64677.729999999996</v>
      </c>
    </row>
    <row r="376" spans="1:11" ht="14.4" customHeight="1" x14ac:dyDescent="0.3">
      <c r="A376" s="695" t="s">
        <v>556</v>
      </c>
      <c r="B376" s="696" t="s">
        <v>557</v>
      </c>
      <c r="C376" s="699" t="s">
        <v>574</v>
      </c>
      <c r="D376" s="720" t="s">
        <v>4105</v>
      </c>
      <c r="E376" s="699" t="s">
        <v>4106</v>
      </c>
      <c r="F376" s="720" t="s">
        <v>4107</v>
      </c>
      <c r="G376" s="699" t="s">
        <v>3148</v>
      </c>
      <c r="H376" s="699" t="s">
        <v>3149</v>
      </c>
      <c r="I376" s="711">
        <v>329.46500000000003</v>
      </c>
      <c r="J376" s="711">
        <v>10</v>
      </c>
      <c r="K376" s="712">
        <v>3294.69</v>
      </c>
    </row>
    <row r="377" spans="1:11" ht="14.4" customHeight="1" x14ac:dyDescent="0.3">
      <c r="A377" s="695" t="s">
        <v>556</v>
      </c>
      <c r="B377" s="696" t="s">
        <v>557</v>
      </c>
      <c r="C377" s="699" t="s">
        <v>574</v>
      </c>
      <c r="D377" s="720" t="s">
        <v>4105</v>
      </c>
      <c r="E377" s="699" t="s">
        <v>4106</v>
      </c>
      <c r="F377" s="720" t="s">
        <v>4107</v>
      </c>
      <c r="G377" s="699" t="s">
        <v>3150</v>
      </c>
      <c r="H377" s="699" t="s">
        <v>3151</v>
      </c>
      <c r="I377" s="711">
        <v>433.20749999999998</v>
      </c>
      <c r="J377" s="711">
        <v>6</v>
      </c>
      <c r="K377" s="712">
        <v>2599.25</v>
      </c>
    </row>
    <row r="378" spans="1:11" ht="14.4" customHeight="1" x14ac:dyDescent="0.3">
      <c r="A378" s="695" t="s">
        <v>556</v>
      </c>
      <c r="B378" s="696" t="s">
        <v>557</v>
      </c>
      <c r="C378" s="699" t="s">
        <v>574</v>
      </c>
      <c r="D378" s="720" t="s">
        <v>4105</v>
      </c>
      <c r="E378" s="699" t="s">
        <v>4106</v>
      </c>
      <c r="F378" s="720" t="s">
        <v>4107</v>
      </c>
      <c r="G378" s="699" t="s">
        <v>3152</v>
      </c>
      <c r="H378" s="699" t="s">
        <v>3153</v>
      </c>
      <c r="I378" s="711">
        <v>517.58285714285705</v>
      </c>
      <c r="J378" s="711">
        <v>7</v>
      </c>
      <c r="K378" s="712">
        <v>3623.0799999999995</v>
      </c>
    </row>
    <row r="379" spans="1:11" ht="14.4" customHeight="1" x14ac:dyDescent="0.3">
      <c r="A379" s="695" t="s">
        <v>556</v>
      </c>
      <c r="B379" s="696" t="s">
        <v>557</v>
      </c>
      <c r="C379" s="699" t="s">
        <v>574</v>
      </c>
      <c r="D379" s="720" t="s">
        <v>4105</v>
      </c>
      <c r="E379" s="699" t="s">
        <v>4106</v>
      </c>
      <c r="F379" s="720" t="s">
        <v>4107</v>
      </c>
      <c r="G379" s="699" t="s">
        <v>3154</v>
      </c>
      <c r="H379" s="699" t="s">
        <v>3155</v>
      </c>
      <c r="I379" s="711">
        <v>1847.9239999999998</v>
      </c>
      <c r="J379" s="711">
        <v>29</v>
      </c>
      <c r="K379" s="712">
        <v>53589.939999999995</v>
      </c>
    </row>
    <row r="380" spans="1:11" ht="14.4" customHeight="1" x14ac:dyDescent="0.3">
      <c r="A380" s="695" t="s">
        <v>556</v>
      </c>
      <c r="B380" s="696" t="s">
        <v>557</v>
      </c>
      <c r="C380" s="699" t="s">
        <v>574</v>
      </c>
      <c r="D380" s="720" t="s">
        <v>4105</v>
      </c>
      <c r="E380" s="699" t="s">
        <v>4106</v>
      </c>
      <c r="F380" s="720" t="s">
        <v>4107</v>
      </c>
      <c r="G380" s="699" t="s">
        <v>3156</v>
      </c>
      <c r="H380" s="699" t="s">
        <v>3157</v>
      </c>
      <c r="I380" s="711">
        <v>517.56999999999994</v>
      </c>
      <c r="J380" s="711">
        <v>6</v>
      </c>
      <c r="K380" s="712">
        <v>3105.39</v>
      </c>
    </row>
    <row r="381" spans="1:11" ht="14.4" customHeight="1" x14ac:dyDescent="0.3">
      <c r="A381" s="695" t="s">
        <v>556</v>
      </c>
      <c r="B381" s="696" t="s">
        <v>557</v>
      </c>
      <c r="C381" s="699" t="s">
        <v>574</v>
      </c>
      <c r="D381" s="720" t="s">
        <v>4105</v>
      </c>
      <c r="E381" s="699" t="s">
        <v>4106</v>
      </c>
      <c r="F381" s="720" t="s">
        <v>4107</v>
      </c>
      <c r="G381" s="699" t="s">
        <v>3158</v>
      </c>
      <c r="H381" s="699" t="s">
        <v>3159</v>
      </c>
      <c r="I381" s="711">
        <v>229.125</v>
      </c>
      <c r="J381" s="711">
        <v>7</v>
      </c>
      <c r="K381" s="712">
        <v>1603.85</v>
      </c>
    </row>
    <row r="382" spans="1:11" ht="14.4" customHeight="1" x14ac:dyDescent="0.3">
      <c r="A382" s="695" t="s">
        <v>556</v>
      </c>
      <c r="B382" s="696" t="s">
        <v>557</v>
      </c>
      <c r="C382" s="699" t="s">
        <v>574</v>
      </c>
      <c r="D382" s="720" t="s">
        <v>4105</v>
      </c>
      <c r="E382" s="699" t="s">
        <v>4106</v>
      </c>
      <c r="F382" s="720" t="s">
        <v>4107</v>
      </c>
      <c r="G382" s="699" t="s">
        <v>3160</v>
      </c>
      <c r="H382" s="699" t="s">
        <v>3161</v>
      </c>
      <c r="I382" s="711">
        <v>11384.049999999997</v>
      </c>
      <c r="J382" s="711">
        <v>3</v>
      </c>
      <c r="K382" s="712">
        <v>34152.149999999994</v>
      </c>
    </row>
    <row r="383" spans="1:11" ht="14.4" customHeight="1" x14ac:dyDescent="0.3">
      <c r="A383" s="695" t="s">
        <v>556</v>
      </c>
      <c r="B383" s="696" t="s">
        <v>557</v>
      </c>
      <c r="C383" s="699" t="s">
        <v>574</v>
      </c>
      <c r="D383" s="720" t="s">
        <v>4105</v>
      </c>
      <c r="E383" s="699" t="s">
        <v>4106</v>
      </c>
      <c r="F383" s="720" t="s">
        <v>4107</v>
      </c>
      <c r="G383" s="699" t="s">
        <v>3162</v>
      </c>
      <c r="H383" s="699" t="s">
        <v>3163</v>
      </c>
      <c r="I383" s="711">
        <v>712.5139999999999</v>
      </c>
      <c r="J383" s="711">
        <v>5</v>
      </c>
      <c r="K383" s="712">
        <v>3562.5699999999997</v>
      </c>
    </row>
    <row r="384" spans="1:11" ht="14.4" customHeight="1" x14ac:dyDescent="0.3">
      <c r="A384" s="695" t="s">
        <v>556</v>
      </c>
      <c r="B384" s="696" t="s">
        <v>557</v>
      </c>
      <c r="C384" s="699" t="s">
        <v>574</v>
      </c>
      <c r="D384" s="720" t="s">
        <v>4105</v>
      </c>
      <c r="E384" s="699" t="s">
        <v>4106</v>
      </c>
      <c r="F384" s="720" t="s">
        <v>4107</v>
      </c>
      <c r="G384" s="699" t="s">
        <v>3164</v>
      </c>
      <c r="H384" s="699" t="s">
        <v>3165</v>
      </c>
      <c r="I384" s="711">
        <v>68.97</v>
      </c>
      <c r="J384" s="711">
        <v>150</v>
      </c>
      <c r="K384" s="712">
        <v>10345.58</v>
      </c>
    </row>
    <row r="385" spans="1:11" ht="14.4" customHeight="1" x14ac:dyDescent="0.3">
      <c r="A385" s="695" t="s">
        <v>556</v>
      </c>
      <c r="B385" s="696" t="s">
        <v>557</v>
      </c>
      <c r="C385" s="699" t="s">
        <v>574</v>
      </c>
      <c r="D385" s="720" t="s">
        <v>4105</v>
      </c>
      <c r="E385" s="699" t="s">
        <v>4106</v>
      </c>
      <c r="F385" s="720" t="s">
        <v>4107</v>
      </c>
      <c r="G385" s="699" t="s">
        <v>3166</v>
      </c>
      <c r="H385" s="699" t="s">
        <v>3167</v>
      </c>
      <c r="I385" s="711">
        <v>1029.43</v>
      </c>
      <c r="J385" s="711">
        <v>1</v>
      </c>
      <c r="K385" s="712">
        <v>1029.43</v>
      </c>
    </row>
    <row r="386" spans="1:11" ht="14.4" customHeight="1" x14ac:dyDescent="0.3">
      <c r="A386" s="695" t="s">
        <v>556</v>
      </c>
      <c r="B386" s="696" t="s">
        <v>557</v>
      </c>
      <c r="C386" s="699" t="s">
        <v>574</v>
      </c>
      <c r="D386" s="720" t="s">
        <v>4105</v>
      </c>
      <c r="E386" s="699" t="s">
        <v>4106</v>
      </c>
      <c r="F386" s="720" t="s">
        <v>4107</v>
      </c>
      <c r="G386" s="699" t="s">
        <v>3168</v>
      </c>
      <c r="H386" s="699" t="s">
        <v>3169</v>
      </c>
      <c r="I386" s="711">
        <v>1029.43</v>
      </c>
      <c r="J386" s="711">
        <v>1</v>
      </c>
      <c r="K386" s="712">
        <v>1029.43</v>
      </c>
    </row>
    <row r="387" spans="1:11" ht="14.4" customHeight="1" x14ac:dyDescent="0.3">
      <c r="A387" s="695" t="s">
        <v>556</v>
      </c>
      <c r="B387" s="696" t="s">
        <v>557</v>
      </c>
      <c r="C387" s="699" t="s">
        <v>574</v>
      </c>
      <c r="D387" s="720" t="s">
        <v>4105</v>
      </c>
      <c r="E387" s="699" t="s">
        <v>4106</v>
      </c>
      <c r="F387" s="720" t="s">
        <v>4107</v>
      </c>
      <c r="G387" s="699" t="s">
        <v>3170</v>
      </c>
      <c r="H387" s="699" t="s">
        <v>3171</v>
      </c>
      <c r="I387" s="711">
        <v>7705</v>
      </c>
      <c r="J387" s="711">
        <v>5</v>
      </c>
      <c r="K387" s="712">
        <v>38525</v>
      </c>
    </row>
    <row r="388" spans="1:11" ht="14.4" customHeight="1" x14ac:dyDescent="0.3">
      <c r="A388" s="695" t="s">
        <v>556</v>
      </c>
      <c r="B388" s="696" t="s">
        <v>557</v>
      </c>
      <c r="C388" s="699" t="s">
        <v>574</v>
      </c>
      <c r="D388" s="720" t="s">
        <v>4105</v>
      </c>
      <c r="E388" s="699" t="s">
        <v>4106</v>
      </c>
      <c r="F388" s="720" t="s">
        <v>4107</v>
      </c>
      <c r="G388" s="699" t="s">
        <v>3172</v>
      </c>
      <c r="H388" s="699" t="s">
        <v>3173</v>
      </c>
      <c r="I388" s="711">
        <v>1692.9</v>
      </c>
      <c r="J388" s="711">
        <v>21</v>
      </c>
      <c r="K388" s="712">
        <v>35550.950000000004</v>
      </c>
    </row>
    <row r="389" spans="1:11" ht="14.4" customHeight="1" x14ac:dyDescent="0.3">
      <c r="A389" s="695" t="s">
        <v>556</v>
      </c>
      <c r="B389" s="696" t="s">
        <v>557</v>
      </c>
      <c r="C389" s="699" t="s">
        <v>574</v>
      </c>
      <c r="D389" s="720" t="s">
        <v>4105</v>
      </c>
      <c r="E389" s="699" t="s">
        <v>4106</v>
      </c>
      <c r="F389" s="720" t="s">
        <v>4107</v>
      </c>
      <c r="G389" s="699" t="s">
        <v>3174</v>
      </c>
      <c r="H389" s="699" t="s">
        <v>3175</v>
      </c>
      <c r="I389" s="711">
        <v>7791.91</v>
      </c>
      <c r="J389" s="711">
        <v>1</v>
      </c>
      <c r="K389" s="712">
        <v>7791.91</v>
      </c>
    </row>
    <row r="390" spans="1:11" ht="14.4" customHeight="1" x14ac:dyDescent="0.3">
      <c r="A390" s="695" t="s">
        <v>556</v>
      </c>
      <c r="B390" s="696" t="s">
        <v>557</v>
      </c>
      <c r="C390" s="699" t="s">
        <v>574</v>
      </c>
      <c r="D390" s="720" t="s">
        <v>4105</v>
      </c>
      <c r="E390" s="699" t="s">
        <v>4106</v>
      </c>
      <c r="F390" s="720" t="s">
        <v>4107</v>
      </c>
      <c r="G390" s="699" t="s">
        <v>3176</v>
      </c>
      <c r="H390" s="699" t="s">
        <v>3177</v>
      </c>
      <c r="I390" s="711">
        <v>1094.4000000000001</v>
      </c>
      <c r="J390" s="711">
        <v>2</v>
      </c>
      <c r="K390" s="712">
        <v>2188.8000000000002</v>
      </c>
    </row>
    <row r="391" spans="1:11" ht="14.4" customHeight="1" x14ac:dyDescent="0.3">
      <c r="A391" s="695" t="s">
        <v>556</v>
      </c>
      <c r="B391" s="696" t="s">
        <v>557</v>
      </c>
      <c r="C391" s="699" t="s">
        <v>574</v>
      </c>
      <c r="D391" s="720" t="s">
        <v>4105</v>
      </c>
      <c r="E391" s="699" t="s">
        <v>4106</v>
      </c>
      <c r="F391" s="720" t="s">
        <v>4107</v>
      </c>
      <c r="G391" s="699" t="s">
        <v>3178</v>
      </c>
      <c r="H391" s="699" t="s">
        <v>3179</v>
      </c>
      <c r="I391" s="711">
        <v>1094.4000000000001</v>
      </c>
      <c r="J391" s="711">
        <v>2</v>
      </c>
      <c r="K391" s="712">
        <v>2188.8000000000002</v>
      </c>
    </row>
    <row r="392" spans="1:11" ht="14.4" customHeight="1" x14ac:dyDescent="0.3">
      <c r="A392" s="695" t="s">
        <v>556</v>
      </c>
      <c r="B392" s="696" t="s">
        <v>557</v>
      </c>
      <c r="C392" s="699" t="s">
        <v>574</v>
      </c>
      <c r="D392" s="720" t="s">
        <v>4105</v>
      </c>
      <c r="E392" s="699" t="s">
        <v>4106</v>
      </c>
      <c r="F392" s="720" t="s">
        <v>4107</v>
      </c>
      <c r="G392" s="699" t="s">
        <v>3180</v>
      </c>
      <c r="H392" s="699" t="s">
        <v>3181</v>
      </c>
      <c r="I392" s="711">
        <v>9504.18</v>
      </c>
      <c r="J392" s="711">
        <v>1</v>
      </c>
      <c r="K392" s="712">
        <v>9504.18</v>
      </c>
    </row>
    <row r="393" spans="1:11" ht="14.4" customHeight="1" x14ac:dyDescent="0.3">
      <c r="A393" s="695" t="s">
        <v>556</v>
      </c>
      <c r="B393" s="696" t="s">
        <v>557</v>
      </c>
      <c r="C393" s="699" t="s">
        <v>574</v>
      </c>
      <c r="D393" s="720" t="s">
        <v>4105</v>
      </c>
      <c r="E393" s="699" t="s">
        <v>4106</v>
      </c>
      <c r="F393" s="720" t="s">
        <v>4107</v>
      </c>
      <c r="G393" s="699" t="s">
        <v>3182</v>
      </c>
      <c r="H393" s="699" t="s">
        <v>3183</v>
      </c>
      <c r="I393" s="711">
        <v>1253.99</v>
      </c>
      <c r="J393" s="711">
        <v>2</v>
      </c>
      <c r="K393" s="712">
        <v>2507.9899999999998</v>
      </c>
    </row>
    <row r="394" spans="1:11" ht="14.4" customHeight="1" x14ac:dyDescent="0.3">
      <c r="A394" s="695" t="s">
        <v>556</v>
      </c>
      <c r="B394" s="696" t="s">
        <v>557</v>
      </c>
      <c r="C394" s="699" t="s">
        <v>574</v>
      </c>
      <c r="D394" s="720" t="s">
        <v>4105</v>
      </c>
      <c r="E394" s="699" t="s">
        <v>4106</v>
      </c>
      <c r="F394" s="720" t="s">
        <v>4107</v>
      </c>
      <c r="G394" s="699" t="s">
        <v>3184</v>
      </c>
      <c r="H394" s="699" t="s">
        <v>3185</v>
      </c>
      <c r="I394" s="711">
        <v>1347.48</v>
      </c>
      <c r="J394" s="711">
        <v>1</v>
      </c>
      <c r="K394" s="712">
        <v>1347.48</v>
      </c>
    </row>
    <row r="395" spans="1:11" ht="14.4" customHeight="1" x14ac:dyDescent="0.3">
      <c r="A395" s="695" t="s">
        <v>556</v>
      </c>
      <c r="B395" s="696" t="s">
        <v>557</v>
      </c>
      <c r="C395" s="699" t="s">
        <v>574</v>
      </c>
      <c r="D395" s="720" t="s">
        <v>4105</v>
      </c>
      <c r="E395" s="699" t="s">
        <v>4106</v>
      </c>
      <c r="F395" s="720" t="s">
        <v>4107</v>
      </c>
      <c r="G395" s="699" t="s">
        <v>3186</v>
      </c>
      <c r="H395" s="699" t="s">
        <v>3187</v>
      </c>
      <c r="I395" s="711">
        <v>1274.52</v>
      </c>
      <c r="J395" s="711">
        <v>2</v>
      </c>
      <c r="K395" s="712">
        <v>2549.04</v>
      </c>
    </row>
    <row r="396" spans="1:11" ht="14.4" customHeight="1" x14ac:dyDescent="0.3">
      <c r="A396" s="695" t="s">
        <v>556</v>
      </c>
      <c r="B396" s="696" t="s">
        <v>557</v>
      </c>
      <c r="C396" s="699" t="s">
        <v>574</v>
      </c>
      <c r="D396" s="720" t="s">
        <v>4105</v>
      </c>
      <c r="E396" s="699" t="s">
        <v>4106</v>
      </c>
      <c r="F396" s="720" t="s">
        <v>4107</v>
      </c>
      <c r="G396" s="699" t="s">
        <v>3188</v>
      </c>
      <c r="H396" s="699" t="s">
        <v>3189</v>
      </c>
      <c r="I396" s="711">
        <v>1359.2166666666667</v>
      </c>
      <c r="J396" s="711">
        <v>9</v>
      </c>
      <c r="K396" s="712">
        <v>12232.949999999997</v>
      </c>
    </row>
    <row r="397" spans="1:11" ht="14.4" customHeight="1" x14ac:dyDescent="0.3">
      <c r="A397" s="695" t="s">
        <v>556</v>
      </c>
      <c r="B397" s="696" t="s">
        <v>557</v>
      </c>
      <c r="C397" s="699" t="s">
        <v>574</v>
      </c>
      <c r="D397" s="720" t="s">
        <v>4105</v>
      </c>
      <c r="E397" s="699" t="s">
        <v>4106</v>
      </c>
      <c r="F397" s="720" t="s">
        <v>4107</v>
      </c>
      <c r="G397" s="699" t="s">
        <v>3190</v>
      </c>
      <c r="H397" s="699" t="s">
        <v>3191</v>
      </c>
      <c r="I397" s="711">
        <v>1358.87</v>
      </c>
      <c r="J397" s="711">
        <v>2</v>
      </c>
      <c r="K397" s="712">
        <v>2717.74</v>
      </c>
    </row>
    <row r="398" spans="1:11" ht="14.4" customHeight="1" x14ac:dyDescent="0.3">
      <c r="A398" s="695" t="s">
        <v>556</v>
      </c>
      <c r="B398" s="696" t="s">
        <v>557</v>
      </c>
      <c r="C398" s="699" t="s">
        <v>574</v>
      </c>
      <c r="D398" s="720" t="s">
        <v>4105</v>
      </c>
      <c r="E398" s="699" t="s">
        <v>4106</v>
      </c>
      <c r="F398" s="720" t="s">
        <v>4107</v>
      </c>
      <c r="G398" s="699" t="s">
        <v>3192</v>
      </c>
      <c r="H398" s="699" t="s">
        <v>3193</v>
      </c>
      <c r="I398" s="711">
        <v>1358.875</v>
      </c>
      <c r="J398" s="711">
        <v>3</v>
      </c>
      <c r="K398" s="712">
        <v>4076.62</v>
      </c>
    </row>
    <row r="399" spans="1:11" ht="14.4" customHeight="1" x14ac:dyDescent="0.3">
      <c r="A399" s="695" t="s">
        <v>556</v>
      </c>
      <c r="B399" s="696" t="s">
        <v>557</v>
      </c>
      <c r="C399" s="699" t="s">
        <v>574</v>
      </c>
      <c r="D399" s="720" t="s">
        <v>4105</v>
      </c>
      <c r="E399" s="699" t="s">
        <v>4106</v>
      </c>
      <c r="F399" s="720" t="s">
        <v>4107</v>
      </c>
      <c r="G399" s="699" t="s">
        <v>3194</v>
      </c>
      <c r="H399" s="699" t="s">
        <v>3195</v>
      </c>
      <c r="I399" s="711">
        <v>1358.87</v>
      </c>
      <c r="J399" s="711">
        <v>1</v>
      </c>
      <c r="K399" s="712">
        <v>1358.87</v>
      </c>
    </row>
    <row r="400" spans="1:11" ht="14.4" customHeight="1" x14ac:dyDescent="0.3">
      <c r="A400" s="695" t="s">
        <v>556</v>
      </c>
      <c r="B400" s="696" t="s">
        <v>557</v>
      </c>
      <c r="C400" s="699" t="s">
        <v>574</v>
      </c>
      <c r="D400" s="720" t="s">
        <v>4105</v>
      </c>
      <c r="E400" s="699" t="s">
        <v>4106</v>
      </c>
      <c r="F400" s="720" t="s">
        <v>4107</v>
      </c>
      <c r="G400" s="699" t="s">
        <v>3196</v>
      </c>
      <c r="H400" s="699" t="s">
        <v>3197</v>
      </c>
      <c r="I400" s="711">
        <v>1423.86</v>
      </c>
      <c r="J400" s="711">
        <v>1</v>
      </c>
      <c r="K400" s="712">
        <v>1423.86</v>
      </c>
    </row>
    <row r="401" spans="1:11" ht="14.4" customHeight="1" x14ac:dyDescent="0.3">
      <c r="A401" s="695" t="s">
        <v>556</v>
      </c>
      <c r="B401" s="696" t="s">
        <v>557</v>
      </c>
      <c r="C401" s="699" t="s">
        <v>574</v>
      </c>
      <c r="D401" s="720" t="s">
        <v>4105</v>
      </c>
      <c r="E401" s="699" t="s">
        <v>4106</v>
      </c>
      <c r="F401" s="720" t="s">
        <v>4107</v>
      </c>
      <c r="G401" s="699" t="s">
        <v>3198</v>
      </c>
      <c r="H401" s="699" t="s">
        <v>3199</v>
      </c>
      <c r="I401" s="711">
        <v>344.25333333333333</v>
      </c>
      <c r="J401" s="711">
        <v>3</v>
      </c>
      <c r="K401" s="712">
        <v>1032.76</v>
      </c>
    </row>
    <row r="402" spans="1:11" ht="14.4" customHeight="1" x14ac:dyDescent="0.3">
      <c r="A402" s="695" t="s">
        <v>556</v>
      </c>
      <c r="B402" s="696" t="s">
        <v>557</v>
      </c>
      <c r="C402" s="699" t="s">
        <v>574</v>
      </c>
      <c r="D402" s="720" t="s">
        <v>4105</v>
      </c>
      <c r="E402" s="699" t="s">
        <v>4106</v>
      </c>
      <c r="F402" s="720" t="s">
        <v>4107</v>
      </c>
      <c r="G402" s="699" t="s">
        <v>3200</v>
      </c>
      <c r="H402" s="699" t="s">
        <v>3201</v>
      </c>
      <c r="I402" s="711">
        <v>344.25333333333333</v>
      </c>
      <c r="J402" s="711">
        <v>3</v>
      </c>
      <c r="K402" s="712">
        <v>1032.76</v>
      </c>
    </row>
    <row r="403" spans="1:11" ht="14.4" customHeight="1" x14ac:dyDescent="0.3">
      <c r="A403" s="695" t="s">
        <v>556</v>
      </c>
      <c r="B403" s="696" t="s">
        <v>557</v>
      </c>
      <c r="C403" s="699" t="s">
        <v>574</v>
      </c>
      <c r="D403" s="720" t="s">
        <v>4105</v>
      </c>
      <c r="E403" s="699" t="s">
        <v>4106</v>
      </c>
      <c r="F403" s="720" t="s">
        <v>4107</v>
      </c>
      <c r="G403" s="699" t="s">
        <v>3202</v>
      </c>
      <c r="H403" s="699" t="s">
        <v>3203</v>
      </c>
      <c r="I403" s="711">
        <v>344.28</v>
      </c>
      <c r="J403" s="711">
        <v>3</v>
      </c>
      <c r="K403" s="712">
        <v>1032.8399999999999</v>
      </c>
    </row>
    <row r="404" spans="1:11" ht="14.4" customHeight="1" x14ac:dyDescent="0.3">
      <c r="A404" s="695" t="s">
        <v>556</v>
      </c>
      <c r="B404" s="696" t="s">
        <v>557</v>
      </c>
      <c r="C404" s="699" t="s">
        <v>574</v>
      </c>
      <c r="D404" s="720" t="s">
        <v>4105</v>
      </c>
      <c r="E404" s="699" t="s">
        <v>4106</v>
      </c>
      <c r="F404" s="720" t="s">
        <v>4107</v>
      </c>
      <c r="G404" s="699" t="s">
        <v>3204</v>
      </c>
      <c r="H404" s="699" t="s">
        <v>3205</v>
      </c>
      <c r="I404" s="711">
        <v>473.1</v>
      </c>
      <c r="J404" s="711">
        <v>2</v>
      </c>
      <c r="K404" s="712">
        <v>946.2</v>
      </c>
    </row>
    <row r="405" spans="1:11" ht="14.4" customHeight="1" x14ac:dyDescent="0.3">
      <c r="A405" s="695" t="s">
        <v>556</v>
      </c>
      <c r="B405" s="696" t="s">
        <v>557</v>
      </c>
      <c r="C405" s="699" t="s">
        <v>574</v>
      </c>
      <c r="D405" s="720" t="s">
        <v>4105</v>
      </c>
      <c r="E405" s="699" t="s">
        <v>4106</v>
      </c>
      <c r="F405" s="720" t="s">
        <v>4107</v>
      </c>
      <c r="G405" s="699" t="s">
        <v>3206</v>
      </c>
      <c r="H405" s="699" t="s">
        <v>3207</v>
      </c>
      <c r="I405" s="711">
        <v>1419.3</v>
      </c>
      <c r="J405" s="711">
        <v>4</v>
      </c>
      <c r="K405" s="712">
        <v>5677.1900000000005</v>
      </c>
    </row>
    <row r="406" spans="1:11" ht="14.4" customHeight="1" x14ac:dyDescent="0.3">
      <c r="A406" s="695" t="s">
        <v>556</v>
      </c>
      <c r="B406" s="696" t="s">
        <v>557</v>
      </c>
      <c r="C406" s="699" t="s">
        <v>574</v>
      </c>
      <c r="D406" s="720" t="s">
        <v>4105</v>
      </c>
      <c r="E406" s="699" t="s">
        <v>4106</v>
      </c>
      <c r="F406" s="720" t="s">
        <v>4107</v>
      </c>
      <c r="G406" s="699" t="s">
        <v>3208</v>
      </c>
      <c r="H406" s="699" t="s">
        <v>3209</v>
      </c>
      <c r="I406" s="711">
        <v>1419.4633333333334</v>
      </c>
      <c r="J406" s="711">
        <v>6</v>
      </c>
      <c r="K406" s="712">
        <v>8516.7800000000007</v>
      </c>
    </row>
    <row r="407" spans="1:11" ht="14.4" customHeight="1" x14ac:dyDescent="0.3">
      <c r="A407" s="695" t="s">
        <v>556</v>
      </c>
      <c r="B407" s="696" t="s">
        <v>557</v>
      </c>
      <c r="C407" s="699" t="s">
        <v>574</v>
      </c>
      <c r="D407" s="720" t="s">
        <v>4105</v>
      </c>
      <c r="E407" s="699" t="s">
        <v>4106</v>
      </c>
      <c r="F407" s="720" t="s">
        <v>4107</v>
      </c>
      <c r="G407" s="699" t="s">
        <v>3210</v>
      </c>
      <c r="H407" s="699" t="s">
        <v>3211</v>
      </c>
      <c r="I407" s="711">
        <v>1643.88</v>
      </c>
      <c r="J407" s="711">
        <v>1</v>
      </c>
      <c r="K407" s="712">
        <v>1643.88</v>
      </c>
    </row>
    <row r="408" spans="1:11" ht="14.4" customHeight="1" x14ac:dyDescent="0.3">
      <c r="A408" s="695" t="s">
        <v>556</v>
      </c>
      <c r="B408" s="696" t="s">
        <v>557</v>
      </c>
      <c r="C408" s="699" t="s">
        <v>574</v>
      </c>
      <c r="D408" s="720" t="s">
        <v>4105</v>
      </c>
      <c r="E408" s="699" t="s">
        <v>4106</v>
      </c>
      <c r="F408" s="720" t="s">
        <v>4107</v>
      </c>
      <c r="G408" s="699" t="s">
        <v>3212</v>
      </c>
      <c r="H408" s="699" t="s">
        <v>3213</v>
      </c>
      <c r="I408" s="711">
        <v>1643.88</v>
      </c>
      <c r="J408" s="711">
        <v>2</v>
      </c>
      <c r="K408" s="712">
        <v>3287.76</v>
      </c>
    </row>
    <row r="409" spans="1:11" ht="14.4" customHeight="1" x14ac:dyDescent="0.3">
      <c r="A409" s="695" t="s">
        <v>556</v>
      </c>
      <c r="B409" s="696" t="s">
        <v>557</v>
      </c>
      <c r="C409" s="699" t="s">
        <v>574</v>
      </c>
      <c r="D409" s="720" t="s">
        <v>4105</v>
      </c>
      <c r="E409" s="699" t="s">
        <v>4106</v>
      </c>
      <c r="F409" s="720" t="s">
        <v>4107</v>
      </c>
      <c r="G409" s="699" t="s">
        <v>3214</v>
      </c>
      <c r="H409" s="699" t="s">
        <v>3215</v>
      </c>
      <c r="I409" s="711">
        <v>12640.32</v>
      </c>
      <c r="J409" s="711">
        <v>1</v>
      </c>
      <c r="K409" s="712">
        <v>12640.32</v>
      </c>
    </row>
    <row r="410" spans="1:11" ht="14.4" customHeight="1" x14ac:dyDescent="0.3">
      <c r="A410" s="695" t="s">
        <v>556</v>
      </c>
      <c r="B410" s="696" t="s">
        <v>557</v>
      </c>
      <c r="C410" s="699" t="s">
        <v>574</v>
      </c>
      <c r="D410" s="720" t="s">
        <v>4105</v>
      </c>
      <c r="E410" s="699" t="s">
        <v>4106</v>
      </c>
      <c r="F410" s="720" t="s">
        <v>4107</v>
      </c>
      <c r="G410" s="699" t="s">
        <v>3216</v>
      </c>
      <c r="H410" s="699" t="s">
        <v>3217</v>
      </c>
      <c r="I410" s="711">
        <v>11571</v>
      </c>
      <c r="J410" s="711">
        <v>1</v>
      </c>
      <c r="K410" s="712">
        <v>11571</v>
      </c>
    </row>
    <row r="411" spans="1:11" ht="14.4" customHeight="1" x14ac:dyDescent="0.3">
      <c r="A411" s="695" t="s">
        <v>556</v>
      </c>
      <c r="B411" s="696" t="s">
        <v>557</v>
      </c>
      <c r="C411" s="699" t="s">
        <v>574</v>
      </c>
      <c r="D411" s="720" t="s">
        <v>4105</v>
      </c>
      <c r="E411" s="699" t="s">
        <v>4106</v>
      </c>
      <c r="F411" s="720" t="s">
        <v>4107</v>
      </c>
      <c r="G411" s="699" t="s">
        <v>3218</v>
      </c>
      <c r="H411" s="699" t="s">
        <v>3219</v>
      </c>
      <c r="I411" s="711">
        <v>11571</v>
      </c>
      <c r="J411" s="711">
        <v>2</v>
      </c>
      <c r="K411" s="712">
        <v>23142</v>
      </c>
    </row>
    <row r="412" spans="1:11" ht="14.4" customHeight="1" x14ac:dyDescent="0.3">
      <c r="A412" s="695" t="s">
        <v>556</v>
      </c>
      <c r="B412" s="696" t="s">
        <v>557</v>
      </c>
      <c r="C412" s="699" t="s">
        <v>574</v>
      </c>
      <c r="D412" s="720" t="s">
        <v>4105</v>
      </c>
      <c r="E412" s="699" t="s">
        <v>4106</v>
      </c>
      <c r="F412" s="720" t="s">
        <v>4107</v>
      </c>
      <c r="G412" s="699" t="s">
        <v>3220</v>
      </c>
      <c r="H412" s="699" t="s">
        <v>3221</v>
      </c>
      <c r="I412" s="711">
        <v>2073.6733333333336</v>
      </c>
      <c r="J412" s="711">
        <v>6</v>
      </c>
      <c r="K412" s="712">
        <v>12442.029999999999</v>
      </c>
    </row>
    <row r="413" spans="1:11" ht="14.4" customHeight="1" x14ac:dyDescent="0.3">
      <c r="A413" s="695" t="s">
        <v>556</v>
      </c>
      <c r="B413" s="696" t="s">
        <v>557</v>
      </c>
      <c r="C413" s="699" t="s">
        <v>574</v>
      </c>
      <c r="D413" s="720" t="s">
        <v>4105</v>
      </c>
      <c r="E413" s="699" t="s">
        <v>4106</v>
      </c>
      <c r="F413" s="720" t="s">
        <v>4107</v>
      </c>
      <c r="G413" s="699" t="s">
        <v>3222</v>
      </c>
      <c r="H413" s="699" t="s">
        <v>3223</v>
      </c>
      <c r="I413" s="711">
        <v>471.95333333333332</v>
      </c>
      <c r="J413" s="711">
        <v>3</v>
      </c>
      <c r="K413" s="712">
        <v>1415.86</v>
      </c>
    </row>
    <row r="414" spans="1:11" ht="14.4" customHeight="1" x14ac:dyDescent="0.3">
      <c r="A414" s="695" t="s">
        <v>556</v>
      </c>
      <c r="B414" s="696" t="s">
        <v>557</v>
      </c>
      <c r="C414" s="699" t="s">
        <v>574</v>
      </c>
      <c r="D414" s="720" t="s">
        <v>4105</v>
      </c>
      <c r="E414" s="699" t="s">
        <v>4106</v>
      </c>
      <c r="F414" s="720" t="s">
        <v>4107</v>
      </c>
      <c r="G414" s="699" t="s">
        <v>3224</v>
      </c>
      <c r="H414" s="699" t="s">
        <v>3225</v>
      </c>
      <c r="I414" s="711">
        <v>466.25</v>
      </c>
      <c r="J414" s="711">
        <v>2</v>
      </c>
      <c r="K414" s="712">
        <v>932.51</v>
      </c>
    </row>
    <row r="415" spans="1:11" ht="14.4" customHeight="1" x14ac:dyDescent="0.3">
      <c r="A415" s="695" t="s">
        <v>556</v>
      </c>
      <c r="B415" s="696" t="s">
        <v>557</v>
      </c>
      <c r="C415" s="699" t="s">
        <v>574</v>
      </c>
      <c r="D415" s="720" t="s">
        <v>4105</v>
      </c>
      <c r="E415" s="699" t="s">
        <v>4106</v>
      </c>
      <c r="F415" s="720" t="s">
        <v>4107</v>
      </c>
      <c r="G415" s="699" t="s">
        <v>3226</v>
      </c>
      <c r="H415" s="699" t="s">
        <v>3227</v>
      </c>
      <c r="I415" s="711">
        <v>1033.9850000000001</v>
      </c>
      <c r="J415" s="711">
        <v>2</v>
      </c>
      <c r="K415" s="712">
        <v>2067.9700000000003</v>
      </c>
    </row>
    <row r="416" spans="1:11" ht="14.4" customHeight="1" x14ac:dyDescent="0.3">
      <c r="A416" s="695" t="s">
        <v>556</v>
      </c>
      <c r="B416" s="696" t="s">
        <v>557</v>
      </c>
      <c r="C416" s="699" t="s">
        <v>574</v>
      </c>
      <c r="D416" s="720" t="s">
        <v>4105</v>
      </c>
      <c r="E416" s="699" t="s">
        <v>4106</v>
      </c>
      <c r="F416" s="720" t="s">
        <v>4107</v>
      </c>
      <c r="G416" s="699" t="s">
        <v>3228</v>
      </c>
      <c r="H416" s="699" t="s">
        <v>3229</v>
      </c>
      <c r="I416" s="711">
        <v>1033.98</v>
      </c>
      <c r="J416" s="711">
        <v>1</v>
      </c>
      <c r="K416" s="712">
        <v>1033.98</v>
      </c>
    </row>
    <row r="417" spans="1:11" ht="14.4" customHeight="1" x14ac:dyDescent="0.3">
      <c r="A417" s="695" t="s">
        <v>556</v>
      </c>
      <c r="B417" s="696" t="s">
        <v>557</v>
      </c>
      <c r="C417" s="699" t="s">
        <v>574</v>
      </c>
      <c r="D417" s="720" t="s">
        <v>4105</v>
      </c>
      <c r="E417" s="699" t="s">
        <v>4106</v>
      </c>
      <c r="F417" s="720" t="s">
        <v>4107</v>
      </c>
      <c r="G417" s="699" t="s">
        <v>3230</v>
      </c>
      <c r="H417" s="699" t="s">
        <v>3231</v>
      </c>
      <c r="I417" s="711">
        <v>1033.98</v>
      </c>
      <c r="J417" s="711">
        <v>4</v>
      </c>
      <c r="K417" s="712">
        <v>4135.92</v>
      </c>
    </row>
    <row r="418" spans="1:11" ht="14.4" customHeight="1" x14ac:dyDescent="0.3">
      <c r="A418" s="695" t="s">
        <v>556</v>
      </c>
      <c r="B418" s="696" t="s">
        <v>557</v>
      </c>
      <c r="C418" s="699" t="s">
        <v>574</v>
      </c>
      <c r="D418" s="720" t="s">
        <v>4105</v>
      </c>
      <c r="E418" s="699" t="s">
        <v>4106</v>
      </c>
      <c r="F418" s="720" t="s">
        <v>4107</v>
      </c>
      <c r="G418" s="699" t="s">
        <v>3232</v>
      </c>
      <c r="H418" s="699" t="s">
        <v>3233</v>
      </c>
      <c r="I418" s="711">
        <v>1098.9549999999999</v>
      </c>
      <c r="J418" s="711">
        <v>15</v>
      </c>
      <c r="K418" s="712">
        <v>16484.34</v>
      </c>
    </row>
    <row r="419" spans="1:11" ht="14.4" customHeight="1" x14ac:dyDescent="0.3">
      <c r="A419" s="695" t="s">
        <v>556</v>
      </c>
      <c r="B419" s="696" t="s">
        <v>557</v>
      </c>
      <c r="C419" s="699" t="s">
        <v>574</v>
      </c>
      <c r="D419" s="720" t="s">
        <v>4105</v>
      </c>
      <c r="E419" s="699" t="s">
        <v>4106</v>
      </c>
      <c r="F419" s="720" t="s">
        <v>4107</v>
      </c>
      <c r="G419" s="699" t="s">
        <v>3234</v>
      </c>
      <c r="H419" s="699" t="s">
        <v>3235</v>
      </c>
      <c r="I419" s="711">
        <v>1179.8985714285716</v>
      </c>
      <c r="J419" s="711">
        <v>14</v>
      </c>
      <c r="K419" s="712">
        <v>16518.590000000004</v>
      </c>
    </row>
    <row r="420" spans="1:11" ht="14.4" customHeight="1" x14ac:dyDescent="0.3">
      <c r="A420" s="695" t="s">
        <v>556</v>
      </c>
      <c r="B420" s="696" t="s">
        <v>557</v>
      </c>
      <c r="C420" s="699" t="s">
        <v>574</v>
      </c>
      <c r="D420" s="720" t="s">
        <v>4105</v>
      </c>
      <c r="E420" s="699" t="s">
        <v>4106</v>
      </c>
      <c r="F420" s="720" t="s">
        <v>4107</v>
      </c>
      <c r="G420" s="699" t="s">
        <v>3236</v>
      </c>
      <c r="H420" s="699" t="s">
        <v>3237</v>
      </c>
      <c r="I420" s="711">
        <v>1179.901111111111</v>
      </c>
      <c r="J420" s="711">
        <v>15</v>
      </c>
      <c r="K420" s="712">
        <v>17698.53</v>
      </c>
    </row>
    <row r="421" spans="1:11" ht="14.4" customHeight="1" x14ac:dyDescent="0.3">
      <c r="A421" s="695" t="s">
        <v>556</v>
      </c>
      <c r="B421" s="696" t="s">
        <v>557</v>
      </c>
      <c r="C421" s="699" t="s">
        <v>574</v>
      </c>
      <c r="D421" s="720" t="s">
        <v>4105</v>
      </c>
      <c r="E421" s="699" t="s">
        <v>4106</v>
      </c>
      <c r="F421" s="720" t="s">
        <v>4107</v>
      </c>
      <c r="G421" s="699" t="s">
        <v>3238</v>
      </c>
      <c r="H421" s="699" t="s">
        <v>3239</v>
      </c>
      <c r="I421" s="711">
        <v>1247.1550000000002</v>
      </c>
      <c r="J421" s="711">
        <v>3</v>
      </c>
      <c r="K421" s="712">
        <v>3741.46</v>
      </c>
    </row>
    <row r="422" spans="1:11" ht="14.4" customHeight="1" x14ac:dyDescent="0.3">
      <c r="A422" s="695" t="s">
        <v>556</v>
      </c>
      <c r="B422" s="696" t="s">
        <v>557</v>
      </c>
      <c r="C422" s="699" t="s">
        <v>574</v>
      </c>
      <c r="D422" s="720" t="s">
        <v>4105</v>
      </c>
      <c r="E422" s="699" t="s">
        <v>4106</v>
      </c>
      <c r="F422" s="720" t="s">
        <v>4107</v>
      </c>
      <c r="G422" s="699" t="s">
        <v>3240</v>
      </c>
      <c r="H422" s="699" t="s">
        <v>3241</v>
      </c>
      <c r="I422" s="711">
        <v>1655.27</v>
      </c>
      <c r="J422" s="711">
        <v>1</v>
      </c>
      <c r="K422" s="712">
        <v>1655.27</v>
      </c>
    </row>
    <row r="423" spans="1:11" ht="14.4" customHeight="1" x14ac:dyDescent="0.3">
      <c r="A423" s="695" t="s">
        <v>556</v>
      </c>
      <c r="B423" s="696" t="s">
        <v>557</v>
      </c>
      <c r="C423" s="699" t="s">
        <v>574</v>
      </c>
      <c r="D423" s="720" t="s">
        <v>4105</v>
      </c>
      <c r="E423" s="699" t="s">
        <v>4106</v>
      </c>
      <c r="F423" s="720" t="s">
        <v>4107</v>
      </c>
      <c r="G423" s="699" t="s">
        <v>3242</v>
      </c>
      <c r="H423" s="699" t="s">
        <v>3243</v>
      </c>
      <c r="I423" s="711">
        <v>1764.1</v>
      </c>
      <c r="J423" s="711">
        <v>11</v>
      </c>
      <c r="K423" s="712">
        <v>19405.100000000002</v>
      </c>
    </row>
    <row r="424" spans="1:11" ht="14.4" customHeight="1" x14ac:dyDescent="0.3">
      <c r="A424" s="695" t="s">
        <v>556</v>
      </c>
      <c r="B424" s="696" t="s">
        <v>557</v>
      </c>
      <c r="C424" s="699" t="s">
        <v>574</v>
      </c>
      <c r="D424" s="720" t="s">
        <v>4105</v>
      </c>
      <c r="E424" s="699" t="s">
        <v>4106</v>
      </c>
      <c r="F424" s="720" t="s">
        <v>4107</v>
      </c>
      <c r="G424" s="699" t="s">
        <v>3244</v>
      </c>
      <c r="H424" s="699" t="s">
        <v>3245</v>
      </c>
      <c r="I424" s="711">
        <v>499.31400000000002</v>
      </c>
      <c r="J424" s="711">
        <v>5</v>
      </c>
      <c r="K424" s="712">
        <v>2496.5700000000002</v>
      </c>
    </row>
    <row r="425" spans="1:11" ht="14.4" customHeight="1" x14ac:dyDescent="0.3">
      <c r="A425" s="695" t="s">
        <v>556</v>
      </c>
      <c r="B425" s="696" t="s">
        <v>557</v>
      </c>
      <c r="C425" s="699" t="s">
        <v>574</v>
      </c>
      <c r="D425" s="720" t="s">
        <v>4105</v>
      </c>
      <c r="E425" s="699" t="s">
        <v>4106</v>
      </c>
      <c r="F425" s="720" t="s">
        <v>4107</v>
      </c>
      <c r="G425" s="699" t="s">
        <v>3246</v>
      </c>
      <c r="H425" s="699" t="s">
        <v>3247</v>
      </c>
      <c r="I425" s="711">
        <v>499.32499999999999</v>
      </c>
      <c r="J425" s="711">
        <v>2</v>
      </c>
      <c r="K425" s="712">
        <v>998.65</v>
      </c>
    </row>
    <row r="426" spans="1:11" ht="14.4" customHeight="1" x14ac:dyDescent="0.3">
      <c r="A426" s="695" t="s">
        <v>556</v>
      </c>
      <c r="B426" s="696" t="s">
        <v>557</v>
      </c>
      <c r="C426" s="699" t="s">
        <v>574</v>
      </c>
      <c r="D426" s="720" t="s">
        <v>4105</v>
      </c>
      <c r="E426" s="699" t="s">
        <v>4106</v>
      </c>
      <c r="F426" s="720" t="s">
        <v>4107</v>
      </c>
      <c r="G426" s="699" t="s">
        <v>3248</v>
      </c>
      <c r="H426" s="699" t="s">
        <v>3249</v>
      </c>
      <c r="I426" s="711">
        <v>225.72333333333333</v>
      </c>
      <c r="J426" s="711">
        <v>8</v>
      </c>
      <c r="K426" s="712">
        <v>1805.79</v>
      </c>
    </row>
    <row r="427" spans="1:11" ht="14.4" customHeight="1" x14ac:dyDescent="0.3">
      <c r="A427" s="695" t="s">
        <v>556</v>
      </c>
      <c r="B427" s="696" t="s">
        <v>557</v>
      </c>
      <c r="C427" s="699" t="s">
        <v>574</v>
      </c>
      <c r="D427" s="720" t="s">
        <v>4105</v>
      </c>
      <c r="E427" s="699" t="s">
        <v>4106</v>
      </c>
      <c r="F427" s="720" t="s">
        <v>4107</v>
      </c>
      <c r="G427" s="699" t="s">
        <v>3250</v>
      </c>
      <c r="H427" s="699" t="s">
        <v>3251</v>
      </c>
      <c r="I427" s="711">
        <v>1830.82</v>
      </c>
      <c r="J427" s="711">
        <v>1</v>
      </c>
      <c r="K427" s="712">
        <v>1830.82</v>
      </c>
    </row>
    <row r="428" spans="1:11" ht="14.4" customHeight="1" x14ac:dyDescent="0.3">
      <c r="A428" s="695" t="s">
        <v>556</v>
      </c>
      <c r="B428" s="696" t="s">
        <v>557</v>
      </c>
      <c r="C428" s="699" t="s">
        <v>574</v>
      </c>
      <c r="D428" s="720" t="s">
        <v>4105</v>
      </c>
      <c r="E428" s="699" t="s">
        <v>4106</v>
      </c>
      <c r="F428" s="720" t="s">
        <v>4107</v>
      </c>
      <c r="G428" s="699" t="s">
        <v>3252</v>
      </c>
      <c r="H428" s="699" t="s">
        <v>3253</v>
      </c>
      <c r="I428" s="711">
        <v>1247.1600000000001</v>
      </c>
      <c r="J428" s="711">
        <v>4</v>
      </c>
      <c r="K428" s="712">
        <v>4988.6499999999996</v>
      </c>
    </row>
    <row r="429" spans="1:11" ht="14.4" customHeight="1" x14ac:dyDescent="0.3">
      <c r="A429" s="695" t="s">
        <v>556</v>
      </c>
      <c r="B429" s="696" t="s">
        <v>557</v>
      </c>
      <c r="C429" s="699" t="s">
        <v>574</v>
      </c>
      <c r="D429" s="720" t="s">
        <v>4105</v>
      </c>
      <c r="E429" s="699" t="s">
        <v>4106</v>
      </c>
      <c r="F429" s="720" t="s">
        <v>4107</v>
      </c>
      <c r="G429" s="699" t="s">
        <v>3254</v>
      </c>
      <c r="H429" s="699" t="s">
        <v>3255</v>
      </c>
      <c r="I429" s="711">
        <v>1247.1600000000001</v>
      </c>
      <c r="J429" s="711">
        <v>2</v>
      </c>
      <c r="K429" s="712">
        <v>2494.33</v>
      </c>
    </row>
    <row r="430" spans="1:11" ht="14.4" customHeight="1" x14ac:dyDescent="0.3">
      <c r="A430" s="695" t="s">
        <v>556</v>
      </c>
      <c r="B430" s="696" t="s">
        <v>557</v>
      </c>
      <c r="C430" s="699" t="s">
        <v>574</v>
      </c>
      <c r="D430" s="720" t="s">
        <v>4105</v>
      </c>
      <c r="E430" s="699" t="s">
        <v>4106</v>
      </c>
      <c r="F430" s="720" t="s">
        <v>4107</v>
      </c>
      <c r="G430" s="699" t="s">
        <v>3256</v>
      </c>
      <c r="H430" s="699" t="s">
        <v>3257</v>
      </c>
      <c r="I430" s="711">
        <v>1421.5766666666666</v>
      </c>
      <c r="J430" s="711">
        <v>5</v>
      </c>
      <c r="K430" s="712">
        <v>7107.87</v>
      </c>
    </row>
    <row r="431" spans="1:11" ht="14.4" customHeight="1" x14ac:dyDescent="0.3">
      <c r="A431" s="695" t="s">
        <v>556</v>
      </c>
      <c r="B431" s="696" t="s">
        <v>557</v>
      </c>
      <c r="C431" s="699" t="s">
        <v>574</v>
      </c>
      <c r="D431" s="720" t="s">
        <v>4105</v>
      </c>
      <c r="E431" s="699" t="s">
        <v>4106</v>
      </c>
      <c r="F431" s="720" t="s">
        <v>4107</v>
      </c>
      <c r="G431" s="699" t="s">
        <v>3258</v>
      </c>
      <c r="H431" s="699" t="s">
        <v>3259</v>
      </c>
      <c r="I431" s="711">
        <v>8221.64</v>
      </c>
      <c r="J431" s="711">
        <v>1</v>
      </c>
      <c r="K431" s="712">
        <v>8221.64</v>
      </c>
    </row>
    <row r="432" spans="1:11" ht="14.4" customHeight="1" x14ac:dyDescent="0.3">
      <c r="A432" s="695" t="s">
        <v>556</v>
      </c>
      <c r="B432" s="696" t="s">
        <v>557</v>
      </c>
      <c r="C432" s="699" t="s">
        <v>574</v>
      </c>
      <c r="D432" s="720" t="s">
        <v>4105</v>
      </c>
      <c r="E432" s="699" t="s">
        <v>4106</v>
      </c>
      <c r="F432" s="720" t="s">
        <v>4107</v>
      </c>
      <c r="G432" s="699" t="s">
        <v>3260</v>
      </c>
      <c r="H432" s="699" t="s">
        <v>3261</v>
      </c>
      <c r="I432" s="711">
        <v>344.28</v>
      </c>
      <c r="J432" s="711">
        <v>2</v>
      </c>
      <c r="K432" s="712">
        <v>688.56</v>
      </c>
    </row>
    <row r="433" spans="1:11" ht="14.4" customHeight="1" x14ac:dyDescent="0.3">
      <c r="A433" s="695" t="s">
        <v>556</v>
      </c>
      <c r="B433" s="696" t="s">
        <v>557</v>
      </c>
      <c r="C433" s="699" t="s">
        <v>574</v>
      </c>
      <c r="D433" s="720" t="s">
        <v>4105</v>
      </c>
      <c r="E433" s="699" t="s">
        <v>4106</v>
      </c>
      <c r="F433" s="720" t="s">
        <v>4107</v>
      </c>
      <c r="G433" s="699" t="s">
        <v>3262</v>
      </c>
      <c r="H433" s="699" t="s">
        <v>3263</v>
      </c>
      <c r="I433" s="711">
        <v>5442.95</v>
      </c>
      <c r="J433" s="711">
        <v>1</v>
      </c>
      <c r="K433" s="712">
        <v>5442.95</v>
      </c>
    </row>
    <row r="434" spans="1:11" ht="14.4" customHeight="1" x14ac:dyDescent="0.3">
      <c r="A434" s="695" t="s">
        <v>556</v>
      </c>
      <c r="B434" s="696" t="s">
        <v>557</v>
      </c>
      <c r="C434" s="699" t="s">
        <v>574</v>
      </c>
      <c r="D434" s="720" t="s">
        <v>4105</v>
      </c>
      <c r="E434" s="699" t="s">
        <v>4106</v>
      </c>
      <c r="F434" s="720" t="s">
        <v>4107</v>
      </c>
      <c r="G434" s="699" t="s">
        <v>3264</v>
      </c>
      <c r="H434" s="699" t="s">
        <v>3265</v>
      </c>
      <c r="I434" s="711">
        <v>506</v>
      </c>
      <c r="J434" s="711">
        <v>1</v>
      </c>
      <c r="K434" s="712">
        <v>506</v>
      </c>
    </row>
    <row r="435" spans="1:11" ht="14.4" customHeight="1" x14ac:dyDescent="0.3">
      <c r="A435" s="695" t="s">
        <v>556</v>
      </c>
      <c r="B435" s="696" t="s">
        <v>557</v>
      </c>
      <c r="C435" s="699" t="s">
        <v>574</v>
      </c>
      <c r="D435" s="720" t="s">
        <v>4105</v>
      </c>
      <c r="E435" s="699" t="s">
        <v>4106</v>
      </c>
      <c r="F435" s="720" t="s">
        <v>4107</v>
      </c>
      <c r="G435" s="699" t="s">
        <v>3266</v>
      </c>
      <c r="H435" s="699" t="s">
        <v>3267</v>
      </c>
      <c r="I435" s="711">
        <v>1664.4</v>
      </c>
      <c r="J435" s="711">
        <v>2</v>
      </c>
      <c r="K435" s="712">
        <v>3328.8</v>
      </c>
    </row>
    <row r="436" spans="1:11" ht="14.4" customHeight="1" x14ac:dyDescent="0.3">
      <c r="A436" s="695" t="s">
        <v>556</v>
      </c>
      <c r="B436" s="696" t="s">
        <v>557</v>
      </c>
      <c r="C436" s="699" t="s">
        <v>574</v>
      </c>
      <c r="D436" s="720" t="s">
        <v>4105</v>
      </c>
      <c r="E436" s="699" t="s">
        <v>4106</v>
      </c>
      <c r="F436" s="720" t="s">
        <v>4107</v>
      </c>
      <c r="G436" s="699" t="s">
        <v>3268</v>
      </c>
      <c r="H436" s="699" t="s">
        <v>3269</v>
      </c>
      <c r="I436" s="711">
        <v>9660</v>
      </c>
      <c r="J436" s="711">
        <v>1</v>
      </c>
      <c r="K436" s="712">
        <v>9660</v>
      </c>
    </row>
    <row r="437" spans="1:11" ht="14.4" customHeight="1" x14ac:dyDescent="0.3">
      <c r="A437" s="695" t="s">
        <v>556</v>
      </c>
      <c r="B437" s="696" t="s">
        <v>557</v>
      </c>
      <c r="C437" s="699" t="s">
        <v>574</v>
      </c>
      <c r="D437" s="720" t="s">
        <v>4105</v>
      </c>
      <c r="E437" s="699" t="s">
        <v>4106</v>
      </c>
      <c r="F437" s="720" t="s">
        <v>4107</v>
      </c>
      <c r="G437" s="699" t="s">
        <v>3270</v>
      </c>
      <c r="H437" s="699" t="s">
        <v>3271</v>
      </c>
      <c r="I437" s="711">
        <v>1839.09</v>
      </c>
      <c r="J437" s="711">
        <v>2</v>
      </c>
      <c r="K437" s="712">
        <v>3678.18</v>
      </c>
    </row>
    <row r="438" spans="1:11" ht="14.4" customHeight="1" x14ac:dyDescent="0.3">
      <c r="A438" s="695" t="s">
        <v>556</v>
      </c>
      <c r="B438" s="696" t="s">
        <v>557</v>
      </c>
      <c r="C438" s="699" t="s">
        <v>574</v>
      </c>
      <c r="D438" s="720" t="s">
        <v>4105</v>
      </c>
      <c r="E438" s="699" t="s">
        <v>4106</v>
      </c>
      <c r="F438" s="720" t="s">
        <v>4107</v>
      </c>
      <c r="G438" s="699" t="s">
        <v>3272</v>
      </c>
      <c r="H438" s="699" t="s">
        <v>3273</v>
      </c>
      <c r="I438" s="711">
        <v>1856.1</v>
      </c>
      <c r="J438" s="711">
        <v>2</v>
      </c>
      <c r="K438" s="712">
        <v>3712.2</v>
      </c>
    </row>
    <row r="439" spans="1:11" ht="14.4" customHeight="1" x14ac:dyDescent="0.3">
      <c r="A439" s="695" t="s">
        <v>556</v>
      </c>
      <c r="B439" s="696" t="s">
        <v>557</v>
      </c>
      <c r="C439" s="699" t="s">
        <v>574</v>
      </c>
      <c r="D439" s="720" t="s">
        <v>4105</v>
      </c>
      <c r="E439" s="699" t="s">
        <v>4106</v>
      </c>
      <c r="F439" s="720" t="s">
        <v>4107</v>
      </c>
      <c r="G439" s="699" t="s">
        <v>3274</v>
      </c>
      <c r="H439" s="699" t="s">
        <v>3275</v>
      </c>
      <c r="I439" s="711">
        <v>1856.1</v>
      </c>
      <c r="J439" s="711">
        <v>3</v>
      </c>
      <c r="K439" s="712">
        <v>5568.2999999999993</v>
      </c>
    </row>
    <row r="440" spans="1:11" ht="14.4" customHeight="1" x14ac:dyDescent="0.3">
      <c r="A440" s="695" t="s">
        <v>556</v>
      </c>
      <c r="B440" s="696" t="s">
        <v>557</v>
      </c>
      <c r="C440" s="699" t="s">
        <v>574</v>
      </c>
      <c r="D440" s="720" t="s">
        <v>4105</v>
      </c>
      <c r="E440" s="699" t="s">
        <v>4106</v>
      </c>
      <c r="F440" s="720" t="s">
        <v>4107</v>
      </c>
      <c r="G440" s="699" t="s">
        <v>3276</v>
      </c>
      <c r="H440" s="699" t="s">
        <v>3277</v>
      </c>
      <c r="I440" s="711">
        <v>1033.98</v>
      </c>
      <c r="J440" s="711">
        <v>2</v>
      </c>
      <c r="K440" s="712">
        <v>2067.96</v>
      </c>
    </row>
    <row r="441" spans="1:11" ht="14.4" customHeight="1" x14ac:dyDescent="0.3">
      <c r="A441" s="695" t="s">
        <v>556</v>
      </c>
      <c r="B441" s="696" t="s">
        <v>557</v>
      </c>
      <c r="C441" s="699" t="s">
        <v>574</v>
      </c>
      <c r="D441" s="720" t="s">
        <v>4105</v>
      </c>
      <c r="E441" s="699" t="s">
        <v>4106</v>
      </c>
      <c r="F441" s="720" t="s">
        <v>4107</v>
      </c>
      <c r="G441" s="699" t="s">
        <v>3278</v>
      </c>
      <c r="H441" s="699" t="s">
        <v>3279</v>
      </c>
      <c r="I441" s="711">
        <v>2645</v>
      </c>
      <c r="J441" s="711">
        <v>1</v>
      </c>
      <c r="K441" s="712">
        <v>2645</v>
      </c>
    </row>
    <row r="442" spans="1:11" ht="14.4" customHeight="1" x14ac:dyDescent="0.3">
      <c r="A442" s="695" t="s">
        <v>556</v>
      </c>
      <c r="B442" s="696" t="s">
        <v>557</v>
      </c>
      <c r="C442" s="699" t="s">
        <v>574</v>
      </c>
      <c r="D442" s="720" t="s">
        <v>4105</v>
      </c>
      <c r="E442" s="699" t="s">
        <v>4106</v>
      </c>
      <c r="F442" s="720" t="s">
        <v>4107</v>
      </c>
      <c r="G442" s="699" t="s">
        <v>3280</v>
      </c>
      <c r="H442" s="699" t="s">
        <v>3281</v>
      </c>
      <c r="I442" s="711">
        <v>329.46333333333331</v>
      </c>
      <c r="J442" s="711">
        <v>3</v>
      </c>
      <c r="K442" s="712">
        <v>988.39</v>
      </c>
    </row>
    <row r="443" spans="1:11" ht="14.4" customHeight="1" x14ac:dyDescent="0.3">
      <c r="A443" s="695" t="s">
        <v>556</v>
      </c>
      <c r="B443" s="696" t="s">
        <v>557</v>
      </c>
      <c r="C443" s="699" t="s">
        <v>574</v>
      </c>
      <c r="D443" s="720" t="s">
        <v>4105</v>
      </c>
      <c r="E443" s="699" t="s">
        <v>4106</v>
      </c>
      <c r="F443" s="720" t="s">
        <v>4107</v>
      </c>
      <c r="G443" s="699" t="s">
        <v>3282</v>
      </c>
      <c r="H443" s="699" t="s">
        <v>3283</v>
      </c>
      <c r="I443" s="711">
        <v>329.47</v>
      </c>
      <c r="J443" s="711">
        <v>8</v>
      </c>
      <c r="K443" s="712">
        <v>2635.77</v>
      </c>
    </row>
    <row r="444" spans="1:11" ht="14.4" customHeight="1" x14ac:dyDescent="0.3">
      <c r="A444" s="695" t="s">
        <v>556</v>
      </c>
      <c r="B444" s="696" t="s">
        <v>557</v>
      </c>
      <c r="C444" s="699" t="s">
        <v>574</v>
      </c>
      <c r="D444" s="720" t="s">
        <v>4105</v>
      </c>
      <c r="E444" s="699" t="s">
        <v>4106</v>
      </c>
      <c r="F444" s="720" t="s">
        <v>4107</v>
      </c>
      <c r="G444" s="699" t="s">
        <v>3284</v>
      </c>
      <c r="H444" s="699" t="s">
        <v>3285</v>
      </c>
      <c r="I444" s="711">
        <v>1375.4</v>
      </c>
      <c r="J444" s="711">
        <v>3</v>
      </c>
      <c r="K444" s="712">
        <v>4126.2</v>
      </c>
    </row>
    <row r="445" spans="1:11" ht="14.4" customHeight="1" x14ac:dyDescent="0.3">
      <c r="A445" s="695" t="s">
        <v>556</v>
      </c>
      <c r="B445" s="696" t="s">
        <v>557</v>
      </c>
      <c r="C445" s="699" t="s">
        <v>574</v>
      </c>
      <c r="D445" s="720" t="s">
        <v>4105</v>
      </c>
      <c r="E445" s="699" t="s">
        <v>4106</v>
      </c>
      <c r="F445" s="720" t="s">
        <v>4107</v>
      </c>
      <c r="G445" s="699" t="s">
        <v>3286</v>
      </c>
      <c r="H445" s="699" t="s">
        <v>3287</v>
      </c>
      <c r="I445" s="711">
        <v>901.755</v>
      </c>
      <c r="J445" s="711">
        <v>3</v>
      </c>
      <c r="K445" s="712">
        <v>2705.25</v>
      </c>
    </row>
    <row r="446" spans="1:11" ht="14.4" customHeight="1" x14ac:dyDescent="0.3">
      <c r="A446" s="695" t="s">
        <v>556</v>
      </c>
      <c r="B446" s="696" t="s">
        <v>557</v>
      </c>
      <c r="C446" s="699" t="s">
        <v>574</v>
      </c>
      <c r="D446" s="720" t="s">
        <v>4105</v>
      </c>
      <c r="E446" s="699" t="s">
        <v>4106</v>
      </c>
      <c r="F446" s="720" t="s">
        <v>4107</v>
      </c>
      <c r="G446" s="699" t="s">
        <v>3288</v>
      </c>
      <c r="H446" s="699" t="s">
        <v>3289</v>
      </c>
      <c r="I446" s="711">
        <v>901.74</v>
      </c>
      <c r="J446" s="711">
        <v>1</v>
      </c>
      <c r="K446" s="712">
        <v>901.74</v>
      </c>
    </row>
    <row r="447" spans="1:11" ht="14.4" customHeight="1" x14ac:dyDescent="0.3">
      <c r="A447" s="695" t="s">
        <v>556</v>
      </c>
      <c r="B447" s="696" t="s">
        <v>557</v>
      </c>
      <c r="C447" s="699" t="s">
        <v>574</v>
      </c>
      <c r="D447" s="720" t="s">
        <v>4105</v>
      </c>
      <c r="E447" s="699" t="s">
        <v>4106</v>
      </c>
      <c r="F447" s="720" t="s">
        <v>4107</v>
      </c>
      <c r="G447" s="699" t="s">
        <v>3290</v>
      </c>
      <c r="H447" s="699" t="s">
        <v>3291</v>
      </c>
      <c r="I447" s="711">
        <v>1385.75</v>
      </c>
      <c r="J447" s="711">
        <v>2</v>
      </c>
      <c r="K447" s="712">
        <v>2771.5</v>
      </c>
    </row>
    <row r="448" spans="1:11" ht="14.4" customHeight="1" x14ac:dyDescent="0.3">
      <c r="A448" s="695" t="s">
        <v>556</v>
      </c>
      <c r="B448" s="696" t="s">
        <v>557</v>
      </c>
      <c r="C448" s="699" t="s">
        <v>574</v>
      </c>
      <c r="D448" s="720" t="s">
        <v>4105</v>
      </c>
      <c r="E448" s="699" t="s">
        <v>4106</v>
      </c>
      <c r="F448" s="720" t="s">
        <v>4107</v>
      </c>
      <c r="G448" s="699" t="s">
        <v>3292</v>
      </c>
      <c r="H448" s="699" t="s">
        <v>3293</v>
      </c>
      <c r="I448" s="711">
        <v>1385.75</v>
      </c>
      <c r="J448" s="711">
        <v>2</v>
      </c>
      <c r="K448" s="712">
        <v>2771.5</v>
      </c>
    </row>
    <row r="449" spans="1:11" ht="14.4" customHeight="1" x14ac:dyDescent="0.3">
      <c r="A449" s="695" t="s">
        <v>556</v>
      </c>
      <c r="B449" s="696" t="s">
        <v>557</v>
      </c>
      <c r="C449" s="699" t="s">
        <v>574</v>
      </c>
      <c r="D449" s="720" t="s">
        <v>4105</v>
      </c>
      <c r="E449" s="699" t="s">
        <v>4106</v>
      </c>
      <c r="F449" s="720" t="s">
        <v>4107</v>
      </c>
      <c r="G449" s="699" t="s">
        <v>3294</v>
      </c>
      <c r="H449" s="699" t="s">
        <v>3295</v>
      </c>
      <c r="I449" s="711">
        <v>4435.75</v>
      </c>
      <c r="J449" s="711">
        <v>1</v>
      </c>
      <c r="K449" s="712">
        <v>4435.75</v>
      </c>
    </row>
    <row r="450" spans="1:11" ht="14.4" customHeight="1" x14ac:dyDescent="0.3">
      <c r="A450" s="695" t="s">
        <v>556</v>
      </c>
      <c r="B450" s="696" t="s">
        <v>557</v>
      </c>
      <c r="C450" s="699" t="s">
        <v>574</v>
      </c>
      <c r="D450" s="720" t="s">
        <v>4105</v>
      </c>
      <c r="E450" s="699" t="s">
        <v>4106</v>
      </c>
      <c r="F450" s="720" t="s">
        <v>4107</v>
      </c>
      <c r="G450" s="699" t="s">
        <v>3296</v>
      </c>
      <c r="H450" s="699" t="s">
        <v>3297</v>
      </c>
      <c r="I450" s="711">
        <v>123.12</v>
      </c>
      <c r="J450" s="711">
        <v>5</v>
      </c>
      <c r="K450" s="712">
        <v>615.6</v>
      </c>
    </row>
    <row r="451" spans="1:11" ht="14.4" customHeight="1" x14ac:dyDescent="0.3">
      <c r="A451" s="695" t="s">
        <v>556</v>
      </c>
      <c r="B451" s="696" t="s">
        <v>557</v>
      </c>
      <c r="C451" s="699" t="s">
        <v>574</v>
      </c>
      <c r="D451" s="720" t="s">
        <v>4105</v>
      </c>
      <c r="E451" s="699" t="s">
        <v>4106</v>
      </c>
      <c r="F451" s="720" t="s">
        <v>4107</v>
      </c>
      <c r="G451" s="699" t="s">
        <v>3298</v>
      </c>
      <c r="H451" s="699" t="s">
        <v>3299</v>
      </c>
      <c r="I451" s="711">
        <v>1725</v>
      </c>
      <c r="J451" s="711">
        <v>4</v>
      </c>
      <c r="K451" s="712">
        <v>6900</v>
      </c>
    </row>
    <row r="452" spans="1:11" ht="14.4" customHeight="1" x14ac:dyDescent="0.3">
      <c r="A452" s="695" t="s">
        <v>556</v>
      </c>
      <c r="B452" s="696" t="s">
        <v>557</v>
      </c>
      <c r="C452" s="699" t="s">
        <v>574</v>
      </c>
      <c r="D452" s="720" t="s">
        <v>4105</v>
      </c>
      <c r="E452" s="699" t="s">
        <v>4106</v>
      </c>
      <c r="F452" s="720" t="s">
        <v>4107</v>
      </c>
      <c r="G452" s="699" t="s">
        <v>3300</v>
      </c>
      <c r="H452" s="699" t="s">
        <v>3301</v>
      </c>
      <c r="I452" s="711">
        <v>1033.982</v>
      </c>
      <c r="J452" s="711">
        <v>8</v>
      </c>
      <c r="K452" s="712">
        <v>8271.85</v>
      </c>
    </row>
    <row r="453" spans="1:11" ht="14.4" customHeight="1" x14ac:dyDescent="0.3">
      <c r="A453" s="695" t="s">
        <v>556</v>
      </c>
      <c r="B453" s="696" t="s">
        <v>557</v>
      </c>
      <c r="C453" s="699" t="s">
        <v>574</v>
      </c>
      <c r="D453" s="720" t="s">
        <v>4105</v>
      </c>
      <c r="E453" s="699" t="s">
        <v>4106</v>
      </c>
      <c r="F453" s="720" t="s">
        <v>4107</v>
      </c>
      <c r="G453" s="699" t="s">
        <v>3302</v>
      </c>
      <c r="H453" s="699" t="s">
        <v>3303</v>
      </c>
      <c r="I453" s="711">
        <v>471.95</v>
      </c>
      <c r="J453" s="711">
        <v>2</v>
      </c>
      <c r="K453" s="712">
        <v>943.91</v>
      </c>
    </row>
    <row r="454" spans="1:11" ht="14.4" customHeight="1" x14ac:dyDescent="0.3">
      <c r="A454" s="695" t="s">
        <v>556</v>
      </c>
      <c r="B454" s="696" t="s">
        <v>557</v>
      </c>
      <c r="C454" s="699" t="s">
        <v>574</v>
      </c>
      <c r="D454" s="720" t="s">
        <v>4105</v>
      </c>
      <c r="E454" s="699" t="s">
        <v>4106</v>
      </c>
      <c r="F454" s="720" t="s">
        <v>4107</v>
      </c>
      <c r="G454" s="699" t="s">
        <v>3304</v>
      </c>
      <c r="H454" s="699" t="s">
        <v>3305</v>
      </c>
      <c r="I454" s="711">
        <v>1385.75</v>
      </c>
      <c r="J454" s="711">
        <v>1</v>
      </c>
      <c r="K454" s="712">
        <v>1385.75</v>
      </c>
    </row>
    <row r="455" spans="1:11" ht="14.4" customHeight="1" x14ac:dyDescent="0.3">
      <c r="A455" s="695" t="s">
        <v>556</v>
      </c>
      <c r="B455" s="696" t="s">
        <v>557</v>
      </c>
      <c r="C455" s="699" t="s">
        <v>574</v>
      </c>
      <c r="D455" s="720" t="s">
        <v>4105</v>
      </c>
      <c r="E455" s="699" t="s">
        <v>4106</v>
      </c>
      <c r="F455" s="720" t="s">
        <v>4107</v>
      </c>
      <c r="G455" s="699" t="s">
        <v>3306</v>
      </c>
      <c r="H455" s="699" t="s">
        <v>3307</v>
      </c>
      <c r="I455" s="711">
        <v>1000.5</v>
      </c>
      <c r="J455" s="711">
        <v>2</v>
      </c>
      <c r="K455" s="712">
        <v>2001</v>
      </c>
    </row>
    <row r="456" spans="1:11" ht="14.4" customHeight="1" x14ac:dyDescent="0.3">
      <c r="A456" s="695" t="s">
        <v>556</v>
      </c>
      <c r="B456" s="696" t="s">
        <v>557</v>
      </c>
      <c r="C456" s="699" t="s">
        <v>574</v>
      </c>
      <c r="D456" s="720" t="s">
        <v>4105</v>
      </c>
      <c r="E456" s="699" t="s">
        <v>4106</v>
      </c>
      <c r="F456" s="720" t="s">
        <v>4107</v>
      </c>
      <c r="G456" s="699" t="s">
        <v>3308</v>
      </c>
      <c r="H456" s="699" t="s">
        <v>3309</v>
      </c>
      <c r="I456" s="711">
        <v>329.46375</v>
      </c>
      <c r="J456" s="711">
        <v>12</v>
      </c>
      <c r="K456" s="712">
        <v>3953.5600000000004</v>
      </c>
    </row>
    <row r="457" spans="1:11" ht="14.4" customHeight="1" x14ac:dyDescent="0.3">
      <c r="A457" s="695" t="s">
        <v>556</v>
      </c>
      <c r="B457" s="696" t="s">
        <v>557</v>
      </c>
      <c r="C457" s="699" t="s">
        <v>574</v>
      </c>
      <c r="D457" s="720" t="s">
        <v>4105</v>
      </c>
      <c r="E457" s="699" t="s">
        <v>4106</v>
      </c>
      <c r="F457" s="720" t="s">
        <v>4107</v>
      </c>
      <c r="G457" s="699" t="s">
        <v>3310</v>
      </c>
      <c r="H457" s="699" t="s">
        <v>3311</v>
      </c>
      <c r="I457" s="711">
        <v>329.47142857142859</v>
      </c>
      <c r="J457" s="711">
        <v>11</v>
      </c>
      <c r="K457" s="712">
        <v>3624.1800000000003</v>
      </c>
    </row>
    <row r="458" spans="1:11" ht="14.4" customHeight="1" x14ac:dyDescent="0.3">
      <c r="A458" s="695" t="s">
        <v>556</v>
      </c>
      <c r="B458" s="696" t="s">
        <v>557</v>
      </c>
      <c r="C458" s="699" t="s">
        <v>574</v>
      </c>
      <c r="D458" s="720" t="s">
        <v>4105</v>
      </c>
      <c r="E458" s="699" t="s">
        <v>4106</v>
      </c>
      <c r="F458" s="720" t="s">
        <v>4107</v>
      </c>
      <c r="G458" s="699" t="s">
        <v>3312</v>
      </c>
      <c r="H458" s="699" t="s">
        <v>3313</v>
      </c>
      <c r="I458" s="711">
        <v>433.21333333333337</v>
      </c>
      <c r="J458" s="711">
        <v>6</v>
      </c>
      <c r="K458" s="712">
        <v>2599.2600000000002</v>
      </c>
    </row>
    <row r="459" spans="1:11" ht="14.4" customHeight="1" x14ac:dyDescent="0.3">
      <c r="A459" s="695" t="s">
        <v>556</v>
      </c>
      <c r="B459" s="696" t="s">
        <v>557</v>
      </c>
      <c r="C459" s="699" t="s">
        <v>574</v>
      </c>
      <c r="D459" s="720" t="s">
        <v>4105</v>
      </c>
      <c r="E459" s="699" t="s">
        <v>4106</v>
      </c>
      <c r="F459" s="720" t="s">
        <v>4107</v>
      </c>
      <c r="G459" s="699" t="s">
        <v>3314</v>
      </c>
      <c r="H459" s="699" t="s">
        <v>3315</v>
      </c>
      <c r="I459" s="711">
        <v>88.13</v>
      </c>
      <c r="J459" s="711">
        <v>10</v>
      </c>
      <c r="K459" s="712">
        <v>881.3</v>
      </c>
    </row>
    <row r="460" spans="1:11" ht="14.4" customHeight="1" x14ac:dyDescent="0.3">
      <c r="A460" s="695" t="s">
        <v>556</v>
      </c>
      <c r="B460" s="696" t="s">
        <v>557</v>
      </c>
      <c r="C460" s="699" t="s">
        <v>574</v>
      </c>
      <c r="D460" s="720" t="s">
        <v>4105</v>
      </c>
      <c r="E460" s="699" t="s">
        <v>4106</v>
      </c>
      <c r="F460" s="720" t="s">
        <v>4107</v>
      </c>
      <c r="G460" s="699" t="s">
        <v>3316</v>
      </c>
      <c r="H460" s="699" t="s">
        <v>3317</v>
      </c>
      <c r="I460" s="711">
        <v>901.75</v>
      </c>
      <c r="J460" s="711">
        <v>3</v>
      </c>
      <c r="K460" s="712">
        <v>2705.25</v>
      </c>
    </row>
    <row r="461" spans="1:11" ht="14.4" customHeight="1" x14ac:dyDescent="0.3">
      <c r="A461" s="695" t="s">
        <v>556</v>
      </c>
      <c r="B461" s="696" t="s">
        <v>557</v>
      </c>
      <c r="C461" s="699" t="s">
        <v>574</v>
      </c>
      <c r="D461" s="720" t="s">
        <v>4105</v>
      </c>
      <c r="E461" s="699" t="s">
        <v>4106</v>
      </c>
      <c r="F461" s="720" t="s">
        <v>4107</v>
      </c>
      <c r="G461" s="699" t="s">
        <v>3318</v>
      </c>
      <c r="H461" s="699" t="s">
        <v>3319</v>
      </c>
      <c r="I461" s="711">
        <v>4452.8</v>
      </c>
      <c r="J461" s="711">
        <v>2</v>
      </c>
      <c r="K461" s="712">
        <v>8905.6</v>
      </c>
    </row>
    <row r="462" spans="1:11" ht="14.4" customHeight="1" x14ac:dyDescent="0.3">
      <c r="A462" s="695" t="s">
        <v>556</v>
      </c>
      <c r="B462" s="696" t="s">
        <v>557</v>
      </c>
      <c r="C462" s="699" t="s">
        <v>574</v>
      </c>
      <c r="D462" s="720" t="s">
        <v>4105</v>
      </c>
      <c r="E462" s="699" t="s">
        <v>4106</v>
      </c>
      <c r="F462" s="720" t="s">
        <v>4107</v>
      </c>
      <c r="G462" s="699" t="s">
        <v>3320</v>
      </c>
      <c r="H462" s="699" t="s">
        <v>3321</v>
      </c>
      <c r="I462" s="711">
        <v>506</v>
      </c>
      <c r="J462" s="711">
        <v>5</v>
      </c>
      <c r="K462" s="712">
        <v>2530</v>
      </c>
    </row>
    <row r="463" spans="1:11" ht="14.4" customHeight="1" x14ac:dyDescent="0.3">
      <c r="A463" s="695" t="s">
        <v>556</v>
      </c>
      <c r="B463" s="696" t="s">
        <v>557</v>
      </c>
      <c r="C463" s="699" t="s">
        <v>574</v>
      </c>
      <c r="D463" s="720" t="s">
        <v>4105</v>
      </c>
      <c r="E463" s="699" t="s">
        <v>4106</v>
      </c>
      <c r="F463" s="720" t="s">
        <v>4107</v>
      </c>
      <c r="G463" s="699" t="s">
        <v>3322</v>
      </c>
      <c r="H463" s="699" t="s">
        <v>3323</v>
      </c>
      <c r="I463" s="711">
        <v>527.84</v>
      </c>
      <c r="J463" s="711">
        <v>6</v>
      </c>
      <c r="K463" s="712">
        <v>3167</v>
      </c>
    </row>
    <row r="464" spans="1:11" ht="14.4" customHeight="1" x14ac:dyDescent="0.3">
      <c r="A464" s="695" t="s">
        <v>556</v>
      </c>
      <c r="B464" s="696" t="s">
        <v>557</v>
      </c>
      <c r="C464" s="699" t="s">
        <v>574</v>
      </c>
      <c r="D464" s="720" t="s">
        <v>4105</v>
      </c>
      <c r="E464" s="699" t="s">
        <v>4106</v>
      </c>
      <c r="F464" s="720" t="s">
        <v>4107</v>
      </c>
      <c r="G464" s="699" t="s">
        <v>3324</v>
      </c>
      <c r="H464" s="699" t="s">
        <v>3325</v>
      </c>
      <c r="I464" s="711">
        <v>527.85</v>
      </c>
      <c r="J464" s="711">
        <v>3</v>
      </c>
      <c r="K464" s="712">
        <v>1583.55</v>
      </c>
    </row>
    <row r="465" spans="1:11" ht="14.4" customHeight="1" x14ac:dyDescent="0.3">
      <c r="A465" s="695" t="s">
        <v>556</v>
      </c>
      <c r="B465" s="696" t="s">
        <v>557</v>
      </c>
      <c r="C465" s="699" t="s">
        <v>574</v>
      </c>
      <c r="D465" s="720" t="s">
        <v>4105</v>
      </c>
      <c r="E465" s="699" t="s">
        <v>4106</v>
      </c>
      <c r="F465" s="720" t="s">
        <v>4107</v>
      </c>
      <c r="G465" s="699" t="s">
        <v>3326</v>
      </c>
      <c r="H465" s="699" t="s">
        <v>3327</v>
      </c>
      <c r="I465" s="711">
        <v>527.66999999999996</v>
      </c>
      <c r="J465" s="711">
        <v>3</v>
      </c>
      <c r="K465" s="712">
        <v>1583</v>
      </c>
    </row>
    <row r="466" spans="1:11" ht="14.4" customHeight="1" x14ac:dyDescent="0.3">
      <c r="A466" s="695" t="s">
        <v>556</v>
      </c>
      <c r="B466" s="696" t="s">
        <v>557</v>
      </c>
      <c r="C466" s="699" t="s">
        <v>574</v>
      </c>
      <c r="D466" s="720" t="s">
        <v>4105</v>
      </c>
      <c r="E466" s="699" t="s">
        <v>4106</v>
      </c>
      <c r="F466" s="720" t="s">
        <v>4107</v>
      </c>
      <c r="G466" s="699" t="s">
        <v>3328</v>
      </c>
      <c r="H466" s="699" t="s">
        <v>3329</v>
      </c>
      <c r="I466" s="711">
        <v>1179.9159999999999</v>
      </c>
      <c r="J466" s="711">
        <v>9</v>
      </c>
      <c r="K466" s="712">
        <v>10619.18</v>
      </c>
    </row>
    <row r="467" spans="1:11" ht="14.4" customHeight="1" x14ac:dyDescent="0.3">
      <c r="A467" s="695" t="s">
        <v>556</v>
      </c>
      <c r="B467" s="696" t="s">
        <v>557</v>
      </c>
      <c r="C467" s="699" t="s">
        <v>574</v>
      </c>
      <c r="D467" s="720" t="s">
        <v>4105</v>
      </c>
      <c r="E467" s="699" t="s">
        <v>4106</v>
      </c>
      <c r="F467" s="720" t="s">
        <v>4107</v>
      </c>
      <c r="G467" s="699" t="s">
        <v>3330</v>
      </c>
      <c r="H467" s="699" t="s">
        <v>3331</v>
      </c>
      <c r="I467" s="711">
        <v>527.85</v>
      </c>
      <c r="J467" s="711">
        <v>7</v>
      </c>
      <c r="K467" s="712">
        <v>3694.95</v>
      </c>
    </row>
    <row r="468" spans="1:11" ht="14.4" customHeight="1" x14ac:dyDescent="0.3">
      <c r="A468" s="695" t="s">
        <v>556</v>
      </c>
      <c r="B468" s="696" t="s">
        <v>557</v>
      </c>
      <c r="C468" s="699" t="s">
        <v>574</v>
      </c>
      <c r="D468" s="720" t="s">
        <v>4105</v>
      </c>
      <c r="E468" s="699" t="s">
        <v>4106</v>
      </c>
      <c r="F468" s="720" t="s">
        <v>4107</v>
      </c>
      <c r="G468" s="699" t="s">
        <v>3332</v>
      </c>
      <c r="H468" s="699" t="s">
        <v>3333</v>
      </c>
      <c r="I468" s="711">
        <v>8717</v>
      </c>
      <c r="J468" s="711">
        <v>1</v>
      </c>
      <c r="K468" s="712">
        <v>8717</v>
      </c>
    </row>
    <row r="469" spans="1:11" ht="14.4" customHeight="1" x14ac:dyDescent="0.3">
      <c r="A469" s="695" t="s">
        <v>556</v>
      </c>
      <c r="B469" s="696" t="s">
        <v>557</v>
      </c>
      <c r="C469" s="699" t="s">
        <v>574</v>
      </c>
      <c r="D469" s="720" t="s">
        <v>4105</v>
      </c>
      <c r="E469" s="699" t="s">
        <v>4106</v>
      </c>
      <c r="F469" s="720" t="s">
        <v>4107</v>
      </c>
      <c r="G469" s="699" t="s">
        <v>3334</v>
      </c>
      <c r="H469" s="699" t="s">
        <v>3335</v>
      </c>
      <c r="I469" s="711">
        <v>594.17499999999995</v>
      </c>
      <c r="J469" s="711">
        <v>4</v>
      </c>
      <c r="K469" s="712">
        <v>2376.69</v>
      </c>
    </row>
    <row r="470" spans="1:11" ht="14.4" customHeight="1" x14ac:dyDescent="0.3">
      <c r="A470" s="695" t="s">
        <v>556</v>
      </c>
      <c r="B470" s="696" t="s">
        <v>557</v>
      </c>
      <c r="C470" s="699" t="s">
        <v>574</v>
      </c>
      <c r="D470" s="720" t="s">
        <v>4105</v>
      </c>
      <c r="E470" s="699" t="s">
        <v>4106</v>
      </c>
      <c r="F470" s="720" t="s">
        <v>4107</v>
      </c>
      <c r="G470" s="699" t="s">
        <v>3336</v>
      </c>
      <c r="H470" s="699" t="s">
        <v>3337</v>
      </c>
      <c r="I470" s="711">
        <v>594.16000000000008</v>
      </c>
      <c r="J470" s="711">
        <v>4</v>
      </c>
      <c r="K470" s="712">
        <v>2384.5699999999997</v>
      </c>
    </row>
    <row r="471" spans="1:11" ht="14.4" customHeight="1" x14ac:dyDescent="0.3">
      <c r="A471" s="695" t="s">
        <v>556</v>
      </c>
      <c r="B471" s="696" t="s">
        <v>557</v>
      </c>
      <c r="C471" s="699" t="s">
        <v>574</v>
      </c>
      <c r="D471" s="720" t="s">
        <v>4105</v>
      </c>
      <c r="E471" s="699" t="s">
        <v>4106</v>
      </c>
      <c r="F471" s="720" t="s">
        <v>4107</v>
      </c>
      <c r="G471" s="699" t="s">
        <v>3338</v>
      </c>
      <c r="H471" s="699" t="s">
        <v>3339</v>
      </c>
      <c r="I471" s="711">
        <v>589.12</v>
      </c>
      <c r="J471" s="711">
        <v>1</v>
      </c>
      <c r="K471" s="712">
        <v>589.12</v>
      </c>
    </row>
    <row r="472" spans="1:11" ht="14.4" customHeight="1" x14ac:dyDescent="0.3">
      <c r="A472" s="695" t="s">
        <v>556</v>
      </c>
      <c r="B472" s="696" t="s">
        <v>557</v>
      </c>
      <c r="C472" s="699" t="s">
        <v>574</v>
      </c>
      <c r="D472" s="720" t="s">
        <v>4105</v>
      </c>
      <c r="E472" s="699" t="s">
        <v>4106</v>
      </c>
      <c r="F472" s="720" t="s">
        <v>4107</v>
      </c>
      <c r="G472" s="699" t="s">
        <v>3340</v>
      </c>
      <c r="H472" s="699" t="s">
        <v>3341</v>
      </c>
      <c r="I472" s="711">
        <v>597.79500000000007</v>
      </c>
      <c r="J472" s="711">
        <v>3</v>
      </c>
      <c r="K472" s="712">
        <v>1793.04</v>
      </c>
    </row>
    <row r="473" spans="1:11" ht="14.4" customHeight="1" x14ac:dyDescent="0.3">
      <c r="A473" s="695" t="s">
        <v>556</v>
      </c>
      <c r="B473" s="696" t="s">
        <v>557</v>
      </c>
      <c r="C473" s="699" t="s">
        <v>574</v>
      </c>
      <c r="D473" s="720" t="s">
        <v>4105</v>
      </c>
      <c r="E473" s="699" t="s">
        <v>4106</v>
      </c>
      <c r="F473" s="720" t="s">
        <v>4107</v>
      </c>
      <c r="G473" s="699" t="s">
        <v>3342</v>
      </c>
      <c r="H473" s="699" t="s">
        <v>3343</v>
      </c>
      <c r="I473" s="711">
        <v>1697.46</v>
      </c>
      <c r="J473" s="711">
        <v>1</v>
      </c>
      <c r="K473" s="712">
        <v>1697.46</v>
      </c>
    </row>
    <row r="474" spans="1:11" ht="14.4" customHeight="1" x14ac:dyDescent="0.3">
      <c r="A474" s="695" t="s">
        <v>556</v>
      </c>
      <c r="B474" s="696" t="s">
        <v>557</v>
      </c>
      <c r="C474" s="699" t="s">
        <v>574</v>
      </c>
      <c r="D474" s="720" t="s">
        <v>4105</v>
      </c>
      <c r="E474" s="699" t="s">
        <v>4106</v>
      </c>
      <c r="F474" s="720" t="s">
        <v>4107</v>
      </c>
      <c r="G474" s="699" t="s">
        <v>3344</v>
      </c>
      <c r="H474" s="699" t="s">
        <v>3345</v>
      </c>
      <c r="I474" s="711">
        <v>1847.94</v>
      </c>
      <c r="J474" s="711">
        <v>11</v>
      </c>
      <c r="K474" s="712">
        <v>20327.320000000003</v>
      </c>
    </row>
    <row r="475" spans="1:11" ht="14.4" customHeight="1" x14ac:dyDescent="0.3">
      <c r="A475" s="695" t="s">
        <v>556</v>
      </c>
      <c r="B475" s="696" t="s">
        <v>557</v>
      </c>
      <c r="C475" s="699" t="s">
        <v>574</v>
      </c>
      <c r="D475" s="720" t="s">
        <v>4105</v>
      </c>
      <c r="E475" s="699" t="s">
        <v>4106</v>
      </c>
      <c r="F475" s="720" t="s">
        <v>4107</v>
      </c>
      <c r="G475" s="699" t="s">
        <v>3346</v>
      </c>
      <c r="H475" s="699" t="s">
        <v>3347</v>
      </c>
      <c r="I475" s="711">
        <v>9397</v>
      </c>
      <c r="J475" s="711">
        <v>1</v>
      </c>
      <c r="K475" s="712">
        <v>9397</v>
      </c>
    </row>
    <row r="476" spans="1:11" ht="14.4" customHeight="1" x14ac:dyDescent="0.3">
      <c r="A476" s="695" t="s">
        <v>556</v>
      </c>
      <c r="B476" s="696" t="s">
        <v>557</v>
      </c>
      <c r="C476" s="699" t="s">
        <v>574</v>
      </c>
      <c r="D476" s="720" t="s">
        <v>4105</v>
      </c>
      <c r="E476" s="699" t="s">
        <v>4106</v>
      </c>
      <c r="F476" s="720" t="s">
        <v>4107</v>
      </c>
      <c r="G476" s="699" t="s">
        <v>3348</v>
      </c>
      <c r="H476" s="699" t="s">
        <v>3349</v>
      </c>
      <c r="I476" s="711">
        <v>1839.0999999999997</v>
      </c>
      <c r="J476" s="711">
        <v>3</v>
      </c>
      <c r="K476" s="712">
        <v>5517.2999999999993</v>
      </c>
    </row>
    <row r="477" spans="1:11" ht="14.4" customHeight="1" x14ac:dyDescent="0.3">
      <c r="A477" s="695" t="s">
        <v>556</v>
      </c>
      <c r="B477" s="696" t="s">
        <v>557</v>
      </c>
      <c r="C477" s="699" t="s">
        <v>574</v>
      </c>
      <c r="D477" s="720" t="s">
        <v>4105</v>
      </c>
      <c r="E477" s="699" t="s">
        <v>4106</v>
      </c>
      <c r="F477" s="720" t="s">
        <v>4107</v>
      </c>
      <c r="G477" s="699" t="s">
        <v>3350</v>
      </c>
      <c r="H477" s="699" t="s">
        <v>3351</v>
      </c>
      <c r="I477" s="711">
        <v>329.46</v>
      </c>
      <c r="J477" s="711">
        <v>5</v>
      </c>
      <c r="K477" s="712">
        <v>1647.31</v>
      </c>
    </row>
    <row r="478" spans="1:11" ht="14.4" customHeight="1" x14ac:dyDescent="0.3">
      <c r="A478" s="695" t="s">
        <v>556</v>
      </c>
      <c r="B478" s="696" t="s">
        <v>557</v>
      </c>
      <c r="C478" s="699" t="s">
        <v>574</v>
      </c>
      <c r="D478" s="720" t="s">
        <v>4105</v>
      </c>
      <c r="E478" s="699" t="s">
        <v>4106</v>
      </c>
      <c r="F478" s="720" t="s">
        <v>4107</v>
      </c>
      <c r="G478" s="699" t="s">
        <v>3352</v>
      </c>
      <c r="H478" s="699" t="s">
        <v>3353</v>
      </c>
      <c r="I478" s="711">
        <v>13804.83</v>
      </c>
      <c r="J478" s="711">
        <v>1</v>
      </c>
      <c r="K478" s="712">
        <v>13804.83</v>
      </c>
    </row>
    <row r="479" spans="1:11" ht="14.4" customHeight="1" x14ac:dyDescent="0.3">
      <c r="A479" s="695" t="s">
        <v>556</v>
      </c>
      <c r="B479" s="696" t="s">
        <v>557</v>
      </c>
      <c r="C479" s="699" t="s">
        <v>574</v>
      </c>
      <c r="D479" s="720" t="s">
        <v>4105</v>
      </c>
      <c r="E479" s="699" t="s">
        <v>4106</v>
      </c>
      <c r="F479" s="720" t="s">
        <v>4107</v>
      </c>
      <c r="G479" s="699" t="s">
        <v>3354</v>
      </c>
      <c r="H479" s="699" t="s">
        <v>3355</v>
      </c>
      <c r="I479" s="711">
        <v>433.2</v>
      </c>
      <c r="J479" s="711">
        <v>1</v>
      </c>
      <c r="K479" s="712">
        <v>433.2</v>
      </c>
    </row>
    <row r="480" spans="1:11" ht="14.4" customHeight="1" x14ac:dyDescent="0.3">
      <c r="A480" s="695" t="s">
        <v>556</v>
      </c>
      <c r="B480" s="696" t="s">
        <v>557</v>
      </c>
      <c r="C480" s="699" t="s">
        <v>574</v>
      </c>
      <c r="D480" s="720" t="s">
        <v>4105</v>
      </c>
      <c r="E480" s="699" t="s">
        <v>4106</v>
      </c>
      <c r="F480" s="720" t="s">
        <v>4107</v>
      </c>
      <c r="G480" s="699" t="s">
        <v>3356</v>
      </c>
      <c r="H480" s="699" t="s">
        <v>3357</v>
      </c>
      <c r="I480" s="711">
        <v>692.99</v>
      </c>
      <c r="J480" s="711">
        <v>1</v>
      </c>
      <c r="K480" s="712">
        <v>692.99</v>
      </c>
    </row>
    <row r="481" spans="1:11" ht="14.4" customHeight="1" x14ac:dyDescent="0.3">
      <c r="A481" s="695" t="s">
        <v>556</v>
      </c>
      <c r="B481" s="696" t="s">
        <v>557</v>
      </c>
      <c r="C481" s="699" t="s">
        <v>574</v>
      </c>
      <c r="D481" s="720" t="s">
        <v>4105</v>
      </c>
      <c r="E481" s="699" t="s">
        <v>4106</v>
      </c>
      <c r="F481" s="720" t="s">
        <v>4107</v>
      </c>
      <c r="G481" s="699" t="s">
        <v>3358</v>
      </c>
      <c r="H481" s="699" t="s">
        <v>3359</v>
      </c>
      <c r="I481" s="711">
        <v>499.34</v>
      </c>
      <c r="J481" s="711">
        <v>2</v>
      </c>
      <c r="K481" s="712">
        <v>998.68</v>
      </c>
    </row>
    <row r="482" spans="1:11" ht="14.4" customHeight="1" x14ac:dyDescent="0.3">
      <c r="A482" s="695" t="s">
        <v>556</v>
      </c>
      <c r="B482" s="696" t="s">
        <v>557</v>
      </c>
      <c r="C482" s="699" t="s">
        <v>574</v>
      </c>
      <c r="D482" s="720" t="s">
        <v>4105</v>
      </c>
      <c r="E482" s="699" t="s">
        <v>4106</v>
      </c>
      <c r="F482" s="720" t="s">
        <v>4107</v>
      </c>
      <c r="G482" s="699" t="s">
        <v>3360</v>
      </c>
      <c r="H482" s="699" t="s">
        <v>3361</v>
      </c>
      <c r="I482" s="711">
        <v>139.88</v>
      </c>
      <c r="J482" s="711">
        <v>10</v>
      </c>
      <c r="K482" s="712">
        <v>1398.78</v>
      </c>
    </row>
    <row r="483" spans="1:11" ht="14.4" customHeight="1" x14ac:dyDescent="0.3">
      <c r="A483" s="695" t="s">
        <v>556</v>
      </c>
      <c r="B483" s="696" t="s">
        <v>557</v>
      </c>
      <c r="C483" s="699" t="s">
        <v>574</v>
      </c>
      <c r="D483" s="720" t="s">
        <v>4105</v>
      </c>
      <c r="E483" s="699" t="s">
        <v>4106</v>
      </c>
      <c r="F483" s="720" t="s">
        <v>4107</v>
      </c>
      <c r="G483" s="699" t="s">
        <v>3362</v>
      </c>
      <c r="H483" s="699" t="s">
        <v>3363</v>
      </c>
      <c r="I483" s="711">
        <v>680.7</v>
      </c>
      <c r="J483" s="711">
        <v>1</v>
      </c>
      <c r="K483" s="712">
        <v>680.7</v>
      </c>
    </row>
    <row r="484" spans="1:11" ht="14.4" customHeight="1" x14ac:dyDescent="0.3">
      <c r="A484" s="695" t="s">
        <v>556</v>
      </c>
      <c r="B484" s="696" t="s">
        <v>557</v>
      </c>
      <c r="C484" s="699" t="s">
        <v>574</v>
      </c>
      <c r="D484" s="720" t="s">
        <v>4105</v>
      </c>
      <c r="E484" s="699" t="s">
        <v>4106</v>
      </c>
      <c r="F484" s="720" t="s">
        <v>4107</v>
      </c>
      <c r="G484" s="699" t="s">
        <v>3364</v>
      </c>
      <c r="H484" s="699" t="s">
        <v>3365</v>
      </c>
      <c r="I484" s="711">
        <v>329.43500000000006</v>
      </c>
      <c r="J484" s="711">
        <v>4</v>
      </c>
      <c r="K484" s="712">
        <v>1317.7400000000002</v>
      </c>
    </row>
    <row r="485" spans="1:11" ht="14.4" customHeight="1" x14ac:dyDescent="0.3">
      <c r="A485" s="695" t="s">
        <v>556</v>
      </c>
      <c r="B485" s="696" t="s">
        <v>557</v>
      </c>
      <c r="C485" s="699" t="s">
        <v>574</v>
      </c>
      <c r="D485" s="720" t="s">
        <v>4105</v>
      </c>
      <c r="E485" s="699" t="s">
        <v>4106</v>
      </c>
      <c r="F485" s="720" t="s">
        <v>4107</v>
      </c>
      <c r="G485" s="699" t="s">
        <v>3366</v>
      </c>
      <c r="H485" s="699" t="s">
        <v>3367</v>
      </c>
      <c r="I485" s="711">
        <v>433.19</v>
      </c>
      <c r="J485" s="711">
        <v>1</v>
      </c>
      <c r="K485" s="712">
        <v>433.19</v>
      </c>
    </row>
    <row r="486" spans="1:11" ht="14.4" customHeight="1" x14ac:dyDescent="0.3">
      <c r="A486" s="695" t="s">
        <v>556</v>
      </c>
      <c r="B486" s="696" t="s">
        <v>557</v>
      </c>
      <c r="C486" s="699" t="s">
        <v>574</v>
      </c>
      <c r="D486" s="720" t="s">
        <v>4105</v>
      </c>
      <c r="E486" s="699" t="s">
        <v>4106</v>
      </c>
      <c r="F486" s="720" t="s">
        <v>4107</v>
      </c>
      <c r="G486" s="699" t="s">
        <v>3368</v>
      </c>
      <c r="H486" s="699" t="s">
        <v>3369</v>
      </c>
      <c r="I486" s="711">
        <v>3510.26</v>
      </c>
      <c r="J486" s="711">
        <v>1</v>
      </c>
      <c r="K486" s="712">
        <v>3510.26</v>
      </c>
    </row>
    <row r="487" spans="1:11" ht="14.4" customHeight="1" x14ac:dyDescent="0.3">
      <c r="A487" s="695" t="s">
        <v>556</v>
      </c>
      <c r="B487" s="696" t="s">
        <v>557</v>
      </c>
      <c r="C487" s="699" t="s">
        <v>574</v>
      </c>
      <c r="D487" s="720" t="s">
        <v>4105</v>
      </c>
      <c r="E487" s="699" t="s">
        <v>4106</v>
      </c>
      <c r="F487" s="720" t="s">
        <v>4107</v>
      </c>
      <c r="G487" s="699" t="s">
        <v>3370</v>
      </c>
      <c r="H487" s="699" t="s">
        <v>3371</v>
      </c>
      <c r="I487" s="711">
        <v>8766.4500000000007</v>
      </c>
      <c r="J487" s="711">
        <v>1</v>
      </c>
      <c r="K487" s="712">
        <v>8766.4500000000007</v>
      </c>
    </row>
    <row r="488" spans="1:11" ht="14.4" customHeight="1" x14ac:dyDescent="0.3">
      <c r="A488" s="695" t="s">
        <v>556</v>
      </c>
      <c r="B488" s="696" t="s">
        <v>557</v>
      </c>
      <c r="C488" s="699" t="s">
        <v>574</v>
      </c>
      <c r="D488" s="720" t="s">
        <v>4105</v>
      </c>
      <c r="E488" s="699" t="s">
        <v>4106</v>
      </c>
      <c r="F488" s="720" t="s">
        <v>4107</v>
      </c>
      <c r="G488" s="699" t="s">
        <v>3372</v>
      </c>
      <c r="H488" s="699" t="s">
        <v>3373</v>
      </c>
      <c r="I488" s="711">
        <v>680.7</v>
      </c>
      <c r="J488" s="711">
        <v>2</v>
      </c>
      <c r="K488" s="712">
        <v>1361.4</v>
      </c>
    </row>
    <row r="489" spans="1:11" ht="14.4" customHeight="1" x14ac:dyDescent="0.3">
      <c r="A489" s="695" t="s">
        <v>556</v>
      </c>
      <c r="B489" s="696" t="s">
        <v>557</v>
      </c>
      <c r="C489" s="699" t="s">
        <v>574</v>
      </c>
      <c r="D489" s="720" t="s">
        <v>4105</v>
      </c>
      <c r="E489" s="699" t="s">
        <v>4106</v>
      </c>
      <c r="F489" s="720" t="s">
        <v>4107</v>
      </c>
      <c r="G489" s="699" t="s">
        <v>3374</v>
      </c>
      <c r="H489" s="699" t="s">
        <v>3375</v>
      </c>
      <c r="I489" s="711">
        <v>875.52</v>
      </c>
      <c r="J489" s="711">
        <v>3</v>
      </c>
      <c r="K489" s="712">
        <v>2626.56</v>
      </c>
    </row>
    <row r="490" spans="1:11" ht="14.4" customHeight="1" x14ac:dyDescent="0.3">
      <c r="A490" s="695" t="s">
        <v>556</v>
      </c>
      <c r="B490" s="696" t="s">
        <v>557</v>
      </c>
      <c r="C490" s="699" t="s">
        <v>574</v>
      </c>
      <c r="D490" s="720" t="s">
        <v>4105</v>
      </c>
      <c r="E490" s="699" t="s">
        <v>4106</v>
      </c>
      <c r="F490" s="720" t="s">
        <v>4107</v>
      </c>
      <c r="G490" s="699" t="s">
        <v>3376</v>
      </c>
      <c r="H490" s="699" t="s">
        <v>3377</v>
      </c>
      <c r="I490" s="711">
        <v>229.13999999999996</v>
      </c>
      <c r="J490" s="711">
        <v>6</v>
      </c>
      <c r="K490" s="712">
        <v>1374.8399999999997</v>
      </c>
    </row>
    <row r="491" spans="1:11" ht="14.4" customHeight="1" x14ac:dyDescent="0.3">
      <c r="A491" s="695" t="s">
        <v>556</v>
      </c>
      <c r="B491" s="696" t="s">
        <v>557</v>
      </c>
      <c r="C491" s="699" t="s">
        <v>574</v>
      </c>
      <c r="D491" s="720" t="s">
        <v>4105</v>
      </c>
      <c r="E491" s="699" t="s">
        <v>4106</v>
      </c>
      <c r="F491" s="720" t="s">
        <v>4107</v>
      </c>
      <c r="G491" s="699" t="s">
        <v>3378</v>
      </c>
      <c r="H491" s="699" t="s">
        <v>3379</v>
      </c>
      <c r="I491" s="711">
        <v>807.48</v>
      </c>
      <c r="J491" s="711">
        <v>1</v>
      </c>
      <c r="K491" s="712">
        <v>807.48</v>
      </c>
    </row>
    <row r="492" spans="1:11" ht="14.4" customHeight="1" x14ac:dyDescent="0.3">
      <c r="A492" s="695" t="s">
        <v>556</v>
      </c>
      <c r="B492" s="696" t="s">
        <v>557</v>
      </c>
      <c r="C492" s="699" t="s">
        <v>574</v>
      </c>
      <c r="D492" s="720" t="s">
        <v>4105</v>
      </c>
      <c r="E492" s="699" t="s">
        <v>4106</v>
      </c>
      <c r="F492" s="720" t="s">
        <v>4107</v>
      </c>
      <c r="G492" s="699" t="s">
        <v>3380</v>
      </c>
      <c r="H492" s="699" t="s">
        <v>3381</v>
      </c>
      <c r="I492" s="711">
        <v>499.33</v>
      </c>
      <c r="J492" s="711">
        <v>4</v>
      </c>
      <c r="K492" s="712">
        <v>1997.31</v>
      </c>
    </row>
    <row r="493" spans="1:11" ht="14.4" customHeight="1" x14ac:dyDescent="0.3">
      <c r="A493" s="695" t="s">
        <v>556</v>
      </c>
      <c r="B493" s="696" t="s">
        <v>557</v>
      </c>
      <c r="C493" s="699" t="s">
        <v>574</v>
      </c>
      <c r="D493" s="720" t="s">
        <v>4105</v>
      </c>
      <c r="E493" s="699" t="s">
        <v>4106</v>
      </c>
      <c r="F493" s="720" t="s">
        <v>4107</v>
      </c>
      <c r="G493" s="699" t="s">
        <v>3382</v>
      </c>
      <c r="H493" s="699" t="s">
        <v>3383</v>
      </c>
      <c r="I493" s="711">
        <v>217.745</v>
      </c>
      <c r="J493" s="711">
        <v>7</v>
      </c>
      <c r="K493" s="712">
        <v>1524.22</v>
      </c>
    </row>
    <row r="494" spans="1:11" ht="14.4" customHeight="1" x14ac:dyDescent="0.3">
      <c r="A494" s="695" t="s">
        <v>556</v>
      </c>
      <c r="B494" s="696" t="s">
        <v>557</v>
      </c>
      <c r="C494" s="699" t="s">
        <v>574</v>
      </c>
      <c r="D494" s="720" t="s">
        <v>4105</v>
      </c>
      <c r="E494" s="699" t="s">
        <v>4106</v>
      </c>
      <c r="F494" s="720" t="s">
        <v>4107</v>
      </c>
      <c r="G494" s="699" t="s">
        <v>3384</v>
      </c>
      <c r="H494" s="699" t="s">
        <v>3385</v>
      </c>
      <c r="I494" s="711">
        <v>1029.44</v>
      </c>
      <c r="J494" s="711">
        <v>3</v>
      </c>
      <c r="K494" s="712">
        <v>3088.3100000000004</v>
      </c>
    </row>
    <row r="495" spans="1:11" ht="14.4" customHeight="1" x14ac:dyDescent="0.3">
      <c r="A495" s="695" t="s">
        <v>556</v>
      </c>
      <c r="B495" s="696" t="s">
        <v>557</v>
      </c>
      <c r="C495" s="699" t="s">
        <v>574</v>
      </c>
      <c r="D495" s="720" t="s">
        <v>4105</v>
      </c>
      <c r="E495" s="699" t="s">
        <v>4106</v>
      </c>
      <c r="F495" s="720" t="s">
        <v>4107</v>
      </c>
      <c r="G495" s="699" t="s">
        <v>3386</v>
      </c>
      <c r="H495" s="699" t="s">
        <v>3387</v>
      </c>
      <c r="I495" s="711">
        <v>597.42999999999995</v>
      </c>
      <c r="J495" s="711">
        <v>1</v>
      </c>
      <c r="K495" s="712">
        <v>597.42999999999995</v>
      </c>
    </row>
    <row r="496" spans="1:11" ht="14.4" customHeight="1" x14ac:dyDescent="0.3">
      <c r="A496" s="695" t="s">
        <v>556</v>
      </c>
      <c r="B496" s="696" t="s">
        <v>557</v>
      </c>
      <c r="C496" s="699" t="s">
        <v>574</v>
      </c>
      <c r="D496" s="720" t="s">
        <v>4105</v>
      </c>
      <c r="E496" s="699" t="s">
        <v>4106</v>
      </c>
      <c r="F496" s="720" t="s">
        <v>4107</v>
      </c>
      <c r="G496" s="699" t="s">
        <v>3388</v>
      </c>
      <c r="H496" s="699" t="s">
        <v>3389</v>
      </c>
      <c r="I496" s="711">
        <v>1160.3499999999999</v>
      </c>
      <c r="J496" s="711">
        <v>1</v>
      </c>
      <c r="K496" s="712">
        <v>1160.3499999999999</v>
      </c>
    </row>
    <row r="497" spans="1:11" ht="14.4" customHeight="1" x14ac:dyDescent="0.3">
      <c r="A497" s="695" t="s">
        <v>556</v>
      </c>
      <c r="B497" s="696" t="s">
        <v>557</v>
      </c>
      <c r="C497" s="699" t="s">
        <v>574</v>
      </c>
      <c r="D497" s="720" t="s">
        <v>4105</v>
      </c>
      <c r="E497" s="699" t="s">
        <v>4106</v>
      </c>
      <c r="F497" s="720" t="s">
        <v>4107</v>
      </c>
      <c r="G497" s="699" t="s">
        <v>3390</v>
      </c>
      <c r="H497" s="699" t="s">
        <v>3391</v>
      </c>
      <c r="I497" s="711">
        <v>1242</v>
      </c>
      <c r="J497" s="711">
        <v>3</v>
      </c>
      <c r="K497" s="712">
        <v>3726</v>
      </c>
    </row>
    <row r="498" spans="1:11" ht="14.4" customHeight="1" x14ac:dyDescent="0.3">
      <c r="A498" s="695" t="s">
        <v>556</v>
      </c>
      <c r="B498" s="696" t="s">
        <v>557</v>
      </c>
      <c r="C498" s="699" t="s">
        <v>574</v>
      </c>
      <c r="D498" s="720" t="s">
        <v>4105</v>
      </c>
      <c r="E498" s="699" t="s">
        <v>4106</v>
      </c>
      <c r="F498" s="720" t="s">
        <v>4107</v>
      </c>
      <c r="G498" s="699" t="s">
        <v>3392</v>
      </c>
      <c r="H498" s="699" t="s">
        <v>3393</v>
      </c>
      <c r="I498" s="711">
        <v>11384.05</v>
      </c>
      <c r="J498" s="711">
        <v>1</v>
      </c>
      <c r="K498" s="712">
        <v>11384.05</v>
      </c>
    </row>
    <row r="499" spans="1:11" ht="14.4" customHeight="1" x14ac:dyDescent="0.3">
      <c r="A499" s="695" t="s">
        <v>556</v>
      </c>
      <c r="B499" s="696" t="s">
        <v>557</v>
      </c>
      <c r="C499" s="699" t="s">
        <v>574</v>
      </c>
      <c r="D499" s="720" t="s">
        <v>4105</v>
      </c>
      <c r="E499" s="699" t="s">
        <v>4106</v>
      </c>
      <c r="F499" s="720" t="s">
        <v>4107</v>
      </c>
      <c r="G499" s="699" t="s">
        <v>3394</v>
      </c>
      <c r="H499" s="699" t="s">
        <v>3395</v>
      </c>
      <c r="I499" s="711">
        <v>1029.45</v>
      </c>
      <c r="J499" s="711">
        <v>1</v>
      </c>
      <c r="K499" s="712">
        <v>1029.45</v>
      </c>
    </row>
    <row r="500" spans="1:11" ht="14.4" customHeight="1" x14ac:dyDescent="0.3">
      <c r="A500" s="695" t="s">
        <v>556</v>
      </c>
      <c r="B500" s="696" t="s">
        <v>557</v>
      </c>
      <c r="C500" s="699" t="s">
        <v>574</v>
      </c>
      <c r="D500" s="720" t="s">
        <v>4105</v>
      </c>
      <c r="E500" s="699" t="s">
        <v>4106</v>
      </c>
      <c r="F500" s="720" t="s">
        <v>4107</v>
      </c>
      <c r="G500" s="699" t="s">
        <v>3396</v>
      </c>
      <c r="H500" s="699" t="s">
        <v>3397</v>
      </c>
      <c r="I500" s="711">
        <v>1232.3399999999999</v>
      </c>
      <c r="J500" s="711">
        <v>1</v>
      </c>
      <c r="K500" s="712">
        <v>1232.3399999999999</v>
      </c>
    </row>
    <row r="501" spans="1:11" ht="14.4" customHeight="1" x14ac:dyDescent="0.3">
      <c r="A501" s="695" t="s">
        <v>556</v>
      </c>
      <c r="B501" s="696" t="s">
        <v>557</v>
      </c>
      <c r="C501" s="699" t="s">
        <v>574</v>
      </c>
      <c r="D501" s="720" t="s">
        <v>4105</v>
      </c>
      <c r="E501" s="699" t="s">
        <v>4106</v>
      </c>
      <c r="F501" s="720" t="s">
        <v>4107</v>
      </c>
      <c r="G501" s="699" t="s">
        <v>3398</v>
      </c>
      <c r="H501" s="699" t="s">
        <v>3399</v>
      </c>
      <c r="I501" s="711">
        <v>2129.52</v>
      </c>
      <c r="J501" s="711">
        <v>2</v>
      </c>
      <c r="K501" s="712">
        <v>4259.04</v>
      </c>
    </row>
    <row r="502" spans="1:11" ht="14.4" customHeight="1" x14ac:dyDescent="0.3">
      <c r="A502" s="695" t="s">
        <v>556</v>
      </c>
      <c r="B502" s="696" t="s">
        <v>557</v>
      </c>
      <c r="C502" s="699" t="s">
        <v>574</v>
      </c>
      <c r="D502" s="720" t="s">
        <v>4105</v>
      </c>
      <c r="E502" s="699" t="s">
        <v>4106</v>
      </c>
      <c r="F502" s="720" t="s">
        <v>4107</v>
      </c>
      <c r="G502" s="699" t="s">
        <v>3400</v>
      </c>
      <c r="H502" s="699" t="s">
        <v>3401</v>
      </c>
      <c r="I502" s="711">
        <v>851.58</v>
      </c>
      <c r="J502" s="711">
        <v>1</v>
      </c>
      <c r="K502" s="712">
        <v>851.58</v>
      </c>
    </row>
    <row r="503" spans="1:11" ht="14.4" customHeight="1" x14ac:dyDescent="0.3">
      <c r="A503" s="695" t="s">
        <v>556</v>
      </c>
      <c r="B503" s="696" t="s">
        <v>557</v>
      </c>
      <c r="C503" s="699" t="s">
        <v>574</v>
      </c>
      <c r="D503" s="720" t="s">
        <v>4105</v>
      </c>
      <c r="E503" s="699" t="s">
        <v>4106</v>
      </c>
      <c r="F503" s="720" t="s">
        <v>4107</v>
      </c>
      <c r="G503" s="699" t="s">
        <v>3402</v>
      </c>
      <c r="H503" s="699" t="s">
        <v>3403</v>
      </c>
      <c r="I503" s="711">
        <v>851.56</v>
      </c>
      <c r="J503" s="711">
        <v>1</v>
      </c>
      <c r="K503" s="712">
        <v>851.56</v>
      </c>
    </row>
    <row r="504" spans="1:11" ht="14.4" customHeight="1" x14ac:dyDescent="0.3">
      <c r="A504" s="695" t="s">
        <v>556</v>
      </c>
      <c r="B504" s="696" t="s">
        <v>557</v>
      </c>
      <c r="C504" s="699" t="s">
        <v>574</v>
      </c>
      <c r="D504" s="720" t="s">
        <v>4105</v>
      </c>
      <c r="E504" s="699" t="s">
        <v>4106</v>
      </c>
      <c r="F504" s="720" t="s">
        <v>4107</v>
      </c>
      <c r="G504" s="699" t="s">
        <v>3404</v>
      </c>
      <c r="H504" s="699" t="s">
        <v>3405</v>
      </c>
      <c r="I504" s="711">
        <v>1029.4366666666667</v>
      </c>
      <c r="J504" s="711">
        <v>3</v>
      </c>
      <c r="K504" s="712">
        <v>3088.31</v>
      </c>
    </row>
    <row r="505" spans="1:11" ht="14.4" customHeight="1" x14ac:dyDescent="0.3">
      <c r="A505" s="695" t="s">
        <v>556</v>
      </c>
      <c r="B505" s="696" t="s">
        <v>557</v>
      </c>
      <c r="C505" s="699" t="s">
        <v>574</v>
      </c>
      <c r="D505" s="720" t="s">
        <v>4105</v>
      </c>
      <c r="E505" s="699" t="s">
        <v>4106</v>
      </c>
      <c r="F505" s="720" t="s">
        <v>4107</v>
      </c>
      <c r="G505" s="699" t="s">
        <v>3406</v>
      </c>
      <c r="H505" s="699" t="s">
        <v>3407</v>
      </c>
      <c r="I505" s="711">
        <v>1029.4000000000001</v>
      </c>
      <c r="J505" s="711">
        <v>1</v>
      </c>
      <c r="K505" s="712">
        <v>1029.4000000000001</v>
      </c>
    </row>
    <row r="506" spans="1:11" ht="14.4" customHeight="1" x14ac:dyDescent="0.3">
      <c r="A506" s="695" t="s">
        <v>556</v>
      </c>
      <c r="B506" s="696" t="s">
        <v>557</v>
      </c>
      <c r="C506" s="699" t="s">
        <v>574</v>
      </c>
      <c r="D506" s="720" t="s">
        <v>4105</v>
      </c>
      <c r="E506" s="699" t="s">
        <v>4106</v>
      </c>
      <c r="F506" s="720" t="s">
        <v>4107</v>
      </c>
      <c r="G506" s="699" t="s">
        <v>3408</v>
      </c>
      <c r="H506" s="699" t="s">
        <v>3409</v>
      </c>
      <c r="I506" s="711">
        <v>1098.915</v>
      </c>
      <c r="J506" s="711">
        <v>2</v>
      </c>
      <c r="K506" s="712">
        <v>2197.83</v>
      </c>
    </row>
    <row r="507" spans="1:11" ht="14.4" customHeight="1" x14ac:dyDescent="0.3">
      <c r="A507" s="695" t="s">
        <v>556</v>
      </c>
      <c r="B507" s="696" t="s">
        <v>557</v>
      </c>
      <c r="C507" s="699" t="s">
        <v>574</v>
      </c>
      <c r="D507" s="720" t="s">
        <v>4105</v>
      </c>
      <c r="E507" s="699" t="s">
        <v>4106</v>
      </c>
      <c r="F507" s="720" t="s">
        <v>4107</v>
      </c>
      <c r="G507" s="699" t="s">
        <v>3410</v>
      </c>
      <c r="H507" s="699" t="s">
        <v>3411</v>
      </c>
      <c r="I507" s="711">
        <v>1435.2583333333334</v>
      </c>
      <c r="J507" s="711">
        <v>6</v>
      </c>
      <c r="K507" s="712">
        <v>8611.5500000000011</v>
      </c>
    </row>
    <row r="508" spans="1:11" ht="14.4" customHeight="1" x14ac:dyDescent="0.3">
      <c r="A508" s="695" t="s">
        <v>556</v>
      </c>
      <c r="B508" s="696" t="s">
        <v>557</v>
      </c>
      <c r="C508" s="699" t="s">
        <v>574</v>
      </c>
      <c r="D508" s="720" t="s">
        <v>4105</v>
      </c>
      <c r="E508" s="699" t="s">
        <v>4106</v>
      </c>
      <c r="F508" s="720" t="s">
        <v>4107</v>
      </c>
      <c r="G508" s="699" t="s">
        <v>3412</v>
      </c>
      <c r="H508" s="699" t="s">
        <v>3413</v>
      </c>
      <c r="I508" s="711">
        <v>2129.52</v>
      </c>
      <c r="J508" s="711">
        <v>1</v>
      </c>
      <c r="K508" s="712">
        <v>2129.52</v>
      </c>
    </row>
    <row r="509" spans="1:11" ht="14.4" customHeight="1" x14ac:dyDescent="0.3">
      <c r="A509" s="695" t="s">
        <v>556</v>
      </c>
      <c r="B509" s="696" t="s">
        <v>557</v>
      </c>
      <c r="C509" s="699" t="s">
        <v>574</v>
      </c>
      <c r="D509" s="720" t="s">
        <v>4105</v>
      </c>
      <c r="E509" s="699" t="s">
        <v>4106</v>
      </c>
      <c r="F509" s="720" t="s">
        <v>4107</v>
      </c>
      <c r="G509" s="699" t="s">
        <v>3414</v>
      </c>
      <c r="H509" s="699" t="s">
        <v>3415</v>
      </c>
      <c r="I509" s="711">
        <v>8790.2000000000007</v>
      </c>
      <c r="J509" s="711">
        <v>1</v>
      </c>
      <c r="K509" s="712">
        <v>8790.2000000000007</v>
      </c>
    </row>
    <row r="510" spans="1:11" ht="14.4" customHeight="1" x14ac:dyDescent="0.3">
      <c r="A510" s="695" t="s">
        <v>556</v>
      </c>
      <c r="B510" s="696" t="s">
        <v>557</v>
      </c>
      <c r="C510" s="699" t="s">
        <v>574</v>
      </c>
      <c r="D510" s="720" t="s">
        <v>4105</v>
      </c>
      <c r="E510" s="699" t="s">
        <v>4106</v>
      </c>
      <c r="F510" s="720" t="s">
        <v>4107</v>
      </c>
      <c r="G510" s="699" t="s">
        <v>3416</v>
      </c>
      <c r="H510" s="699" t="s">
        <v>3417</v>
      </c>
      <c r="I510" s="711">
        <v>807.48</v>
      </c>
      <c r="J510" s="711">
        <v>1</v>
      </c>
      <c r="K510" s="712">
        <v>807.48</v>
      </c>
    </row>
    <row r="511" spans="1:11" ht="14.4" customHeight="1" x14ac:dyDescent="0.3">
      <c r="A511" s="695" t="s">
        <v>556</v>
      </c>
      <c r="B511" s="696" t="s">
        <v>557</v>
      </c>
      <c r="C511" s="699" t="s">
        <v>574</v>
      </c>
      <c r="D511" s="720" t="s">
        <v>4105</v>
      </c>
      <c r="E511" s="699" t="s">
        <v>4106</v>
      </c>
      <c r="F511" s="720" t="s">
        <v>4107</v>
      </c>
      <c r="G511" s="699" t="s">
        <v>3418</v>
      </c>
      <c r="H511" s="699" t="s">
        <v>3419</v>
      </c>
      <c r="I511" s="711">
        <v>807.48</v>
      </c>
      <c r="J511" s="711">
        <v>1</v>
      </c>
      <c r="K511" s="712">
        <v>807.48</v>
      </c>
    </row>
    <row r="512" spans="1:11" ht="14.4" customHeight="1" x14ac:dyDescent="0.3">
      <c r="A512" s="695" t="s">
        <v>556</v>
      </c>
      <c r="B512" s="696" t="s">
        <v>557</v>
      </c>
      <c r="C512" s="699" t="s">
        <v>574</v>
      </c>
      <c r="D512" s="720" t="s">
        <v>4105</v>
      </c>
      <c r="E512" s="699" t="s">
        <v>4106</v>
      </c>
      <c r="F512" s="720" t="s">
        <v>4107</v>
      </c>
      <c r="G512" s="699" t="s">
        <v>3420</v>
      </c>
      <c r="H512" s="699" t="s">
        <v>3421</v>
      </c>
      <c r="I512" s="711">
        <v>8683.3700000000008</v>
      </c>
      <c r="J512" s="711">
        <v>1</v>
      </c>
      <c r="K512" s="712">
        <v>8683.3700000000008</v>
      </c>
    </row>
    <row r="513" spans="1:11" ht="14.4" customHeight="1" x14ac:dyDescent="0.3">
      <c r="A513" s="695" t="s">
        <v>556</v>
      </c>
      <c r="B513" s="696" t="s">
        <v>557</v>
      </c>
      <c r="C513" s="699" t="s">
        <v>574</v>
      </c>
      <c r="D513" s="720" t="s">
        <v>4105</v>
      </c>
      <c r="E513" s="699" t="s">
        <v>4106</v>
      </c>
      <c r="F513" s="720" t="s">
        <v>4107</v>
      </c>
      <c r="G513" s="699" t="s">
        <v>3422</v>
      </c>
      <c r="H513" s="699" t="s">
        <v>3423</v>
      </c>
      <c r="I513" s="711">
        <v>4600</v>
      </c>
      <c r="J513" s="711">
        <v>1</v>
      </c>
      <c r="K513" s="712">
        <v>4600</v>
      </c>
    </row>
    <row r="514" spans="1:11" ht="14.4" customHeight="1" x14ac:dyDescent="0.3">
      <c r="A514" s="695" t="s">
        <v>556</v>
      </c>
      <c r="B514" s="696" t="s">
        <v>557</v>
      </c>
      <c r="C514" s="699" t="s">
        <v>574</v>
      </c>
      <c r="D514" s="720" t="s">
        <v>4105</v>
      </c>
      <c r="E514" s="699" t="s">
        <v>4106</v>
      </c>
      <c r="F514" s="720" t="s">
        <v>4107</v>
      </c>
      <c r="G514" s="699" t="s">
        <v>3424</v>
      </c>
      <c r="H514" s="699" t="s">
        <v>3425</v>
      </c>
      <c r="I514" s="711">
        <v>1135.44</v>
      </c>
      <c r="J514" s="711">
        <v>5</v>
      </c>
      <c r="K514" s="712">
        <v>5677.2000000000007</v>
      </c>
    </row>
    <row r="515" spans="1:11" ht="14.4" customHeight="1" x14ac:dyDescent="0.3">
      <c r="A515" s="695" t="s">
        <v>556</v>
      </c>
      <c r="B515" s="696" t="s">
        <v>557</v>
      </c>
      <c r="C515" s="699" t="s">
        <v>574</v>
      </c>
      <c r="D515" s="720" t="s">
        <v>4105</v>
      </c>
      <c r="E515" s="699" t="s">
        <v>4106</v>
      </c>
      <c r="F515" s="720" t="s">
        <v>4107</v>
      </c>
      <c r="G515" s="699" t="s">
        <v>3426</v>
      </c>
      <c r="H515" s="699" t="s">
        <v>3427</v>
      </c>
      <c r="I515" s="711">
        <v>1169.6400000000001</v>
      </c>
      <c r="J515" s="711">
        <v>8</v>
      </c>
      <c r="K515" s="712">
        <v>9357.1200000000008</v>
      </c>
    </row>
    <row r="516" spans="1:11" ht="14.4" customHeight="1" x14ac:dyDescent="0.3">
      <c r="A516" s="695" t="s">
        <v>556</v>
      </c>
      <c r="B516" s="696" t="s">
        <v>557</v>
      </c>
      <c r="C516" s="699" t="s">
        <v>574</v>
      </c>
      <c r="D516" s="720" t="s">
        <v>4105</v>
      </c>
      <c r="E516" s="699" t="s">
        <v>4106</v>
      </c>
      <c r="F516" s="720" t="s">
        <v>4107</v>
      </c>
      <c r="G516" s="699" t="s">
        <v>3428</v>
      </c>
      <c r="H516" s="699" t="s">
        <v>3429</v>
      </c>
      <c r="I516" s="711">
        <v>1169.6400000000001</v>
      </c>
      <c r="J516" s="711">
        <v>11</v>
      </c>
      <c r="K516" s="712">
        <v>12866.04</v>
      </c>
    </row>
    <row r="517" spans="1:11" ht="14.4" customHeight="1" x14ac:dyDescent="0.3">
      <c r="A517" s="695" t="s">
        <v>556</v>
      </c>
      <c r="B517" s="696" t="s">
        <v>557</v>
      </c>
      <c r="C517" s="699" t="s">
        <v>574</v>
      </c>
      <c r="D517" s="720" t="s">
        <v>4105</v>
      </c>
      <c r="E517" s="699" t="s">
        <v>4106</v>
      </c>
      <c r="F517" s="720" t="s">
        <v>4107</v>
      </c>
      <c r="G517" s="699" t="s">
        <v>3430</v>
      </c>
      <c r="H517" s="699" t="s">
        <v>3431</v>
      </c>
      <c r="I517" s="711">
        <v>580.48833333333323</v>
      </c>
      <c r="J517" s="711">
        <v>8</v>
      </c>
      <c r="K517" s="712">
        <v>4643.91</v>
      </c>
    </row>
    <row r="518" spans="1:11" ht="14.4" customHeight="1" x14ac:dyDescent="0.3">
      <c r="A518" s="695" t="s">
        <v>556</v>
      </c>
      <c r="B518" s="696" t="s">
        <v>557</v>
      </c>
      <c r="C518" s="699" t="s">
        <v>574</v>
      </c>
      <c r="D518" s="720" t="s">
        <v>4105</v>
      </c>
      <c r="E518" s="699" t="s">
        <v>4106</v>
      </c>
      <c r="F518" s="720" t="s">
        <v>4107</v>
      </c>
      <c r="G518" s="699" t="s">
        <v>3432</v>
      </c>
      <c r="H518" s="699" t="s">
        <v>3433</v>
      </c>
      <c r="I518" s="711">
        <v>580.49</v>
      </c>
      <c r="J518" s="711">
        <v>6</v>
      </c>
      <c r="K518" s="712">
        <v>3482.94</v>
      </c>
    </row>
    <row r="519" spans="1:11" ht="14.4" customHeight="1" x14ac:dyDescent="0.3">
      <c r="A519" s="695" t="s">
        <v>556</v>
      </c>
      <c r="B519" s="696" t="s">
        <v>557</v>
      </c>
      <c r="C519" s="699" t="s">
        <v>574</v>
      </c>
      <c r="D519" s="720" t="s">
        <v>4105</v>
      </c>
      <c r="E519" s="699" t="s">
        <v>4106</v>
      </c>
      <c r="F519" s="720" t="s">
        <v>4107</v>
      </c>
      <c r="G519" s="699" t="s">
        <v>3434</v>
      </c>
      <c r="H519" s="699" t="s">
        <v>3435</v>
      </c>
      <c r="I519" s="711">
        <v>561.11</v>
      </c>
      <c r="J519" s="711">
        <v>4</v>
      </c>
      <c r="K519" s="712">
        <v>2244.44</v>
      </c>
    </row>
    <row r="520" spans="1:11" ht="14.4" customHeight="1" x14ac:dyDescent="0.3">
      <c r="A520" s="695" t="s">
        <v>556</v>
      </c>
      <c r="B520" s="696" t="s">
        <v>557</v>
      </c>
      <c r="C520" s="699" t="s">
        <v>574</v>
      </c>
      <c r="D520" s="720" t="s">
        <v>4105</v>
      </c>
      <c r="E520" s="699" t="s">
        <v>4106</v>
      </c>
      <c r="F520" s="720" t="s">
        <v>4107</v>
      </c>
      <c r="G520" s="699" t="s">
        <v>3436</v>
      </c>
      <c r="H520" s="699" t="s">
        <v>3437</v>
      </c>
      <c r="I520" s="711">
        <v>1169.6400000000001</v>
      </c>
      <c r="J520" s="711">
        <v>12</v>
      </c>
      <c r="K520" s="712">
        <v>14035.69</v>
      </c>
    </row>
    <row r="521" spans="1:11" ht="14.4" customHeight="1" x14ac:dyDescent="0.3">
      <c r="A521" s="695" t="s">
        <v>556</v>
      </c>
      <c r="B521" s="696" t="s">
        <v>557</v>
      </c>
      <c r="C521" s="699" t="s">
        <v>574</v>
      </c>
      <c r="D521" s="720" t="s">
        <v>4105</v>
      </c>
      <c r="E521" s="699" t="s">
        <v>4106</v>
      </c>
      <c r="F521" s="720" t="s">
        <v>4107</v>
      </c>
      <c r="G521" s="699" t="s">
        <v>3438</v>
      </c>
      <c r="H521" s="699" t="s">
        <v>3439</v>
      </c>
      <c r="I521" s="711">
        <v>2129.5</v>
      </c>
      <c r="J521" s="711">
        <v>1</v>
      </c>
      <c r="K521" s="712">
        <v>2129.5</v>
      </c>
    </row>
    <row r="522" spans="1:11" ht="14.4" customHeight="1" x14ac:dyDescent="0.3">
      <c r="A522" s="695" t="s">
        <v>556</v>
      </c>
      <c r="B522" s="696" t="s">
        <v>557</v>
      </c>
      <c r="C522" s="699" t="s">
        <v>574</v>
      </c>
      <c r="D522" s="720" t="s">
        <v>4105</v>
      </c>
      <c r="E522" s="699" t="s">
        <v>4106</v>
      </c>
      <c r="F522" s="720" t="s">
        <v>4107</v>
      </c>
      <c r="G522" s="699" t="s">
        <v>3440</v>
      </c>
      <c r="H522" s="699" t="s">
        <v>3441</v>
      </c>
      <c r="I522" s="711">
        <v>506</v>
      </c>
      <c r="J522" s="711">
        <v>1</v>
      </c>
      <c r="K522" s="712">
        <v>506</v>
      </c>
    </row>
    <row r="523" spans="1:11" ht="14.4" customHeight="1" x14ac:dyDescent="0.3">
      <c r="A523" s="695" t="s">
        <v>556</v>
      </c>
      <c r="B523" s="696" t="s">
        <v>557</v>
      </c>
      <c r="C523" s="699" t="s">
        <v>574</v>
      </c>
      <c r="D523" s="720" t="s">
        <v>4105</v>
      </c>
      <c r="E523" s="699" t="s">
        <v>4106</v>
      </c>
      <c r="F523" s="720" t="s">
        <v>4107</v>
      </c>
      <c r="G523" s="699" t="s">
        <v>3442</v>
      </c>
      <c r="H523" s="699" t="s">
        <v>3443</v>
      </c>
      <c r="I523" s="711">
        <v>2341.56</v>
      </c>
      <c r="J523" s="711">
        <v>1</v>
      </c>
      <c r="K523" s="712">
        <v>2341.56</v>
      </c>
    </row>
    <row r="524" spans="1:11" ht="14.4" customHeight="1" x14ac:dyDescent="0.3">
      <c r="A524" s="695" t="s">
        <v>556</v>
      </c>
      <c r="B524" s="696" t="s">
        <v>557</v>
      </c>
      <c r="C524" s="699" t="s">
        <v>574</v>
      </c>
      <c r="D524" s="720" t="s">
        <v>4105</v>
      </c>
      <c r="E524" s="699" t="s">
        <v>4106</v>
      </c>
      <c r="F524" s="720" t="s">
        <v>4107</v>
      </c>
      <c r="G524" s="699" t="s">
        <v>3444</v>
      </c>
      <c r="H524" s="699" t="s">
        <v>3445</v>
      </c>
      <c r="I524" s="711">
        <v>1199.28</v>
      </c>
      <c r="J524" s="711">
        <v>8</v>
      </c>
      <c r="K524" s="712">
        <v>9594.2200000000012</v>
      </c>
    </row>
    <row r="525" spans="1:11" ht="14.4" customHeight="1" x14ac:dyDescent="0.3">
      <c r="A525" s="695" t="s">
        <v>556</v>
      </c>
      <c r="B525" s="696" t="s">
        <v>557</v>
      </c>
      <c r="C525" s="699" t="s">
        <v>574</v>
      </c>
      <c r="D525" s="720" t="s">
        <v>4105</v>
      </c>
      <c r="E525" s="699" t="s">
        <v>4106</v>
      </c>
      <c r="F525" s="720" t="s">
        <v>4107</v>
      </c>
      <c r="G525" s="699" t="s">
        <v>3446</v>
      </c>
      <c r="H525" s="699" t="s">
        <v>3447</v>
      </c>
      <c r="I525" s="711">
        <v>851.58</v>
      </c>
      <c r="J525" s="711">
        <v>1</v>
      </c>
      <c r="K525" s="712">
        <v>851.58</v>
      </c>
    </row>
    <row r="526" spans="1:11" ht="14.4" customHeight="1" x14ac:dyDescent="0.3">
      <c r="A526" s="695" t="s">
        <v>556</v>
      </c>
      <c r="B526" s="696" t="s">
        <v>557</v>
      </c>
      <c r="C526" s="699" t="s">
        <v>574</v>
      </c>
      <c r="D526" s="720" t="s">
        <v>4105</v>
      </c>
      <c r="E526" s="699" t="s">
        <v>4106</v>
      </c>
      <c r="F526" s="720" t="s">
        <v>4107</v>
      </c>
      <c r="G526" s="699" t="s">
        <v>3448</v>
      </c>
      <c r="H526" s="699" t="s">
        <v>3449</v>
      </c>
      <c r="I526" s="711">
        <v>912</v>
      </c>
      <c r="J526" s="711">
        <v>1</v>
      </c>
      <c r="K526" s="712">
        <v>912</v>
      </c>
    </row>
    <row r="527" spans="1:11" ht="14.4" customHeight="1" x14ac:dyDescent="0.3">
      <c r="A527" s="695" t="s">
        <v>556</v>
      </c>
      <c r="B527" s="696" t="s">
        <v>557</v>
      </c>
      <c r="C527" s="699" t="s">
        <v>574</v>
      </c>
      <c r="D527" s="720" t="s">
        <v>4105</v>
      </c>
      <c r="E527" s="699" t="s">
        <v>4106</v>
      </c>
      <c r="F527" s="720" t="s">
        <v>4107</v>
      </c>
      <c r="G527" s="699" t="s">
        <v>3450</v>
      </c>
      <c r="H527" s="699" t="s">
        <v>3451</v>
      </c>
      <c r="I527" s="711">
        <v>851.58</v>
      </c>
      <c r="J527" s="711">
        <v>1</v>
      </c>
      <c r="K527" s="712">
        <v>851.58</v>
      </c>
    </row>
    <row r="528" spans="1:11" ht="14.4" customHeight="1" x14ac:dyDescent="0.3">
      <c r="A528" s="695" t="s">
        <v>556</v>
      </c>
      <c r="B528" s="696" t="s">
        <v>557</v>
      </c>
      <c r="C528" s="699" t="s">
        <v>574</v>
      </c>
      <c r="D528" s="720" t="s">
        <v>4105</v>
      </c>
      <c r="E528" s="699" t="s">
        <v>4106</v>
      </c>
      <c r="F528" s="720" t="s">
        <v>4107</v>
      </c>
      <c r="G528" s="699" t="s">
        <v>3452</v>
      </c>
      <c r="H528" s="699" t="s">
        <v>3453</v>
      </c>
      <c r="I528" s="711">
        <v>12451.08</v>
      </c>
      <c r="J528" s="711">
        <v>2</v>
      </c>
      <c r="K528" s="712">
        <v>24902.16</v>
      </c>
    </row>
    <row r="529" spans="1:11" ht="14.4" customHeight="1" x14ac:dyDescent="0.3">
      <c r="A529" s="695" t="s">
        <v>556</v>
      </c>
      <c r="B529" s="696" t="s">
        <v>557</v>
      </c>
      <c r="C529" s="699" t="s">
        <v>574</v>
      </c>
      <c r="D529" s="720" t="s">
        <v>4105</v>
      </c>
      <c r="E529" s="699" t="s">
        <v>4106</v>
      </c>
      <c r="F529" s="720" t="s">
        <v>4107</v>
      </c>
      <c r="G529" s="699" t="s">
        <v>3454</v>
      </c>
      <c r="H529" s="699" t="s">
        <v>3455</v>
      </c>
      <c r="I529" s="711">
        <v>8920.0400000000009</v>
      </c>
      <c r="J529" s="711">
        <v>2</v>
      </c>
      <c r="K529" s="712">
        <v>17840.080000000002</v>
      </c>
    </row>
    <row r="530" spans="1:11" ht="14.4" customHeight="1" x14ac:dyDescent="0.3">
      <c r="A530" s="695" t="s">
        <v>556</v>
      </c>
      <c r="B530" s="696" t="s">
        <v>557</v>
      </c>
      <c r="C530" s="699" t="s">
        <v>574</v>
      </c>
      <c r="D530" s="720" t="s">
        <v>4105</v>
      </c>
      <c r="E530" s="699" t="s">
        <v>4106</v>
      </c>
      <c r="F530" s="720" t="s">
        <v>4107</v>
      </c>
      <c r="G530" s="699" t="s">
        <v>3456</v>
      </c>
      <c r="H530" s="699" t="s">
        <v>3457</v>
      </c>
      <c r="I530" s="711">
        <v>1029.42</v>
      </c>
      <c r="J530" s="711">
        <v>2</v>
      </c>
      <c r="K530" s="712">
        <v>2058.84</v>
      </c>
    </row>
    <row r="531" spans="1:11" ht="14.4" customHeight="1" x14ac:dyDescent="0.3">
      <c r="A531" s="695" t="s">
        <v>556</v>
      </c>
      <c r="B531" s="696" t="s">
        <v>557</v>
      </c>
      <c r="C531" s="699" t="s">
        <v>574</v>
      </c>
      <c r="D531" s="720" t="s">
        <v>4105</v>
      </c>
      <c r="E531" s="699" t="s">
        <v>4106</v>
      </c>
      <c r="F531" s="720" t="s">
        <v>4107</v>
      </c>
      <c r="G531" s="699" t="s">
        <v>3458</v>
      </c>
      <c r="H531" s="699" t="s">
        <v>3459</v>
      </c>
      <c r="I531" s="711">
        <v>1386.24</v>
      </c>
      <c r="J531" s="711">
        <v>1</v>
      </c>
      <c r="K531" s="712">
        <v>1386.24</v>
      </c>
    </row>
    <row r="532" spans="1:11" ht="14.4" customHeight="1" x14ac:dyDescent="0.3">
      <c r="A532" s="695" t="s">
        <v>556</v>
      </c>
      <c r="B532" s="696" t="s">
        <v>557</v>
      </c>
      <c r="C532" s="699" t="s">
        <v>574</v>
      </c>
      <c r="D532" s="720" t="s">
        <v>4105</v>
      </c>
      <c r="E532" s="699" t="s">
        <v>4106</v>
      </c>
      <c r="F532" s="720" t="s">
        <v>4107</v>
      </c>
      <c r="G532" s="699" t="s">
        <v>3460</v>
      </c>
      <c r="H532" s="699" t="s">
        <v>3461</v>
      </c>
      <c r="I532" s="711">
        <v>1179.9000000000001</v>
      </c>
      <c r="J532" s="711">
        <v>1</v>
      </c>
      <c r="K532" s="712">
        <v>1179.9000000000001</v>
      </c>
    </row>
    <row r="533" spans="1:11" ht="14.4" customHeight="1" x14ac:dyDescent="0.3">
      <c r="A533" s="695" t="s">
        <v>556</v>
      </c>
      <c r="B533" s="696" t="s">
        <v>557</v>
      </c>
      <c r="C533" s="699" t="s">
        <v>574</v>
      </c>
      <c r="D533" s="720" t="s">
        <v>4105</v>
      </c>
      <c r="E533" s="699" t="s">
        <v>4106</v>
      </c>
      <c r="F533" s="720" t="s">
        <v>4107</v>
      </c>
      <c r="G533" s="699" t="s">
        <v>3462</v>
      </c>
      <c r="H533" s="699" t="s">
        <v>3463</v>
      </c>
      <c r="I533" s="711">
        <v>1135.44</v>
      </c>
      <c r="J533" s="711">
        <v>2</v>
      </c>
      <c r="K533" s="712">
        <v>2270.88</v>
      </c>
    </row>
    <row r="534" spans="1:11" ht="14.4" customHeight="1" x14ac:dyDescent="0.3">
      <c r="A534" s="695" t="s">
        <v>556</v>
      </c>
      <c r="B534" s="696" t="s">
        <v>557</v>
      </c>
      <c r="C534" s="699" t="s">
        <v>574</v>
      </c>
      <c r="D534" s="720" t="s">
        <v>4105</v>
      </c>
      <c r="E534" s="699" t="s">
        <v>4106</v>
      </c>
      <c r="F534" s="720" t="s">
        <v>4107</v>
      </c>
      <c r="G534" s="699" t="s">
        <v>3464</v>
      </c>
      <c r="H534" s="699" t="s">
        <v>3465</v>
      </c>
      <c r="I534" s="711">
        <v>9223.7099999999991</v>
      </c>
      <c r="J534" s="711">
        <v>1</v>
      </c>
      <c r="K534" s="712">
        <v>9223.7099999999991</v>
      </c>
    </row>
    <row r="535" spans="1:11" ht="14.4" customHeight="1" x14ac:dyDescent="0.3">
      <c r="A535" s="695" t="s">
        <v>556</v>
      </c>
      <c r="B535" s="696" t="s">
        <v>557</v>
      </c>
      <c r="C535" s="699" t="s">
        <v>574</v>
      </c>
      <c r="D535" s="720" t="s">
        <v>4105</v>
      </c>
      <c r="E535" s="699" t="s">
        <v>4106</v>
      </c>
      <c r="F535" s="720" t="s">
        <v>4107</v>
      </c>
      <c r="G535" s="699" t="s">
        <v>3466</v>
      </c>
      <c r="H535" s="699" t="s">
        <v>3467</v>
      </c>
      <c r="I535" s="711">
        <v>11132.1</v>
      </c>
      <c r="J535" s="711">
        <v>1</v>
      </c>
      <c r="K535" s="712">
        <v>11132.1</v>
      </c>
    </row>
    <row r="536" spans="1:11" ht="14.4" customHeight="1" x14ac:dyDescent="0.3">
      <c r="A536" s="695" t="s">
        <v>556</v>
      </c>
      <c r="B536" s="696" t="s">
        <v>557</v>
      </c>
      <c r="C536" s="699" t="s">
        <v>574</v>
      </c>
      <c r="D536" s="720" t="s">
        <v>4105</v>
      </c>
      <c r="E536" s="699" t="s">
        <v>4106</v>
      </c>
      <c r="F536" s="720" t="s">
        <v>4107</v>
      </c>
      <c r="G536" s="699" t="s">
        <v>3468</v>
      </c>
      <c r="H536" s="699" t="s">
        <v>3469</v>
      </c>
      <c r="I536" s="711">
        <v>5146.25</v>
      </c>
      <c r="J536" s="711">
        <v>1</v>
      </c>
      <c r="K536" s="712">
        <v>5146.25</v>
      </c>
    </row>
    <row r="537" spans="1:11" ht="14.4" customHeight="1" x14ac:dyDescent="0.3">
      <c r="A537" s="695" t="s">
        <v>556</v>
      </c>
      <c r="B537" s="696" t="s">
        <v>557</v>
      </c>
      <c r="C537" s="699" t="s">
        <v>574</v>
      </c>
      <c r="D537" s="720" t="s">
        <v>4105</v>
      </c>
      <c r="E537" s="699" t="s">
        <v>4106</v>
      </c>
      <c r="F537" s="720" t="s">
        <v>4107</v>
      </c>
      <c r="G537" s="699" t="s">
        <v>3470</v>
      </c>
      <c r="H537" s="699" t="s">
        <v>3471</v>
      </c>
      <c r="I537" s="711">
        <v>1375.4</v>
      </c>
      <c r="J537" s="711">
        <v>1</v>
      </c>
      <c r="K537" s="712">
        <v>1375.4</v>
      </c>
    </row>
    <row r="538" spans="1:11" ht="14.4" customHeight="1" x14ac:dyDescent="0.3">
      <c r="A538" s="695" t="s">
        <v>556</v>
      </c>
      <c r="B538" s="696" t="s">
        <v>557</v>
      </c>
      <c r="C538" s="699" t="s">
        <v>574</v>
      </c>
      <c r="D538" s="720" t="s">
        <v>4105</v>
      </c>
      <c r="E538" s="699" t="s">
        <v>4106</v>
      </c>
      <c r="F538" s="720" t="s">
        <v>4107</v>
      </c>
      <c r="G538" s="699" t="s">
        <v>3472</v>
      </c>
      <c r="H538" s="699" t="s">
        <v>3473</v>
      </c>
      <c r="I538" s="711">
        <v>1375.4</v>
      </c>
      <c r="J538" s="711">
        <v>6</v>
      </c>
      <c r="K538" s="712">
        <v>8252.4</v>
      </c>
    </row>
    <row r="539" spans="1:11" ht="14.4" customHeight="1" x14ac:dyDescent="0.3">
      <c r="A539" s="695" t="s">
        <v>556</v>
      </c>
      <c r="B539" s="696" t="s">
        <v>557</v>
      </c>
      <c r="C539" s="699" t="s">
        <v>574</v>
      </c>
      <c r="D539" s="720" t="s">
        <v>4105</v>
      </c>
      <c r="E539" s="699" t="s">
        <v>4106</v>
      </c>
      <c r="F539" s="720" t="s">
        <v>4107</v>
      </c>
      <c r="G539" s="699" t="s">
        <v>3474</v>
      </c>
      <c r="H539" s="699" t="s">
        <v>3475</v>
      </c>
      <c r="I539" s="711">
        <v>1386.24</v>
      </c>
      <c r="J539" s="711">
        <v>1</v>
      </c>
      <c r="K539" s="712">
        <v>1386.24</v>
      </c>
    </row>
    <row r="540" spans="1:11" ht="14.4" customHeight="1" x14ac:dyDescent="0.3">
      <c r="A540" s="695" t="s">
        <v>556</v>
      </c>
      <c r="B540" s="696" t="s">
        <v>557</v>
      </c>
      <c r="C540" s="699" t="s">
        <v>574</v>
      </c>
      <c r="D540" s="720" t="s">
        <v>4105</v>
      </c>
      <c r="E540" s="699" t="s">
        <v>4106</v>
      </c>
      <c r="F540" s="720" t="s">
        <v>4107</v>
      </c>
      <c r="G540" s="699" t="s">
        <v>3476</v>
      </c>
      <c r="H540" s="699" t="s">
        <v>3477</v>
      </c>
      <c r="I540" s="711">
        <v>3109.6</v>
      </c>
      <c r="J540" s="711">
        <v>8</v>
      </c>
      <c r="K540" s="712">
        <v>24876.799999999999</v>
      </c>
    </row>
    <row r="541" spans="1:11" ht="14.4" customHeight="1" x14ac:dyDescent="0.3">
      <c r="A541" s="695" t="s">
        <v>556</v>
      </c>
      <c r="B541" s="696" t="s">
        <v>557</v>
      </c>
      <c r="C541" s="699" t="s">
        <v>574</v>
      </c>
      <c r="D541" s="720" t="s">
        <v>4105</v>
      </c>
      <c r="E541" s="699" t="s">
        <v>4106</v>
      </c>
      <c r="F541" s="720" t="s">
        <v>4107</v>
      </c>
      <c r="G541" s="699" t="s">
        <v>3478</v>
      </c>
      <c r="H541" s="699" t="s">
        <v>3479</v>
      </c>
      <c r="I541" s="711">
        <v>878.8</v>
      </c>
      <c r="J541" s="711">
        <v>1</v>
      </c>
      <c r="K541" s="712">
        <v>878.8</v>
      </c>
    </row>
    <row r="542" spans="1:11" ht="14.4" customHeight="1" x14ac:dyDescent="0.3">
      <c r="A542" s="695" t="s">
        <v>556</v>
      </c>
      <c r="B542" s="696" t="s">
        <v>557</v>
      </c>
      <c r="C542" s="699" t="s">
        <v>574</v>
      </c>
      <c r="D542" s="720" t="s">
        <v>4105</v>
      </c>
      <c r="E542" s="699" t="s">
        <v>4106</v>
      </c>
      <c r="F542" s="720" t="s">
        <v>4107</v>
      </c>
      <c r="G542" s="699" t="s">
        <v>3480</v>
      </c>
      <c r="H542" s="699" t="s">
        <v>3481</v>
      </c>
      <c r="I542" s="711">
        <v>878.71999999999991</v>
      </c>
      <c r="J542" s="711">
        <v>3</v>
      </c>
      <c r="K542" s="712">
        <v>2636.16</v>
      </c>
    </row>
    <row r="543" spans="1:11" ht="14.4" customHeight="1" x14ac:dyDescent="0.3">
      <c r="A543" s="695" t="s">
        <v>556</v>
      </c>
      <c r="B543" s="696" t="s">
        <v>557</v>
      </c>
      <c r="C543" s="699" t="s">
        <v>574</v>
      </c>
      <c r="D543" s="720" t="s">
        <v>4105</v>
      </c>
      <c r="E543" s="699" t="s">
        <v>4106</v>
      </c>
      <c r="F543" s="720" t="s">
        <v>4107</v>
      </c>
      <c r="G543" s="699" t="s">
        <v>3482</v>
      </c>
      <c r="H543" s="699" t="s">
        <v>3483</v>
      </c>
      <c r="I543" s="711">
        <v>8766.4750000000004</v>
      </c>
      <c r="J543" s="711">
        <v>2</v>
      </c>
      <c r="K543" s="712">
        <v>17532.95</v>
      </c>
    </row>
    <row r="544" spans="1:11" ht="14.4" customHeight="1" x14ac:dyDescent="0.3">
      <c r="A544" s="695" t="s">
        <v>556</v>
      </c>
      <c r="B544" s="696" t="s">
        <v>557</v>
      </c>
      <c r="C544" s="699" t="s">
        <v>574</v>
      </c>
      <c r="D544" s="720" t="s">
        <v>4105</v>
      </c>
      <c r="E544" s="699" t="s">
        <v>4106</v>
      </c>
      <c r="F544" s="720" t="s">
        <v>4107</v>
      </c>
      <c r="G544" s="699" t="s">
        <v>3484</v>
      </c>
      <c r="H544" s="699" t="s">
        <v>3485</v>
      </c>
      <c r="I544" s="711">
        <v>878.72</v>
      </c>
      <c r="J544" s="711">
        <v>2</v>
      </c>
      <c r="K544" s="712">
        <v>1757.44</v>
      </c>
    </row>
    <row r="545" spans="1:11" ht="14.4" customHeight="1" x14ac:dyDescent="0.3">
      <c r="A545" s="695" t="s">
        <v>556</v>
      </c>
      <c r="B545" s="696" t="s">
        <v>557</v>
      </c>
      <c r="C545" s="699" t="s">
        <v>574</v>
      </c>
      <c r="D545" s="720" t="s">
        <v>4105</v>
      </c>
      <c r="E545" s="699" t="s">
        <v>4106</v>
      </c>
      <c r="F545" s="720" t="s">
        <v>4107</v>
      </c>
      <c r="G545" s="699" t="s">
        <v>3486</v>
      </c>
      <c r="H545" s="699" t="s">
        <v>3487</v>
      </c>
      <c r="I545" s="711">
        <v>878.71333333333348</v>
      </c>
      <c r="J545" s="711">
        <v>6</v>
      </c>
      <c r="K545" s="712">
        <v>5272.27</v>
      </c>
    </row>
    <row r="546" spans="1:11" ht="14.4" customHeight="1" x14ac:dyDescent="0.3">
      <c r="A546" s="695" t="s">
        <v>556</v>
      </c>
      <c r="B546" s="696" t="s">
        <v>557</v>
      </c>
      <c r="C546" s="699" t="s">
        <v>574</v>
      </c>
      <c r="D546" s="720" t="s">
        <v>4105</v>
      </c>
      <c r="E546" s="699" t="s">
        <v>4106</v>
      </c>
      <c r="F546" s="720" t="s">
        <v>4107</v>
      </c>
      <c r="G546" s="699" t="s">
        <v>3488</v>
      </c>
      <c r="H546" s="699" t="s">
        <v>3489</v>
      </c>
      <c r="I546" s="711">
        <v>1179.9000000000001</v>
      </c>
      <c r="J546" s="711">
        <v>1</v>
      </c>
      <c r="K546" s="712">
        <v>1179.9000000000001</v>
      </c>
    </row>
    <row r="547" spans="1:11" ht="14.4" customHeight="1" x14ac:dyDescent="0.3">
      <c r="A547" s="695" t="s">
        <v>556</v>
      </c>
      <c r="B547" s="696" t="s">
        <v>557</v>
      </c>
      <c r="C547" s="699" t="s">
        <v>574</v>
      </c>
      <c r="D547" s="720" t="s">
        <v>4105</v>
      </c>
      <c r="E547" s="699" t="s">
        <v>4106</v>
      </c>
      <c r="F547" s="720" t="s">
        <v>4107</v>
      </c>
      <c r="G547" s="699" t="s">
        <v>3490</v>
      </c>
      <c r="H547" s="699" t="s">
        <v>3491</v>
      </c>
      <c r="I547" s="711">
        <v>1179.9000000000001</v>
      </c>
      <c r="J547" s="711">
        <v>2</v>
      </c>
      <c r="K547" s="712">
        <v>2359.8000000000002</v>
      </c>
    </row>
    <row r="548" spans="1:11" ht="14.4" customHeight="1" x14ac:dyDescent="0.3">
      <c r="A548" s="695" t="s">
        <v>556</v>
      </c>
      <c r="B548" s="696" t="s">
        <v>557</v>
      </c>
      <c r="C548" s="699" t="s">
        <v>574</v>
      </c>
      <c r="D548" s="720" t="s">
        <v>4105</v>
      </c>
      <c r="E548" s="699" t="s">
        <v>4106</v>
      </c>
      <c r="F548" s="720" t="s">
        <v>4107</v>
      </c>
      <c r="G548" s="699" t="s">
        <v>3492</v>
      </c>
      <c r="H548" s="699" t="s">
        <v>3493</v>
      </c>
      <c r="I548" s="711">
        <v>1375.4000000000003</v>
      </c>
      <c r="J548" s="711">
        <v>6</v>
      </c>
      <c r="K548" s="712">
        <v>8252.4000000000015</v>
      </c>
    </row>
    <row r="549" spans="1:11" ht="14.4" customHeight="1" x14ac:dyDescent="0.3">
      <c r="A549" s="695" t="s">
        <v>556</v>
      </c>
      <c r="B549" s="696" t="s">
        <v>557</v>
      </c>
      <c r="C549" s="699" t="s">
        <v>574</v>
      </c>
      <c r="D549" s="720" t="s">
        <v>4105</v>
      </c>
      <c r="E549" s="699" t="s">
        <v>4106</v>
      </c>
      <c r="F549" s="720" t="s">
        <v>4107</v>
      </c>
      <c r="G549" s="699" t="s">
        <v>3494</v>
      </c>
      <c r="H549" s="699" t="s">
        <v>3495</v>
      </c>
      <c r="I549" s="711">
        <v>878.72</v>
      </c>
      <c r="J549" s="711">
        <v>3</v>
      </c>
      <c r="K549" s="712">
        <v>2636.15</v>
      </c>
    </row>
    <row r="550" spans="1:11" ht="14.4" customHeight="1" x14ac:dyDescent="0.3">
      <c r="A550" s="695" t="s">
        <v>556</v>
      </c>
      <c r="B550" s="696" t="s">
        <v>557</v>
      </c>
      <c r="C550" s="699" t="s">
        <v>574</v>
      </c>
      <c r="D550" s="720" t="s">
        <v>4105</v>
      </c>
      <c r="E550" s="699" t="s">
        <v>4106</v>
      </c>
      <c r="F550" s="720" t="s">
        <v>4107</v>
      </c>
      <c r="G550" s="699" t="s">
        <v>3496</v>
      </c>
      <c r="H550" s="699" t="s">
        <v>3497</v>
      </c>
      <c r="I550" s="711">
        <v>878.72333333333336</v>
      </c>
      <c r="J550" s="711">
        <v>6</v>
      </c>
      <c r="K550" s="712">
        <v>5272.35</v>
      </c>
    </row>
    <row r="551" spans="1:11" ht="14.4" customHeight="1" x14ac:dyDescent="0.3">
      <c r="A551" s="695" t="s">
        <v>556</v>
      </c>
      <c r="B551" s="696" t="s">
        <v>557</v>
      </c>
      <c r="C551" s="699" t="s">
        <v>574</v>
      </c>
      <c r="D551" s="720" t="s">
        <v>4105</v>
      </c>
      <c r="E551" s="699" t="s">
        <v>4106</v>
      </c>
      <c r="F551" s="720" t="s">
        <v>4107</v>
      </c>
      <c r="G551" s="699" t="s">
        <v>3498</v>
      </c>
      <c r="H551" s="699" t="s">
        <v>3499</v>
      </c>
      <c r="I551" s="711">
        <v>4666.7</v>
      </c>
      <c r="J551" s="711">
        <v>2</v>
      </c>
      <c r="K551" s="712">
        <v>9333.4</v>
      </c>
    </row>
    <row r="552" spans="1:11" ht="14.4" customHeight="1" x14ac:dyDescent="0.3">
      <c r="A552" s="695" t="s">
        <v>556</v>
      </c>
      <c r="B552" s="696" t="s">
        <v>557</v>
      </c>
      <c r="C552" s="699" t="s">
        <v>574</v>
      </c>
      <c r="D552" s="720" t="s">
        <v>4105</v>
      </c>
      <c r="E552" s="699" t="s">
        <v>4106</v>
      </c>
      <c r="F552" s="720" t="s">
        <v>4107</v>
      </c>
      <c r="G552" s="699" t="s">
        <v>3500</v>
      </c>
      <c r="H552" s="699" t="s">
        <v>3501</v>
      </c>
      <c r="I552" s="711">
        <v>4666.7</v>
      </c>
      <c r="J552" s="711">
        <v>3</v>
      </c>
      <c r="K552" s="712">
        <v>14000.099999999999</v>
      </c>
    </row>
    <row r="553" spans="1:11" ht="14.4" customHeight="1" x14ac:dyDescent="0.3">
      <c r="A553" s="695" t="s">
        <v>556</v>
      </c>
      <c r="B553" s="696" t="s">
        <v>557</v>
      </c>
      <c r="C553" s="699" t="s">
        <v>574</v>
      </c>
      <c r="D553" s="720" t="s">
        <v>4105</v>
      </c>
      <c r="E553" s="699" t="s">
        <v>4106</v>
      </c>
      <c r="F553" s="720" t="s">
        <v>4107</v>
      </c>
      <c r="G553" s="699" t="s">
        <v>3502</v>
      </c>
      <c r="H553" s="699" t="s">
        <v>3503</v>
      </c>
      <c r="I553" s="711">
        <v>7466.32</v>
      </c>
      <c r="J553" s="711">
        <v>2</v>
      </c>
      <c r="K553" s="712">
        <v>14932.64</v>
      </c>
    </row>
    <row r="554" spans="1:11" ht="14.4" customHeight="1" x14ac:dyDescent="0.3">
      <c r="A554" s="695" t="s">
        <v>556</v>
      </c>
      <c r="B554" s="696" t="s">
        <v>557</v>
      </c>
      <c r="C554" s="699" t="s">
        <v>574</v>
      </c>
      <c r="D554" s="720" t="s">
        <v>4105</v>
      </c>
      <c r="E554" s="699" t="s">
        <v>4106</v>
      </c>
      <c r="F554" s="720" t="s">
        <v>4107</v>
      </c>
      <c r="G554" s="699" t="s">
        <v>3504</v>
      </c>
      <c r="H554" s="699" t="s">
        <v>3505</v>
      </c>
      <c r="I554" s="711">
        <v>9028.7999999999993</v>
      </c>
      <c r="J554" s="711">
        <v>1</v>
      </c>
      <c r="K554" s="712">
        <v>9028.7999999999993</v>
      </c>
    </row>
    <row r="555" spans="1:11" ht="14.4" customHeight="1" x14ac:dyDescent="0.3">
      <c r="A555" s="695" t="s">
        <v>556</v>
      </c>
      <c r="B555" s="696" t="s">
        <v>557</v>
      </c>
      <c r="C555" s="699" t="s">
        <v>574</v>
      </c>
      <c r="D555" s="720" t="s">
        <v>4105</v>
      </c>
      <c r="E555" s="699" t="s">
        <v>4106</v>
      </c>
      <c r="F555" s="720" t="s">
        <v>4107</v>
      </c>
      <c r="G555" s="699" t="s">
        <v>3506</v>
      </c>
      <c r="H555" s="699" t="s">
        <v>3507</v>
      </c>
      <c r="I555" s="711">
        <v>10994</v>
      </c>
      <c r="J555" s="711">
        <v>1</v>
      </c>
      <c r="K555" s="712">
        <v>10994</v>
      </c>
    </row>
    <row r="556" spans="1:11" ht="14.4" customHeight="1" x14ac:dyDescent="0.3">
      <c r="A556" s="695" t="s">
        <v>556</v>
      </c>
      <c r="B556" s="696" t="s">
        <v>557</v>
      </c>
      <c r="C556" s="699" t="s">
        <v>574</v>
      </c>
      <c r="D556" s="720" t="s">
        <v>4105</v>
      </c>
      <c r="E556" s="699" t="s">
        <v>4106</v>
      </c>
      <c r="F556" s="720" t="s">
        <v>4107</v>
      </c>
      <c r="G556" s="699" t="s">
        <v>3508</v>
      </c>
      <c r="H556" s="699" t="s">
        <v>3509</v>
      </c>
      <c r="I556" s="711">
        <v>1179.9000000000001</v>
      </c>
      <c r="J556" s="711">
        <v>1</v>
      </c>
      <c r="K556" s="712">
        <v>1179.9000000000001</v>
      </c>
    </row>
    <row r="557" spans="1:11" ht="14.4" customHeight="1" x14ac:dyDescent="0.3">
      <c r="A557" s="695" t="s">
        <v>556</v>
      </c>
      <c r="B557" s="696" t="s">
        <v>557</v>
      </c>
      <c r="C557" s="699" t="s">
        <v>574</v>
      </c>
      <c r="D557" s="720" t="s">
        <v>4105</v>
      </c>
      <c r="E557" s="699" t="s">
        <v>4106</v>
      </c>
      <c r="F557" s="720" t="s">
        <v>4107</v>
      </c>
      <c r="G557" s="699" t="s">
        <v>3510</v>
      </c>
      <c r="H557" s="699" t="s">
        <v>3511</v>
      </c>
      <c r="I557" s="711">
        <v>614.46</v>
      </c>
      <c r="J557" s="711">
        <v>4</v>
      </c>
      <c r="K557" s="712">
        <v>2457.8200000000002</v>
      </c>
    </row>
    <row r="558" spans="1:11" ht="14.4" customHeight="1" x14ac:dyDescent="0.3">
      <c r="A558" s="695" t="s">
        <v>556</v>
      </c>
      <c r="B558" s="696" t="s">
        <v>557</v>
      </c>
      <c r="C558" s="699" t="s">
        <v>574</v>
      </c>
      <c r="D558" s="720" t="s">
        <v>4105</v>
      </c>
      <c r="E558" s="699" t="s">
        <v>4106</v>
      </c>
      <c r="F558" s="720" t="s">
        <v>4107</v>
      </c>
      <c r="G558" s="699" t="s">
        <v>3512</v>
      </c>
      <c r="H558" s="699" t="s">
        <v>3513</v>
      </c>
      <c r="I558" s="711">
        <v>851.58</v>
      </c>
      <c r="J558" s="711">
        <v>1</v>
      </c>
      <c r="K558" s="712">
        <v>851.58</v>
      </c>
    </row>
    <row r="559" spans="1:11" ht="14.4" customHeight="1" x14ac:dyDescent="0.3">
      <c r="A559" s="695" t="s">
        <v>556</v>
      </c>
      <c r="B559" s="696" t="s">
        <v>557</v>
      </c>
      <c r="C559" s="699" t="s">
        <v>574</v>
      </c>
      <c r="D559" s="720" t="s">
        <v>4105</v>
      </c>
      <c r="E559" s="699" t="s">
        <v>4106</v>
      </c>
      <c r="F559" s="720" t="s">
        <v>4107</v>
      </c>
      <c r="G559" s="699" t="s">
        <v>3514</v>
      </c>
      <c r="H559" s="699" t="s">
        <v>3515</v>
      </c>
      <c r="I559" s="711">
        <v>5175</v>
      </c>
      <c r="J559" s="711">
        <v>1</v>
      </c>
      <c r="K559" s="712">
        <v>5175</v>
      </c>
    </row>
    <row r="560" spans="1:11" ht="14.4" customHeight="1" x14ac:dyDescent="0.3">
      <c r="A560" s="695" t="s">
        <v>556</v>
      </c>
      <c r="B560" s="696" t="s">
        <v>557</v>
      </c>
      <c r="C560" s="699" t="s">
        <v>574</v>
      </c>
      <c r="D560" s="720" t="s">
        <v>4105</v>
      </c>
      <c r="E560" s="699" t="s">
        <v>4106</v>
      </c>
      <c r="F560" s="720" t="s">
        <v>4107</v>
      </c>
      <c r="G560" s="699" t="s">
        <v>3516</v>
      </c>
      <c r="H560" s="699" t="s">
        <v>3517</v>
      </c>
      <c r="I560" s="711">
        <v>1232.3399999999999</v>
      </c>
      <c r="J560" s="711">
        <v>1</v>
      </c>
      <c r="K560" s="712">
        <v>1232.3399999999999</v>
      </c>
    </row>
    <row r="561" spans="1:11" ht="14.4" customHeight="1" x14ac:dyDescent="0.3">
      <c r="A561" s="695" t="s">
        <v>556</v>
      </c>
      <c r="B561" s="696" t="s">
        <v>557</v>
      </c>
      <c r="C561" s="699" t="s">
        <v>574</v>
      </c>
      <c r="D561" s="720" t="s">
        <v>4105</v>
      </c>
      <c r="E561" s="699" t="s">
        <v>4106</v>
      </c>
      <c r="F561" s="720" t="s">
        <v>4107</v>
      </c>
      <c r="G561" s="699" t="s">
        <v>3518</v>
      </c>
      <c r="H561" s="699" t="s">
        <v>3519</v>
      </c>
      <c r="I561" s="711">
        <v>1386.24</v>
      </c>
      <c r="J561" s="711">
        <v>1</v>
      </c>
      <c r="K561" s="712">
        <v>1386.24</v>
      </c>
    </row>
    <row r="562" spans="1:11" ht="14.4" customHeight="1" x14ac:dyDescent="0.3">
      <c r="A562" s="695" t="s">
        <v>556</v>
      </c>
      <c r="B562" s="696" t="s">
        <v>557</v>
      </c>
      <c r="C562" s="699" t="s">
        <v>574</v>
      </c>
      <c r="D562" s="720" t="s">
        <v>4105</v>
      </c>
      <c r="E562" s="699" t="s">
        <v>4106</v>
      </c>
      <c r="F562" s="720" t="s">
        <v>4107</v>
      </c>
      <c r="G562" s="699" t="s">
        <v>3520</v>
      </c>
      <c r="H562" s="699" t="s">
        <v>3521</v>
      </c>
      <c r="I562" s="711">
        <v>3859.17</v>
      </c>
      <c r="J562" s="711">
        <v>1</v>
      </c>
      <c r="K562" s="712">
        <v>3859.17</v>
      </c>
    </row>
    <row r="563" spans="1:11" ht="14.4" customHeight="1" x14ac:dyDescent="0.3">
      <c r="A563" s="695" t="s">
        <v>556</v>
      </c>
      <c r="B563" s="696" t="s">
        <v>557</v>
      </c>
      <c r="C563" s="699" t="s">
        <v>574</v>
      </c>
      <c r="D563" s="720" t="s">
        <v>4105</v>
      </c>
      <c r="E563" s="699" t="s">
        <v>4106</v>
      </c>
      <c r="F563" s="720" t="s">
        <v>4107</v>
      </c>
      <c r="G563" s="699" t="s">
        <v>3522</v>
      </c>
      <c r="H563" s="699" t="s">
        <v>3523</v>
      </c>
      <c r="I563" s="711">
        <v>3510.3</v>
      </c>
      <c r="J563" s="711">
        <v>1</v>
      </c>
      <c r="K563" s="712">
        <v>3510.3</v>
      </c>
    </row>
    <row r="564" spans="1:11" ht="14.4" customHeight="1" x14ac:dyDescent="0.3">
      <c r="A564" s="695" t="s">
        <v>556</v>
      </c>
      <c r="B564" s="696" t="s">
        <v>557</v>
      </c>
      <c r="C564" s="699" t="s">
        <v>574</v>
      </c>
      <c r="D564" s="720" t="s">
        <v>4105</v>
      </c>
      <c r="E564" s="699" t="s">
        <v>4106</v>
      </c>
      <c r="F564" s="720" t="s">
        <v>4107</v>
      </c>
      <c r="G564" s="699" t="s">
        <v>3524</v>
      </c>
      <c r="H564" s="699" t="s">
        <v>3525</v>
      </c>
      <c r="I564" s="711">
        <v>103.63</v>
      </c>
      <c r="J564" s="711">
        <v>30</v>
      </c>
      <c r="K564" s="712">
        <v>3108.8</v>
      </c>
    </row>
    <row r="565" spans="1:11" ht="14.4" customHeight="1" x14ac:dyDescent="0.3">
      <c r="A565" s="695" t="s">
        <v>556</v>
      </c>
      <c r="B565" s="696" t="s">
        <v>557</v>
      </c>
      <c r="C565" s="699" t="s">
        <v>574</v>
      </c>
      <c r="D565" s="720" t="s">
        <v>4105</v>
      </c>
      <c r="E565" s="699" t="s">
        <v>4106</v>
      </c>
      <c r="F565" s="720" t="s">
        <v>4107</v>
      </c>
      <c r="G565" s="699" t="s">
        <v>3526</v>
      </c>
      <c r="H565" s="699" t="s">
        <v>3527</v>
      </c>
      <c r="I565" s="711">
        <v>2111.3450000000003</v>
      </c>
      <c r="J565" s="711">
        <v>2</v>
      </c>
      <c r="K565" s="712">
        <v>4222.6900000000005</v>
      </c>
    </row>
    <row r="566" spans="1:11" ht="14.4" customHeight="1" x14ac:dyDescent="0.3">
      <c r="A566" s="695" t="s">
        <v>556</v>
      </c>
      <c r="B566" s="696" t="s">
        <v>557</v>
      </c>
      <c r="C566" s="699" t="s">
        <v>574</v>
      </c>
      <c r="D566" s="720" t="s">
        <v>4105</v>
      </c>
      <c r="E566" s="699" t="s">
        <v>4106</v>
      </c>
      <c r="F566" s="720" t="s">
        <v>4107</v>
      </c>
      <c r="G566" s="699" t="s">
        <v>3528</v>
      </c>
      <c r="H566" s="699" t="s">
        <v>3529</v>
      </c>
      <c r="I566" s="711">
        <v>329.46400000000006</v>
      </c>
      <c r="J566" s="711">
        <v>5</v>
      </c>
      <c r="K566" s="712">
        <v>1647.3200000000002</v>
      </c>
    </row>
    <row r="567" spans="1:11" ht="14.4" customHeight="1" x14ac:dyDescent="0.3">
      <c r="A567" s="695" t="s">
        <v>556</v>
      </c>
      <c r="B567" s="696" t="s">
        <v>557</v>
      </c>
      <c r="C567" s="699" t="s">
        <v>574</v>
      </c>
      <c r="D567" s="720" t="s">
        <v>4105</v>
      </c>
      <c r="E567" s="699" t="s">
        <v>4106</v>
      </c>
      <c r="F567" s="720" t="s">
        <v>4107</v>
      </c>
      <c r="G567" s="699" t="s">
        <v>3530</v>
      </c>
      <c r="H567" s="699" t="s">
        <v>3531</v>
      </c>
      <c r="I567" s="711">
        <v>2916.13</v>
      </c>
      <c r="J567" s="711">
        <v>1</v>
      </c>
      <c r="K567" s="712">
        <v>2916.13</v>
      </c>
    </row>
    <row r="568" spans="1:11" ht="14.4" customHeight="1" x14ac:dyDescent="0.3">
      <c r="A568" s="695" t="s">
        <v>556</v>
      </c>
      <c r="B568" s="696" t="s">
        <v>557</v>
      </c>
      <c r="C568" s="699" t="s">
        <v>574</v>
      </c>
      <c r="D568" s="720" t="s">
        <v>4105</v>
      </c>
      <c r="E568" s="699" t="s">
        <v>4106</v>
      </c>
      <c r="F568" s="720" t="s">
        <v>4107</v>
      </c>
      <c r="G568" s="699" t="s">
        <v>3532</v>
      </c>
      <c r="H568" s="699" t="s">
        <v>3533</v>
      </c>
      <c r="I568" s="711">
        <v>8683.4</v>
      </c>
      <c r="J568" s="711">
        <v>1</v>
      </c>
      <c r="K568" s="712">
        <v>8683.4</v>
      </c>
    </row>
    <row r="569" spans="1:11" ht="14.4" customHeight="1" x14ac:dyDescent="0.3">
      <c r="A569" s="695" t="s">
        <v>556</v>
      </c>
      <c r="B569" s="696" t="s">
        <v>557</v>
      </c>
      <c r="C569" s="699" t="s">
        <v>574</v>
      </c>
      <c r="D569" s="720" t="s">
        <v>4105</v>
      </c>
      <c r="E569" s="699" t="s">
        <v>4106</v>
      </c>
      <c r="F569" s="720" t="s">
        <v>4107</v>
      </c>
      <c r="G569" s="699" t="s">
        <v>3534</v>
      </c>
      <c r="H569" s="699" t="s">
        <v>3535</v>
      </c>
      <c r="I569" s="711">
        <v>229.14666666666668</v>
      </c>
      <c r="J569" s="711">
        <v>3</v>
      </c>
      <c r="K569" s="712">
        <v>687.44</v>
      </c>
    </row>
    <row r="570" spans="1:11" ht="14.4" customHeight="1" x14ac:dyDescent="0.3">
      <c r="A570" s="695" t="s">
        <v>556</v>
      </c>
      <c r="B570" s="696" t="s">
        <v>557</v>
      </c>
      <c r="C570" s="699" t="s">
        <v>574</v>
      </c>
      <c r="D570" s="720" t="s">
        <v>4105</v>
      </c>
      <c r="E570" s="699" t="s">
        <v>4106</v>
      </c>
      <c r="F570" s="720" t="s">
        <v>4107</v>
      </c>
      <c r="G570" s="699" t="s">
        <v>3536</v>
      </c>
      <c r="H570" s="699" t="s">
        <v>3537</v>
      </c>
      <c r="I570" s="711">
        <v>466.26</v>
      </c>
      <c r="J570" s="711">
        <v>2</v>
      </c>
      <c r="K570" s="712">
        <v>932.52</v>
      </c>
    </row>
    <row r="571" spans="1:11" ht="14.4" customHeight="1" x14ac:dyDescent="0.3">
      <c r="A571" s="695" t="s">
        <v>556</v>
      </c>
      <c r="B571" s="696" t="s">
        <v>557</v>
      </c>
      <c r="C571" s="699" t="s">
        <v>574</v>
      </c>
      <c r="D571" s="720" t="s">
        <v>4105</v>
      </c>
      <c r="E571" s="699" t="s">
        <v>4106</v>
      </c>
      <c r="F571" s="720" t="s">
        <v>4107</v>
      </c>
      <c r="G571" s="699" t="s">
        <v>3538</v>
      </c>
      <c r="H571" s="699" t="s">
        <v>3539</v>
      </c>
      <c r="I571" s="711">
        <v>2916.12</v>
      </c>
      <c r="J571" s="711">
        <v>1</v>
      </c>
      <c r="K571" s="712">
        <v>2916.12</v>
      </c>
    </row>
    <row r="572" spans="1:11" ht="14.4" customHeight="1" x14ac:dyDescent="0.3">
      <c r="A572" s="695" t="s">
        <v>556</v>
      </c>
      <c r="B572" s="696" t="s">
        <v>557</v>
      </c>
      <c r="C572" s="699" t="s">
        <v>574</v>
      </c>
      <c r="D572" s="720" t="s">
        <v>4105</v>
      </c>
      <c r="E572" s="699" t="s">
        <v>4106</v>
      </c>
      <c r="F572" s="720" t="s">
        <v>4107</v>
      </c>
      <c r="G572" s="699" t="s">
        <v>3540</v>
      </c>
      <c r="H572" s="699" t="s">
        <v>3541</v>
      </c>
      <c r="I572" s="711">
        <v>1029.43</v>
      </c>
      <c r="J572" s="711">
        <v>1</v>
      </c>
      <c r="K572" s="712">
        <v>1029.43</v>
      </c>
    </row>
    <row r="573" spans="1:11" ht="14.4" customHeight="1" x14ac:dyDescent="0.3">
      <c r="A573" s="695" t="s">
        <v>556</v>
      </c>
      <c r="B573" s="696" t="s">
        <v>557</v>
      </c>
      <c r="C573" s="699" t="s">
        <v>574</v>
      </c>
      <c r="D573" s="720" t="s">
        <v>4105</v>
      </c>
      <c r="E573" s="699" t="s">
        <v>4106</v>
      </c>
      <c r="F573" s="720" t="s">
        <v>4107</v>
      </c>
      <c r="G573" s="699" t="s">
        <v>3542</v>
      </c>
      <c r="H573" s="699" t="s">
        <v>3543</v>
      </c>
      <c r="I573" s="711">
        <v>8488.9</v>
      </c>
      <c r="J573" s="711">
        <v>1</v>
      </c>
      <c r="K573" s="712">
        <v>8488.9</v>
      </c>
    </row>
    <row r="574" spans="1:11" ht="14.4" customHeight="1" x14ac:dyDescent="0.3">
      <c r="A574" s="695" t="s">
        <v>556</v>
      </c>
      <c r="B574" s="696" t="s">
        <v>557</v>
      </c>
      <c r="C574" s="699" t="s">
        <v>574</v>
      </c>
      <c r="D574" s="720" t="s">
        <v>4105</v>
      </c>
      <c r="E574" s="699" t="s">
        <v>4106</v>
      </c>
      <c r="F574" s="720" t="s">
        <v>4107</v>
      </c>
      <c r="G574" s="699" t="s">
        <v>3544</v>
      </c>
      <c r="H574" s="699" t="s">
        <v>3545</v>
      </c>
      <c r="I574" s="711">
        <v>641.07000000000005</v>
      </c>
      <c r="J574" s="711">
        <v>1</v>
      </c>
      <c r="K574" s="712">
        <v>641.07000000000005</v>
      </c>
    </row>
    <row r="575" spans="1:11" ht="14.4" customHeight="1" x14ac:dyDescent="0.3">
      <c r="A575" s="695" t="s">
        <v>556</v>
      </c>
      <c r="B575" s="696" t="s">
        <v>557</v>
      </c>
      <c r="C575" s="699" t="s">
        <v>574</v>
      </c>
      <c r="D575" s="720" t="s">
        <v>4105</v>
      </c>
      <c r="E575" s="699" t="s">
        <v>4106</v>
      </c>
      <c r="F575" s="720" t="s">
        <v>4107</v>
      </c>
      <c r="G575" s="699" t="s">
        <v>3546</v>
      </c>
      <c r="H575" s="699" t="s">
        <v>3547</v>
      </c>
      <c r="I575" s="711">
        <v>3859.2</v>
      </c>
      <c r="J575" s="711">
        <v>1</v>
      </c>
      <c r="K575" s="712">
        <v>3859.2</v>
      </c>
    </row>
    <row r="576" spans="1:11" ht="14.4" customHeight="1" x14ac:dyDescent="0.3">
      <c r="A576" s="695" t="s">
        <v>556</v>
      </c>
      <c r="B576" s="696" t="s">
        <v>557</v>
      </c>
      <c r="C576" s="699" t="s">
        <v>574</v>
      </c>
      <c r="D576" s="720" t="s">
        <v>4105</v>
      </c>
      <c r="E576" s="699" t="s">
        <v>4106</v>
      </c>
      <c r="F576" s="720" t="s">
        <v>4107</v>
      </c>
      <c r="G576" s="699" t="s">
        <v>3548</v>
      </c>
      <c r="H576" s="699" t="s">
        <v>3549</v>
      </c>
      <c r="I576" s="711">
        <v>466.26</v>
      </c>
      <c r="J576" s="711">
        <v>2</v>
      </c>
      <c r="K576" s="712">
        <v>932.52</v>
      </c>
    </row>
    <row r="577" spans="1:11" ht="14.4" customHeight="1" x14ac:dyDescent="0.3">
      <c r="A577" s="695" t="s">
        <v>556</v>
      </c>
      <c r="B577" s="696" t="s">
        <v>557</v>
      </c>
      <c r="C577" s="699" t="s">
        <v>574</v>
      </c>
      <c r="D577" s="720" t="s">
        <v>4105</v>
      </c>
      <c r="E577" s="699" t="s">
        <v>4106</v>
      </c>
      <c r="F577" s="720" t="s">
        <v>4107</v>
      </c>
      <c r="G577" s="699" t="s">
        <v>3550</v>
      </c>
      <c r="H577" s="699" t="s">
        <v>3551</v>
      </c>
      <c r="I577" s="711">
        <v>5175</v>
      </c>
      <c r="J577" s="711">
        <v>1</v>
      </c>
      <c r="K577" s="712">
        <v>5175</v>
      </c>
    </row>
    <row r="578" spans="1:11" ht="14.4" customHeight="1" x14ac:dyDescent="0.3">
      <c r="A578" s="695" t="s">
        <v>556</v>
      </c>
      <c r="B578" s="696" t="s">
        <v>557</v>
      </c>
      <c r="C578" s="699" t="s">
        <v>574</v>
      </c>
      <c r="D578" s="720" t="s">
        <v>4105</v>
      </c>
      <c r="E578" s="699" t="s">
        <v>4106</v>
      </c>
      <c r="F578" s="720" t="s">
        <v>4107</v>
      </c>
      <c r="G578" s="699" t="s">
        <v>3552</v>
      </c>
      <c r="H578" s="699" t="s">
        <v>3553</v>
      </c>
      <c r="I578" s="711">
        <v>1839.1</v>
      </c>
      <c r="J578" s="711">
        <v>4</v>
      </c>
      <c r="K578" s="712">
        <v>7356.4</v>
      </c>
    </row>
    <row r="579" spans="1:11" ht="14.4" customHeight="1" x14ac:dyDescent="0.3">
      <c r="A579" s="695" t="s">
        <v>556</v>
      </c>
      <c r="B579" s="696" t="s">
        <v>557</v>
      </c>
      <c r="C579" s="699" t="s">
        <v>574</v>
      </c>
      <c r="D579" s="720" t="s">
        <v>4105</v>
      </c>
      <c r="E579" s="699" t="s">
        <v>4106</v>
      </c>
      <c r="F579" s="720" t="s">
        <v>4107</v>
      </c>
      <c r="G579" s="699" t="s">
        <v>3554</v>
      </c>
      <c r="H579" s="699" t="s">
        <v>3555</v>
      </c>
      <c r="I579" s="711">
        <v>344.28</v>
      </c>
      <c r="J579" s="711">
        <v>2</v>
      </c>
      <c r="K579" s="712">
        <v>688.56</v>
      </c>
    </row>
    <row r="580" spans="1:11" ht="14.4" customHeight="1" x14ac:dyDescent="0.3">
      <c r="A580" s="695" t="s">
        <v>556</v>
      </c>
      <c r="B580" s="696" t="s">
        <v>557</v>
      </c>
      <c r="C580" s="699" t="s">
        <v>574</v>
      </c>
      <c r="D580" s="720" t="s">
        <v>4105</v>
      </c>
      <c r="E580" s="699" t="s">
        <v>4106</v>
      </c>
      <c r="F580" s="720" t="s">
        <v>4107</v>
      </c>
      <c r="G580" s="699" t="s">
        <v>3556</v>
      </c>
      <c r="H580" s="699" t="s">
        <v>3557</v>
      </c>
      <c r="I580" s="711">
        <v>11384</v>
      </c>
      <c r="J580" s="711">
        <v>1</v>
      </c>
      <c r="K580" s="712">
        <v>11384</v>
      </c>
    </row>
    <row r="581" spans="1:11" ht="14.4" customHeight="1" x14ac:dyDescent="0.3">
      <c r="A581" s="695" t="s">
        <v>556</v>
      </c>
      <c r="B581" s="696" t="s">
        <v>557</v>
      </c>
      <c r="C581" s="699" t="s">
        <v>574</v>
      </c>
      <c r="D581" s="720" t="s">
        <v>4105</v>
      </c>
      <c r="E581" s="699" t="s">
        <v>4106</v>
      </c>
      <c r="F581" s="720" t="s">
        <v>4107</v>
      </c>
      <c r="G581" s="699" t="s">
        <v>3558</v>
      </c>
      <c r="H581" s="699" t="s">
        <v>3559</v>
      </c>
      <c r="I581" s="711">
        <v>5442.95</v>
      </c>
      <c r="J581" s="711">
        <v>1</v>
      </c>
      <c r="K581" s="712">
        <v>5442.95</v>
      </c>
    </row>
    <row r="582" spans="1:11" ht="14.4" customHeight="1" x14ac:dyDescent="0.3">
      <c r="A582" s="695" t="s">
        <v>556</v>
      </c>
      <c r="B582" s="696" t="s">
        <v>557</v>
      </c>
      <c r="C582" s="699" t="s">
        <v>574</v>
      </c>
      <c r="D582" s="720" t="s">
        <v>4105</v>
      </c>
      <c r="E582" s="699" t="s">
        <v>4106</v>
      </c>
      <c r="F582" s="720" t="s">
        <v>4107</v>
      </c>
      <c r="G582" s="699" t="s">
        <v>3560</v>
      </c>
      <c r="H582" s="699" t="s">
        <v>3561</v>
      </c>
      <c r="I582" s="711">
        <v>16990.560000000001</v>
      </c>
      <c r="J582" s="711">
        <v>1</v>
      </c>
      <c r="K582" s="712">
        <v>16990.560000000001</v>
      </c>
    </row>
    <row r="583" spans="1:11" ht="14.4" customHeight="1" x14ac:dyDescent="0.3">
      <c r="A583" s="695" t="s">
        <v>556</v>
      </c>
      <c r="B583" s="696" t="s">
        <v>557</v>
      </c>
      <c r="C583" s="699" t="s">
        <v>574</v>
      </c>
      <c r="D583" s="720" t="s">
        <v>4105</v>
      </c>
      <c r="E583" s="699" t="s">
        <v>4106</v>
      </c>
      <c r="F583" s="720" t="s">
        <v>4107</v>
      </c>
      <c r="G583" s="699" t="s">
        <v>3562</v>
      </c>
      <c r="H583" s="699" t="s">
        <v>3563</v>
      </c>
      <c r="I583" s="711">
        <v>8683.43</v>
      </c>
      <c r="J583" s="711">
        <v>1</v>
      </c>
      <c r="K583" s="712">
        <v>8683.43</v>
      </c>
    </row>
    <row r="584" spans="1:11" ht="14.4" customHeight="1" x14ac:dyDescent="0.3">
      <c r="A584" s="695" t="s">
        <v>556</v>
      </c>
      <c r="B584" s="696" t="s">
        <v>557</v>
      </c>
      <c r="C584" s="699" t="s">
        <v>574</v>
      </c>
      <c r="D584" s="720" t="s">
        <v>4105</v>
      </c>
      <c r="E584" s="699" t="s">
        <v>4106</v>
      </c>
      <c r="F584" s="720" t="s">
        <v>4107</v>
      </c>
      <c r="G584" s="699" t="s">
        <v>3564</v>
      </c>
      <c r="H584" s="699" t="s">
        <v>3565</v>
      </c>
      <c r="I584" s="711">
        <v>1094.4000000000001</v>
      </c>
      <c r="J584" s="711">
        <v>1</v>
      </c>
      <c r="K584" s="712">
        <v>1094.4000000000001</v>
      </c>
    </row>
    <row r="585" spans="1:11" ht="14.4" customHeight="1" x14ac:dyDescent="0.3">
      <c r="A585" s="695" t="s">
        <v>556</v>
      </c>
      <c r="B585" s="696" t="s">
        <v>557</v>
      </c>
      <c r="C585" s="699" t="s">
        <v>574</v>
      </c>
      <c r="D585" s="720" t="s">
        <v>4105</v>
      </c>
      <c r="E585" s="699" t="s">
        <v>4106</v>
      </c>
      <c r="F585" s="720" t="s">
        <v>4107</v>
      </c>
      <c r="G585" s="699" t="s">
        <v>3566</v>
      </c>
      <c r="H585" s="699" t="s">
        <v>3567</v>
      </c>
      <c r="I585" s="711">
        <v>851.58</v>
      </c>
      <c r="J585" s="711">
        <v>1</v>
      </c>
      <c r="K585" s="712">
        <v>851.58</v>
      </c>
    </row>
    <row r="586" spans="1:11" ht="14.4" customHeight="1" x14ac:dyDescent="0.3">
      <c r="A586" s="695" t="s">
        <v>556</v>
      </c>
      <c r="B586" s="696" t="s">
        <v>557</v>
      </c>
      <c r="C586" s="699" t="s">
        <v>574</v>
      </c>
      <c r="D586" s="720" t="s">
        <v>4105</v>
      </c>
      <c r="E586" s="699" t="s">
        <v>4106</v>
      </c>
      <c r="F586" s="720" t="s">
        <v>4107</v>
      </c>
      <c r="G586" s="699" t="s">
        <v>3568</v>
      </c>
      <c r="H586" s="699" t="s">
        <v>3569</v>
      </c>
      <c r="I586" s="711">
        <v>10319.295</v>
      </c>
      <c r="J586" s="711">
        <v>2</v>
      </c>
      <c r="K586" s="712">
        <v>20638.59</v>
      </c>
    </row>
    <row r="587" spans="1:11" ht="14.4" customHeight="1" x14ac:dyDescent="0.3">
      <c r="A587" s="695" t="s">
        <v>556</v>
      </c>
      <c r="B587" s="696" t="s">
        <v>557</v>
      </c>
      <c r="C587" s="699" t="s">
        <v>574</v>
      </c>
      <c r="D587" s="720" t="s">
        <v>4105</v>
      </c>
      <c r="E587" s="699" t="s">
        <v>4106</v>
      </c>
      <c r="F587" s="720" t="s">
        <v>4107</v>
      </c>
      <c r="G587" s="699" t="s">
        <v>3570</v>
      </c>
      <c r="H587" s="699" t="s">
        <v>3571</v>
      </c>
      <c r="I587" s="711">
        <v>4772.5</v>
      </c>
      <c r="J587" s="711">
        <v>3</v>
      </c>
      <c r="K587" s="712">
        <v>14317.5</v>
      </c>
    </row>
    <row r="588" spans="1:11" ht="14.4" customHeight="1" x14ac:dyDescent="0.3">
      <c r="A588" s="695" t="s">
        <v>556</v>
      </c>
      <c r="B588" s="696" t="s">
        <v>557</v>
      </c>
      <c r="C588" s="699" t="s">
        <v>574</v>
      </c>
      <c r="D588" s="720" t="s">
        <v>4105</v>
      </c>
      <c r="E588" s="699" t="s">
        <v>4106</v>
      </c>
      <c r="F588" s="720" t="s">
        <v>4107</v>
      </c>
      <c r="G588" s="699" t="s">
        <v>3572</v>
      </c>
      <c r="H588" s="699" t="s">
        <v>3573</v>
      </c>
      <c r="I588" s="711">
        <v>878.72</v>
      </c>
      <c r="J588" s="711">
        <v>1</v>
      </c>
      <c r="K588" s="712">
        <v>878.72</v>
      </c>
    </row>
    <row r="589" spans="1:11" ht="14.4" customHeight="1" x14ac:dyDescent="0.3">
      <c r="A589" s="695" t="s">
        <v>556</v>
      </c>
      <c r="B589" s="696" t="s">
        <v>557</v>
      </c>
      <c r="C589" s="699" t="s">
        <v>574</v>
      </c>
      <c r="D589" s="720" t="s">
        <v>4105</v>
      </c>
      <c r="E589" s="699" t="s">
        <v>4106</v>
      </c>
      <c r="F589" s="720" t="s">
        <v>4107</v>
      </c>
      <c r="G589" s="699" t="s">
        <v>3574</v>
      </c>
      <c r="H589" s="699" t="s">
        <v>3575</v>
      </c>
      <c r="I589" s="711">
        <v>879.41</v>
      </c>
      <c r="J589" s="711">
        <v>2</v>
      </c>
      <c r="K589" s="712">
        <v>1758.82</v>
      </c>
    </row>
    <row r="590" spans="1:11" ht="14.4" customHeight="1" x14ac:dyDescent="0.3">
      <c r="A590" s="695" t="s">
        <v>556</v>
      </c>
      <c r="B590" s="696" t="s">
        <v>557</v>
      </c>
      <c r="C590" s="699" t="s">
        <v>574</v>
      </c>
      <c r="D590" s="720" t="s">
        <v>4105</v>
      </c>
      <c r="E590" s="699" t="s">
        <v>4106</v>
      </c>
      <c r="F590" s="720" t="s">
        <v>4107</v>
      </c>
      <c r="G590" s="699" t="s">
        <v>3576</v>
      </c>
      <c r="H590" s="699" t="s">
        <v>3577</v>
      </c>
      <c r="I590" s="711">
        <v>5192.26</v>
      </c>
      <c r="J590" s="711">
        <v>1</v>
      </c>
      <c r="K590" s="712">
        <v>5192.26</v>
      </c>
    </row>
    <row r="591" spans="1:11" ht="14.4" customHeight="1" x14ac:dyDescent="0.3">
      <c r="A591" s="695" t="s">
        <v>556</v>
      </c>
      <c r="B591" s="696" t="s">
        <v>557</v>
      </c>
      <c r="C591" s="699" t="s">
        <v>574</v>
      </c>
      <c r="D591" s="720" t="s">
        <v>4105</v>
      </c>
      <c r="E591" s="699" t="s">
        <v>4106</v>
      </c>
      <c r="F591" s="720" t="s">
        <v>4107</v>
      </c>
      <c r="G591" s="699" t="s">
        <v>3578</v>
      </c>
      <c r="H591" s="699" t="s">
        <v>3579</v>
      </c>
      <c r="I591" s="711">
        <v>8703.91</v>
      </c>
      <c r="J591" s="711">
        <v>1</v>
      </c>
      <c r="K591" s="712">
        <v>8703.91</v>
      </c>
    </row>
    <row r="592" spans="1:11" ht="14.4" customHeight="1" x14ac:dyDescent="0.3">
      <c r="A592" s="695" t="s">
        <v>556</v>
      </c>
      <c r="B592" s="696" t="s">
        <v>557</v>
      </c>
      <c r="C592" s="699" t="s">
        <v>574</v>
      </c>
      <c r="D592" s="720" t="s">
        <v>4105</v>
      </c>
      <c r="E592" s="699" t="s">
        <v>4106</v>
      </c>
      <c r="F592" s="720" t="s">
        <v>4107</v>
      </c>
      <c r="G592" s="699" t="s">
        <v>3580</v>
      </c>
      <c r="H592" s="699" t="s">
        <v>3581</v>
      </c>
      <c r="I592" s="711">
        <v>1179.9000000000001</v>
      </c>
      <c r="J592" s="711">
        <v>1</v>
      </c>
      <c r="K592" s="712">
        <v>1179.9000000000001</v>
      </c>
    </row>
    <row r="593" spans="1:11" ht="14.4" customHeight="1" x14ac:dyDescent="0.3">
      <c r="A593" s="695" t="s">
        <v>556</v>
      </c>
      <c r="B593" s="696" t="s">
        <v>557</v>
      </c>
      <c r="C593" s="699" t="s">
        <v>574</v>
      </c>
      <c r="D593" s="720" t="s">
        <v>4105</v>
      </c>
      <c r="E593" s="699" t="s">
        <v>4106</v>
      </c>
      <c r="F593" s="720" t="s">
        <v>4107</v>
      </c>
      <c r="G593" s="699" t="s">
        <v>3582</v>
      </c>
      <c r="H593" s="699" t="s">
        <v>3583</v>
      </c>
      <c r="I593" s="711">
        <v>722.76</v>
      </c>
      <c r="J593" s="711">
        <v>4</v>
      </c>
      <c r="K593" s="712">
        <v>2891.04</v>
      </c>
    </row>
    <row r="594" spans="1:11" ht="14.4" customHeight="1" x14ac:dyDescent="0.3">
      <c r="A594" s="695" t="s">
        <v>556</v>
      </c>
      <c r="B594" s="696" t="s">
        <v>557</v>
      </c>
      <c r="C594" s="699" t="s">
        <v>574</v>
      </c>
      <c r="D594" s="720" t="s">
        <v>4105</v>
      </c>
      <c r="E594" s="699" t="s">
        <v>4106</v>
      </c>
      <c r="F594" s="720" t="s">
        <v>4107</v>
      </c>
      <c r="G594" s="699" t="s">
        <v>3584</v>
      </c>
      <c r="H594" s="699" t="s">
        <v>3585</v>
      </c>
      <c r="I594" s="711">
        <v>5774.1</v>
      </c>
      <c r="J594" s="711">
        <v>1</v>
      </c>
      <c r="K594" s="712">
        <v>5774.1</v>
      </c>
    </row>
    <row r="595" spans="1:11" ht="14.4" customHeight="1" x14ac:dyDescent="0.3">
      <c r="A595" s="695" t="s">
        <v>556</v>
      </c>
      <c r="B595" s="696" t="s">
        <v>557</v>
      </c>
      <c r="C595" s="699" t="s">
        <v>574</v>
      </c>
      <c r="D595" s="720" t="s">
        <v>4105</v>
      </c>
      <c r="E595" s="699" t="s">
        <v>4106</v>
      </c>
      <c r="F595" s="720" t="s">
        <v>4107</v>
      </c>
      <c r="G595" s="699" t="s">
        <v>3586</v>
      </c>
      <c r="H595" s="699" t="s">
        <v>3587</v>
      </c>
      <c r="I595" s="711">
        <v>8703.9</v>
      </c>
      <c r="J595" s="711">
        <v>1</v>
      </c>
      <c r="K595" s="712">
        <v>8703.9</v>
      </c>
    </row>
    <row r="596" spans="1:11" ht="14.4" customHeight="1" x14ac:dyDescent="0.3">
      <c r="A596" s="695" t="s">
        <v>556</v>
      </c>
      <c r="B596" s="696" t="s">
        <v>557</v>
      </c>
      <c r="C596" s="699" t="s">
        <v>574</v>
      </c>
      <c r="D596" s="720" t="s">
        <v>4105</v>
      </c>
      <c r="E596" s="699" t="s">
        <v>4106</v>
      </c>
      <c r="F596" s="720" t="s">
        <v>4107</v>
      </c>
      <c r="G596" s="699" t="s">
        <v>3588</v>
      </c>
      <c r="H596" s="699" t="s">
        <v>3589</v>
      </c>
      <c r="I596" s="711">
        <v>11132.12</v>
      </c>
      <c r="J596" s="711">
        <v>1</v>
      </c>
      <c r="K596" s="712">
        <v>11132.12</v>
      </c>
    </row>
    <row r="597" spans="1:11" ht="14.4" customHeight="1" x14ac:dyDescent="0.3">
      <c r="A597" s="695" t="s">
        <v>556</v>
      </c>
      <c r="B597" s="696" t="s">
        <v>557</v>
      </c>
      <c r="C597" s="699" t="s">
        <v>574</v>
      </c>
      <c r="D597" s="720" t="s">
        <v>4105</v>
      </c>
      <c r="E597" s="699" t="s">
        <v>4106</v>
      </c>
      <c r="F597" s="720" t="s">
        <v>4107</v>
      </c>
      <c r="G597" s="699" t="s">
        <v>3590</v>
      </c>
      <c r="H597" s="699" t="s">
        <v>3591</v>
      </c>
      <c r="I597" s="711">
        <v>499.33</v>
      </c>
      <c r="J597" s="711">
        <v>3</v>
      </c>
      <c r="K597" s="712">
        <v>1497.99</v>
      </c>
    </row>
    <row r="598" spans="1:11" ht="14.4" customHeight="1" x14ac:dyDescent="0.3">
      <c r="A598" s="695" t="s">
        <v>556</v>
      </c>
      <c r="B598" s="696" t="s">
        <v>557</v>
      </c>
      <c r="C598" s="699" t="s">
        <v>574</v>
      </c>
      <c r="D598" s="720" t="s">
        <v>4105</v>
      </c>
      <c r="E598" s="699" t="s">
        <v>4106</v>
      </c>
      <c r="F598" s="720" t="s">
        <v>4107</v>
      </c>
      <c r="G598" s="699" t="s">
        <v>3592</v>
      </c>
      <c r="H598" s="699" t="s">
        <v>3593</v>
      </c>
      <c r="I598" s="711">
        <v>10994</v>
      </c>
      <c r="J598" s="711">
        <v>2</v>
      </c>
      <c r="K598" s="712">
        <v>21988</v>
      </c>
    </row>
    <row r="599" spans="1:11" ht="14.4" customHeight="1" x14ac:dyDescent="0.3">
      <c r="A599" s="695" t="s">
        <v>556</v>
      </c>
      <c r="B599" s="696" t="s">
        <v>557</v>
      </c>
      <c r="C599" s="699" t="s">
        <v>574</v>
      </c>
      <c r="D599" s="720" t="s">
        <v>4105</v>
      </c>
      <c r="E599" s="699" t="s">
        <v>4106</v>
      </c>
      <c r="F599" s="720" t="s">
        <v>4107</v>
      </c>
      <c r="G599" s="699" t="s">
        <v>3594</v>
      </c>
      <c r="H599" s="699" t="s">
        <v>3595</v>
      </c>
      <c r="I599" s="711">
        <v>8470.19</v>
      </c>
      <c r="J599" s="711">
        <v>1</v>
      </c>
      <c r="K599" s="712">
        <v>8470.19</v>
      </c>
    </row>
    <row r="600" spans="1:11" ht="14.4" customHeight="1" x14ac:dyDescent="0.3">
      <c r="A600" s="695" t="s">
        <v>556</v>
      </c>
      <c r="B600" s="696" t="s">
        <v>557</v>
      </c>
      <c r="C600" s="699" t="s">
        <v>574</v>
      </c>
      <c r="D600" s="720" t="s">
        <v>4105</v>
      </c>
      <c r="E600" s="699" t="s">
        <v>4106</v>
      </c>
      <c r="F600" s="720" t="s">
        <v>4107</v>
      </c>
      <c r="G600" s="699" t="s">
        <v>3596</v>
      </c>
      <c r="H600" s="699" t="s">
        <v>3597</v>
      </c>
      <c r="I600" s="711">
        <v>5196.13</v>
      </c>
      <c r="J600" s="711">
        <v>1</v>
      </c>
      <c r="K600" s="712">
        <v>5196.13</v>
      </c>
    </row>
    <row r="601" spans="1:11" ht="14.4" customHeight="1" x14ac:dyDescent="0.3">
      <c r="A601" s="695" t="s">
        <v>556</v>
      </c>
      <c r="B601" s="696" t="s">
        <v>557</v>
      </c>
      <c r="C601" s="699" t="s">
        <v>574</v>
      </c>
      <c r="D601" s="720" t="s">
        <v>4105</v>
      </c>
      <c r="E601" s="699" t="s">
        <v>4106</v>
      </c>
      <c r="F601" s="720" t="s">
        <v>4107</v>
      </c>
      <c r="G601" s="699" t="s">
        <v>3598</v>
      </c>
      <c r="H601" s="699" t="s">
        <v>3599</v>
      </c>
      <c r="I601" s="711">
        <v>680.68499999999995</v>
      </c>
      <c r="J601" s="711">
        <v>5</v>
      </c>
      <c r="K601" s="712">
        <v>3403.4399999999996</v>
      </c>
    </row>
    <row r="602" spans="1:11" ht="14.4" customHeight="1" x14ac:dyDescent="0.3">
      <c r="A602" s="695" t="s">
        <v>556</v>
      </c>
      <c r="B602" s="696" t="s">
        <v>557</v>
      </c>
      <c r="C602" s="699" t="s">
        <v>574</v>
      </c>
      <c r="D602" s="720" t="s">
        <v>4105</v>
      </c>
      <c r="E602" s="699" t="s">
        <v>4106</v>
      </c>
      <c r="F602" s="720" t="s">
        <v>4107</v>
      </c>
      <c r="G602" s="699" t="s">
        <v>3600</v>
      </c>
      <c r="H602" s="699" t="s">
        <v>3601</v>
      </c>
      <c r="I602" s="711">
        <v>878.72</v>
      </c>
      <c r="J602" s="711">
        <v>5</v>
      </c>
      <c r="K602" s="712">
        <v>4393.6000000000004</v>
      </c>
    </row>
    <row r="603" spans="1:11" ht="14.4" customHeight="1" x14ac:dyDescent="0.3">
      <c r="A603" s="695" t="s">
        <v>556</v>
      </c>
      <c r="B603" s="696" t="s">
        <v>557</v>
      </c>
      <c r="C603" s="699" t="s">
        <v>574</v>
      </c>
      <c r="D603" s="720" t="s">
        <v>4105</v>
      </c>
      <c r="E603" s="699" t="s">
        <v>4106</v>
      </c>
      <c r="F603" s="720" t="s">
        <v>4107</v>
      </c>
      <c r="G603" s="699" t="s">
        <v>3602</v>
      </c>
      <c r="H603" s="699" t="s">
        <v>3603</v>
      </c>
      <c r="I603" s="711">
        <v>12520.1</v>
      </c>
      <c r="J603" s="711">
        <v>1</v>
      </c>
      <c r="K603" s="712">
        <v>12520.1</v>
      </c>
    </row>
    <row r="604" spans="1:11" ht="14.4" customHeight="1" x14ac:dyDescent="0.3">
      <c r="A604" s="695" t="s">
        <v>556</v>
      </c>
      <c r="B604" s="696" t="s">
        <v>557</v>
      </c>
      <c r="C604" s="699" t="s">
        <v>574</v>
      </c>
      <c r="D604" s="720" t="s">
        <v>4105</v>
      </c>
      <c r="E604" s="699" t="s">
        <v>4106</v>
      </c>
      <c r="F604" s="720" t="s">
        <v>4107</v>
      </c>
      <c r="G604" s="699" t="s">
        <v>3604</v>
      </c>
      <c r="H604" s="699" t="s">
        <v>3605</v>
      </c>
      <c r="I604" s="711">
        <v>9139.3799999999992</v>
      </c>
      <c r="J604" s="711">
        <v>1</v>
      </c>
      <c r="K604" s="712">
        <v>9139.3799999999992</v>
      </c>
    </row>
    <row r="605" spans="1:11" ht="14.4" customHeight="1" x14ac:dyDescent="0.3">
      <c r="A605" s="695" t="s">
        <v>556</v>
      </c>
      <c r="B605" s="696" t="s">
        <v>557</v>
      </c>
      <c r="C605" s="699" t="s">
        <v>574</v>
      </c>
      <c r="D605" s="720" t="s">
        <v>4105</v>
      </c>
      <c r="E605" s="699" t="s">
        <v>4106</v>
      </c>
      <c r="F605" s="720" t="s">
        <v>4107</v>
      </c>
      <c r="G605" s="699" t="s">
        <v>3606</v>
      </c>
      <c r="H605" s="699" t="s">
        <v>3607</v>
      </c>
      <c r="I605" s="711">
        <v>2865.96</v>
      </c>
      <c r="J605" s="711">
        <v>1</v>
      </c>
      <c r="K605" s="712">
        <v>2865.96</v>
      </c>
    </row>
    <row r="606" spans="1:11" ht="14.4" customHeight="1" x14ac:dyDescent="0.3">
      <c r="A606" s="695" t="s">
        <v>556</v>
      </c>
      <c r="B606" s="696" t="s">
        <v>557</v>
      </c>
      <c r="C606" s="699" t="s">
        <v>574</v>
      </c>
      <c r="D606" s="720" t="s">
        <v>4105</v>
      </c>
      <c r="E606" s="699" t="s">
        <v>4106</v>
      </c>
      <c r="F606" s="720" t="s">
        <v>4107</v>
      </c>
      <c r="G606" s="699" t="s">
        <v>3608</v>
      </c>
      <c r="H606" s="699" t="s">
        <v>3609</v>
      </c>
      <c r="I606" s="711">
        <v>875.52</v>
      </c>
      <c r="J606" s="711">
        <v>2</v>
      </c>
      <c r="K606" s="712">
        <v>1751.04</v>
      </c>
    </row>
    <row r="607" spans="1:11" ht="14.4" customHeight="1" x14ac:dyDescent="0.3">
      <c r="A607" s="695" t="s">
        <v>556</v>
      </c>
      <c r="B607" s="696" t="s">
        <v>557</v>
      </c>
      <c r="C607" s="699" t="s">
        <v>574</v>
      </c>
      <c r="D607" s="720" t="s">
        <v>4105</v>
      </c>
      <c r="E607" s="699" t="s">
        <v>4106</v>
      </c>
      <c r="F607" s="720" t="s">
        <v>4107</v>
      </c>
      <c r="G607" s="699" t="s">
        <v>3610</v>
      </c>
      <c r="H607" s="699" t="s">
        <v>3611</v>
      </c>
      <c r="I607" s="711">
        <v>1443.53</v>
      </c>
      <c r="J607" s="711">
        <v>2</v>
      </c>
      <c r="K607" s="712">
        <v>2887.06</v>
      </c>
    </row>
    <row r="608" spans="1:11" ht="14.4" customHeight="1" x14ac:dyDescent="0.3">
      <c r="A608" s="695" t="s">
        <v>556</v>
      </c>
      <c r="B608" s="696" t="s">
        <v>557</v>
      </c>
      <c r="C608" s="699" t="s">
        <v>574</v>
      </c>
      <c r="D608" s="720" t="s">
        <v>4105</v>
      </c>
      <c r="E608" s="699" t="s">
        <v>4106</v>
      </c>
      <c r="F608" s="720" t="s">
        <v>4107</v>
      </c>
      <c r="G608" s="699" t="s">
        <v>3612</v>
      </c>
      <c r="H608" s="699" t="s">
        <v>3613</v>
      </c>
      <c r="I608" s="711">
        <v>901.75</v>
      </c>
      <c r="J608" s="711">
        <v>5</v>
      </c>
      <c r="K608" s="712">
        <v>4508.75</v>
      </c>
    </row>
    <row r="609" spans="1:11" ht="14.4" customHeight="1" x14ac:dyDescent="0.3">
      <c r="A609" s="695" t="s">
        <v>556</v>
      </c>
      <c r="B609" s="696" t="s">
        <v>557</v>
      </c>
      <c r="C609" s="699" t="s">
        <v>574</v>
      </c>
      <c r="D609" s="720" t="s">
        <v>4105</v>
      </c>
      <c r="E609" s="699" t="s">
        <v>4106</v>
      </c>
      <c r="F609" s="720" t="s">
        <v>4107</v>
      </c>
      <c r="G609" s="699" t="s">
        <v>3614</v>
      </c>
      <c r="H609" s="699" t="s">
        <v>3615</v>
      </c>
      <c r="I609" s="711">
        <v>878.72</v>
      </c>
      <c r="J609" s="711">
        <v>5</v>
      </c>
      <c r="K609" s="712">
        <v>4393.59</v>
      </c>
    </row>
    <row r="610" spans="1:11" ht="14.4" customHeight="1" x14ac:dyDescent="0.3">
      <c r="A610" s="695" t="s">
        <v>556</v>
      </c>
      <c r="B610" s="696" t="s">
        <v>557</v>
      </c>
      <c r="C610" s="699" t="s">
        <v>574</v>
      </c>
      <c r="D610" s="720" t="s">
        <v>4105</v>
      </c>
      <c r="E610" s="699" t="s">
        <v>4106</v>
      </c>
      <c r="F610" s="720" t="s">
        <v>4107</v>
      </c>
      <c r="G610" s="699" t="s">
        <v>3616</v>
      </c>
      <c r="H610" s="699" t="s">
        <v>3617</v>
      </c>
      <c r="I610" s="711">
        <v>391</v>
      </c>
      <c r="J610" s="711">
        <v>1</v>
      </c>
      <c r="K610" s="712">
        <v>391</v>
      </c>
    </row>
    <row r="611" spans="1:11" ht="14.4" customHeight="1" x14ac:dyDescent="0.3">
      <c r="A611" s="695" t="s">
        <v>556</v>
      </c>
      <c r="B611" s="696" t="s">
        <v>557</v>
      </c>
      <c r="C611" s="699" t="s">
        <v>574</v>
      </c>
      <c r="D611" s="720" t="s">
        <v>4105</v>
      </c>
      <c r="E611" s="699" t="s">
        <v>4106</v>
      </c>
      <c r="F611" s="720" t="s">
        <v>4107</v>
      </c>
      <c r="G611" s="699" t="s">
        <v>3618</v>
      </c>
      <c r="H611" s="699" t="s">
        <v>3619</v>
      </c>
      <c r="I611" s="711">
        <v>875.5</v>
      </c>
      <c r="J611" s="711">
        <v>1</v>
      </c>
      <c r="K611" s="712">
        <v>875.5</v>
      </c>
    </row>
    <row r="612" spans="1:11" ht="14.4" customHeight="1" x14ac:dyDescent="0.3">
      <c r="A612" s="695" t="s">
        <v>556</v>
      </c>
      <c r="B612" s="696" t="s">
        <v>557</v>
      </c>
      <c r="C612" s="699" t="s">
        <v>574</v>
      </c>
      <c r="D612" s="720" t="s">
        <v>4105</v>
      </c>
      <c r="E612" s="699" t="s">
        <v>4106</v>
      </c>
      <c r="F612" s="720" t="s">
        <v>4107</v>
      </c>
      <c r="G612" s="699" t="s">
        <v>3620</v>
      </c>
      <c r="H612" s="699" t="s">
        <v>3621</v>
      </c>
      <c r="I612" s="711">
        <v>344.28</v>
      </c>
      <c r="J612" s="711">
        <v>1</v>
      </c>
      <c r="K612" s="712">
        <v>344.28</v>
      </c>
    </row>
    <row r="613" spans="1:11" ht="14.4" customHeight="1" x14ac:dyDescent="0.3">
      <c r="A613" s="695" t="s">
        <v>556</v>
      </c>
      <c r="B613" s="696" t="s">
        <v>557</v>
      </c>
      <c r="C613" s="699" t="s">
        <v>574</v>
      </c>
      <c r="D613" s="720" t="s">
        <v>4105</v>
      </c>
      <c r="E613" s="699" t="s">
        <v>4106</v>
      </c>
      <c r="F613" s="720" t="s">
        <v>4107</v>
      </c>
      <c r="G613" s="699" t="s">
        <v>3622</v>
      </c>
      <c r="H613" s="699" t="s">
        <v>3623</v>
      </c>
      <c r="I613" s="711">
        <v>8717</v>
      </c>
      <c r="J613" s="711">
        <v>1</v>
      </c>
      <c r="K613" s="712">
        <v>8717</v>
      </c>
    </row>
    <row r="614" spans="1:11" ht="14.4" customHeight="1" x14ac:dyDescent="0.3">
      <c r="A614" s="695" t="s">
        <v>556</v>
      </c>
      <c r="B614" s="696" t="s">
        <v>557</v>
      </c>
      <c r="C614" s="699" t="s">
        <v>574</v>
      </c>
      <c r="D614" s="720" t="s">
        <v>4105</v>
      </c>
      <c r="E614" s="699" t="s">
        <v>4106</v>
      </c>
      <c r="F614" s="720" t="s">
        <v>4107</v>
      </c>
      <c r="G614" s="699" t="s">
        <v>3624</v>
      </c>
      <c r="H614" s="699" t="s">
        <v>3625</v>
      </c>
      <c r="I614" s="711">
        <v>9656.2099999999991</v>
      </c>
      <c r="J614" s="711">
        <v>1</v>
      </c>
      <c r="K614" s="712">
        <v>9656.2099999999991</v>
      </c>
    </row>
    <row r="615" spans="1:11" ht="14.4" customHeight="1" x14ac:dyDescent="0.3">
      <c r="A615" s="695" t="s">
        <v>556</v>
      </c>
      <c r="B615" s="696" t="s">
        <v>557</v>
      </c>
      <c r="C615" s="699" t="s">
        <v>574</v>
      </c>
      <c r="D615" s="720" t="s">
        <v>4105</v>
      </c>
      <c r="E615" s="699" t="s">
        <v>4106</v>
      </c>
      <c r="F615" s="720" t="s">
        <v>4107</v>
      </c>
      <c r="G615" s="699" t="s">
        <v>3626</v>
      </c>
      <c r="H615" s="699" t="s">
        <v>3627</v>
      </c>
      <c r="I615" s="711">
        <v>712.51</v>
      </c>
      <c r="J615" s="711">
        <v>6</v>
      </c>
      <c r="K615" s="712">
        <v>4275.0599999999995</v>
      </c>
    </row>
    <row r="616" spans="1:11" ht="14.4" customHeight="1" x14ac:dyDescent="0.3">
      <c r="A616" s="695" t="s">
        <v>556</v>
      </c>
      <c r="B616" s="696" t="s">
        <v>557</v>
      </c>
      <c r="C616" s="699" t="s">
        <v>574</v>
      </c>
      <c r="D616" s="720" t="s">
        <v>4105</v>
      </c>
      <c r="E616" s="699" t="s">
        <v>4106</v>
      </c>
      <c r="F616" s="720" t="s">
        <v>4107</v>
      </c>
      <c r="G616" s="699" t="s">
        <v>3628</v>
      </c>
      <c r="H616" s="699" t="s">
        <v>3629</v>
      </c>
      <c r="I616" s="711">
        <v>4208.2150000000001</v>
      </c>
      <c r="J616" s="711">
        <v>2</v>
      </c>
      <c r="K616" s="712">
        <v>8416.43</v>
      </c>
    </row>
    <row r="617" spans="1:11" ht="14.4" customHeight="1" x14ac:dyDescent="0.3">
      <c r="A617" s="695" t="s">
        <v>556</v>
      </c>
      <c r="B617" s="696" t="s">
        <v>557</v>
      </c>
      <c r="C617" s="699" t="s">
        <v>574</v>
      </c>
      <c r="D617" s="720" t="s">
        <v>4105</v>
      </c>
      <c r="E617" s="699" t="s">
        <v>4106</v>
      </c>
      <c r="F617" s="720" t="s">
        <v>4107</v>
      </c>
      <c r="G617" s="699" t="s">
        <v>3630</v>
      </c>
      <c r="H617" s="699" t="s">
        <v>3631</v>
      </c>
      <c r="I617" s="711">
        <v>10549.53</v>
      </c>
      <c r="J617" s="711">
        <v>1</v>
      </c>
      <c r="K617" s="712">
        <v>10549.53</v>
      </c>
    </row>
    <row r="618" spans="1:11" ht="14.4" customHeight="1" x14ac:dyDescent="0.3">
      <c r="A618" s="695" t="s">
        <v>556</v>
      </c>
      <c r="B618" s="696" t="s">
        <v>557</v>
      </c>
      <c r="C618" s="699" t="s">
        <v>574</v>
      </c>
      <c r="D618" s="720" t="s">
        <v>4105</v>
      </c>
      <c r="E618" s="699" t="s">
        <v>4106</v>
      </c>
      <c r="F618" s="720" t="s">
        <v>4107</v>
      </c>
      <c r="G618" s="699" t="s">
        <v>3632</v>
      </c>
      <c r="H618" s="699" t="s">
        <v>3633</v>
      </c>
      <c r="I618" s="711">
        <v>901.74</v>
      </c>
      <c r="J618" s="711">
        <v>1</v>
      </c>
      <c r="K618" s="712">
        <v>901.74</v>
      </c>
    </row>
    <row r="619" spans="1:11" ht="14.4" customHeight="1" x14ac:dyDescent="0.3">
      <c r="A619" s="695" t="s">
        <v>556</v>
      </c>
      <c r="B619" s="696" t="s">
        <v>557</v>
      </c>
      <c r="C619" s="699" t="s">
        <v>574</v>
      </c>
      <c r="D619" s="720" t="s">
        <v>4105</v>
      </c>
      <c r="E619" s="699" t="s">
        <v>4106</v>
      </c>
      <c r="F619" s="720" t="s">
        <v>4107</v>
      </c>
      <c r="G619" s="699" t="s">
        <v>3634</v>
      </c>
      <c r="H619" s="699" t="s">
        <v>3635</v>
      </c>
      <c r="I619" s="711">
        <v>344.28</v>
      </c>
      <c r="J619" s="711">
        <v>3</v>
      </c>
      <c r="K619" s="712">
        <v>1032.8399999999999</v>
      </c>
    </row>
    <row r="620" spans="1:11" ht="14.4" customHeight="1" x14ac:dyDescent="0.3">
      <c r="A620" s="695" t="s">
        <v>556</v>
      </c>
      <c r="B620" s="696" t="s">
        <v>557</v>
      </c>
      <c r="C620" s="699" t="s">
        <v>574</v>
      </c>
      <c r="D620" s="720" t="s">
        <v>4105</v>
      </c>
      <c r="E620" s="699" t="s">
        <v>4106</v>
      </c>
      <c r="F620" s="720" t="s">
        <v>4107</v>
      </c>
      <c r="G620" s="699" t="s">
        <v>3636</v>
      </c>
      <c r="H620" s="699" t="s">
        <v>3637</v>
      </c>
      <c r="I620" s="711">
        <v>1419.3</v>
      </c>
      <c r="J620" s="711">
        <v>6</v>
      </c>
      <c r="K620" s="712">
        <v>8515.7800000000007</v>
      </c>
    </row>
    <row r="621" spans="1:11" ht="14.4" customHeight="1" x14ac:dyDescent="0.3">
      <c r="A621" s="695" t="s">
        <v>556</v>
      </c>
      <c r="B621" s="696" t="s">
        <v>557</v>
      </c>
      <c r="C621" s="699" t="s">
        <v>574</v>
      </c>
      <c r="D621" s="720" t="s">
        <v>4105</v>
      </c>
      <c r="E621" s="699" t="s">
        <v>4106</v>
      </c>
      <c r="F621" s="720" t="s">
        <v>4107</v>
      </c>
      <c r="G621" s="699" t="s">
        <v>3638</v>
      </c>
      <c r="H621" s="699" t="s">
        <v>3639</v>
      </c>
      <c r="I621" s="711">
        <v>1033.8499999999999</v>
      </c>
      <c r="J621" s="711">
        <v>2</v>
      </c>
      <c r="K621" s="712">
        <v>2067.6999999999998</v>
      </c>
    </row>
    <row r="622" spans="1:11" ht="14.4" customHeight="1" x14ac:dyDescent="0.3">
      <c r="A622" s="695" t="s">
        <v>556</v>
      </c>
      <c r="B622" s="696" t="s">
        <v>557</v>
      </c>
      <c r="C622" s="699" t="s">
        <v>574</v>
      </c>
      <c r="D622" s="720" t="s">
        <v>4105</v>
      </c>
      <c r="E622" s="699" t="s">
        <v>4106</v>
      </c>
      <c r="F622" s="720" t="s">
        <v>4107</v>
      </c>
      <c r="G622" s="699" t="s">
        <v>3640</v>
      </c>
      <c r="H622" s="699" t="s">
        <v>3641</v>
      </c>
      <c r="I622" s="711">
        <v>9735.6</v>
      </c>
      <c r="J622" s="711">
        <v>3</v>
      </c>
      <c r="K622" s="712">
        <v>29206.800000000003</v>
      </c>
    </row>
    <row r="623" spans="1:11" ht="14.4" customHeight="1" x14ac:dyDescent="0.3">
      <c r="A623" s="695" t="s">
        <v>556</v>
      </c>
      <c r="B623" s="696" t="s">
        <v>557</v>
      </c>
      <c r="C623" s="699" t="s">
        <v>574</v>
      </c>
      <c r="D623" s="720" t="s">
        <v>4105</v>
      </c>
      <c r="E623" s="699" t="s">
        <v>4106</v>
      </c>
      <c r="F623" s="720" t="s">
        <v>4107</v>
      </c>
      <c r="G623" s="699" t="s">
        <v>3642</v>
      </c>
      <c r="H623" s="699" t="s">
        <v>3643</v>
      </c>
      <c r="I623" s="711">
        <v>1419.3979999999999</v>
      </c>
      <c r="J623" s="711">
        <v>7</v>
      </c>
      <c r="K623" s="712">
        <v>9935.57</v>
      </c>
    </row>
    <row r="624" spans="1:11" ht="14.4" customHeight="1" x14ac:dyDescent="0.3">
      <c r="A624" s="695" t="s">
        <v>556</v>
      </c>
      <c r="B624" s="696" t="s">
        <v>557</v>
      </c>
      <c r="C624" s="699" t="s">
        <v>574</v>
      </c>
      <c r="D624" s="720" t="s">
        <v>4105</v>
      </c>
      <c r="E624" s="699" t="s">
        <v>4106</v>
      </c>
      <c r="F624" s="720" t="s">
        <v>4107</v>
      </c>
      <c r="G624" s="699" t="s">
        <v>3644</v>
      </c>
      <c r="H624" s="699" t="s">
        <v>3645</v>
      </c>
      <c r="I624" s="711">
        <v>9504.18</v>
      </c>
      <c r="J624" s="711">
        <v>1</v>
      </c>
      <c r="K624" s="712">
        <v>9504.18</v>
      </c>
    </row>
    <row r="625" spans="1:11" ht="14.4" customHeight="1" x14ac:dyDescent="0.3">
      <c r="A625" s="695" t="s">
        <v>556</v>
      </c>
      <c r="B625" s="696" t="s">
        <v>557</v>
      </c>
      <c r="C625" s="699" t="s">
        <v>574</v>
      </c>
      <c r="D625" s="720" t="s">
        <v>4105</v>
      </c>
      <c r="E625" s="699" t="s">
        <v>4106</v>
      </c>
      <c r="F625" s="720" t="s">
        <v>4107</v>
      </c>
      <c r="G625" s="699" t="s">
        <v>3646</v>
      </c>
      <c r="H625" s="699" t="s">
        <v>3647</v>
      </c>
      <c r="I625" s="711">
        <v>584.82000000000005</v>
      </c>
      <c r="J625" s="711">
        <v>1</v>
      </c>
      <c r="K625" s="712">
        <v>584.82000000000005</v>
      </c>
    </row>
    <row r="626" spans="1:11" ht="14.4" customHeight="1" x14ac:dyDescent="0.3">
      <c r="A626" s="695" t="s">
        <v>556</v>
      </c>
      <c r="B626" s="696" t="s">
        <v>557</v>
      </c>
      <c r="C626" s="699" t="s">
        <v>574</v>
      </c>
      <c r="D626" s="720" t="s">
        <v>4105</v>
      </c>
      <c r="E626" s="699" t="s">
        <v>4106</v>
      </c>
      <c r="F626" s="720" t="s">
        <v>4107</v>
      </c>
      <c r="G626" s="699" t="s">
        <v>3648</v>
      </c>
      <c r="H626" s="699" t="s">
        <v>3649</v>
      </c>
      <c r="I626" s="711">
        <v>1098.9642857142858</v>
      </c>
      <c r="J626" s="711">
        <v>12</v>
      </c>
      <c r="K626" s="712">
        <v>13187.57</v>
      </c>
    </row>
    <row r="627" spans="1:11" ht="14.4" customHeight="1" x14ac:dyDescent="0.3">
      <c r="A627" s="695" t="s">
        <v>556</v>
      </c>
      <c r="B627" s="696" t="s">
        <v>557</v>
      </c>
      <c r="C627" s="699" t="s">
        <v>574</v>
      </c>
      <c r="D627" s="720" t="s">
        <v>4105</v>
      </c>
      <c r="E627" s="699" t="s">
        <v>4106</v>
      </c>
      <c r="F627" s="720" t="s">
        <v>4107</v>
      </c>
      <c r="G627" s="699" t="s">
        <v>3650</v>
      </c>
      <c r="H627" s="699" t="s">
        <v>3651</v>
      </c>
      <c r="I627" s="711">
        <v>2073.6750000000002</v>
      </c>
      <c r="J627" s="711">
        <v>6</v>
      </c>
      <c r="K627" s="712">
        <v>12442.08</v>
      </c>
    </row>
    <row r="628" spans="1:11" ht="14.4" customHeight="1" x14ac:dyDescent="0.3">
      <c r="A628" s="695" t="s">
        <v>556</v>
      </c>
      <c r="B628" s="696" t="s">
        <v>557</v>
      </c>
      <c r="C628" s="699" t="s">
        <v>574</v>
      </c>
      <c r="D628" s="720" t="s">
        <v>4105</v>
      </c>
      <c r="E628" s="699" t="s">
        <v>4106</v>
      </c>
      <c r="F628" s="720" t="s">
        <v>4107</v>
      </c>
      <c r="G628" s="699" t="s">
        <v>3652</v>
      </c>
      <c r="H628" s="699" t="s">
        <v>3653</v>
      </c>
      <c r="I628" s="711">
        <v>1274.5666666666666</v>
      </c>
      <c r="J628" s="711">
        <v>8</v>
      </c>
      <c r="K628" s="712">
        <v>10196.580000000002</v>
      </c>
    </row>
    <row r="629" spans="1:11" ht="14.4" customHeight="1" x14ac:dyDescent="0.3">
      <c r="A629" s="695" t="s">
        <v>556</v>
      </c>
      <c r="B629" s="696" t="s">
        <v>557</v>
      </c>
      <c r="C629" s="699" t="s">
        <v>574</v>
      </c>
      <c r="D629" s="720" t="s">
        <v>4105</v>
      </c>
      <c r="E629" s="699" t="s">
        <v>4106</v>
      </c>
      <c r="F629" s="720" t="s">
        <v>4107</v>
      </c>
      <c r="G629" s="699" t="s">
        <v>3654</v>
      </c>
      <c r="H629" s="699" t="s">
        <v>3655</v>
      </c>
      <c r="I629" s="711">
        <v>1105.8049999999998</v>
      </c>
      <c r="J629" s="711">
        <v>2</v>
      </c>
      <c r="K629" s="712">
        <v>2211.6099999999997</v>
      </c>
    </row>
    <row r="630" spans="1:11" ht="14.4" customHeight="1" x14ac:dyDescent="0.3">
      <c r="A630" s="695" t="s">
        <v>556</v>
      </c>
      <c r="B630" s="696" t="s">
        <v>557</v>
      </c>
      <c r="C630" s="699" t="s">
        <v>574</v>
      </c>
      <c r="D630" s="720" t="s">
        <v>4105</v>
      </c>
      <c r="E630" s="699" t="s">
        <v>4106</v>
      </c>
      <c r="F630" s="720" t="s">
        <v>4107</v>
      </c>
      <c r="G630" s="699" t="s">
        <v>3656</v>
      </c>
      <c r="H630" s="699" t="s">
        <v>3657</v>
      </c>
      <c r="I630" s="711">
        <v>1375.4</v>
      </c>
      <c r="J630" s="711">
        <v>1</v>
      </c>
      <c r="K630" s="712">
        <v>1375.4</v>
      </c>
    </row>
    <row r="631" spans="1:11" ht="14.4" customHeight="1" x14ac:dyDescent="0.3">
      <c r="A631" s="695" t="s">
        <v>556</v>
      </c>
      <c r="B631" s="696" t="s">
        <v>557</v>
      </c>
      <c r="C631" s="699" t="s">
        <v>574</v>
      </c>
      <c r="D631" s="720" t="s">
        <v>4105</v>
      </c>
      <c r="E631" s="699" t="s">
        <v>4106</v>
      </c>
      <c r="F631" s="720" t="s">
        <v>4107</v>
      </c>
      <c r="G631" s="699" t="s">
        <v>3658</v>
      </c>
      <c r="H631" s="699" t="s">
        <v>3659</v>
      </c>
      <c r="I631" s="711">
        <v>1135.4400000000003</v>
      </c>
      <c r="J631" s="711">
        <v>12</v>
      </c>
      <c r="K631" s="712">
        <v>13625.279999999999</v>
      </c>
    </row>
    <row r="632" spans="1:11" ht="14.4" customHeight="1" x14ac:dyDescent="0.3">
      <c r="A632" s="695" t="s">
        <v>556</v>
      </c>
      <c r="B632" s="696" t="s">
        <v>557</v>
      </c>
      <c r="C632" s="699" t="s">
        <v>574</v>
      </c>
      <c r="D632" s="720" t="s">
        <v>4105</v>
      </c>
      <c r="E632" s="699" t="s">
        <v>4106</v>
      </c>
      <c r="F632" s="720" t="s">
        <v>4107</v>
      </c>
      <c r="G632" s="699" t="s">
        <v>3660</v>
      </c>
      <c r="H632" s="699" t="s">
        <v>3661</v>
      </c>
      <c r="I632" s="711">
        <v>1764.0999999999997</v>
      </c>
      <c r="J632" s="711">
        <v>8</v>
      </c>
      <c r="K632" s="712">
        <v>14112.8</v>
      </c>
    </row>
    <row r="633" spans="1:11" ht="14.4" customHeight="1" x14ac:dyDescent="0.3">
      <c r="A633" s="695" t="s">
        <v>556</v>
      </c>
      <c r="B633" s="696" t="s">
        <v>557</v>
      </c>
      <c r="C633" s="699" t="s">
        <v>574</v>
      </c>
      <c r="D633" s="720" t="s">
        <v>4105</v>
      </c>
      <c r="E633" s="699" t="s">
        <v>4106</v>
      </c>
      <c r="F633" s="720" t="s">
        <v>4107</v>
      </c>
      <c r="G633" s="699" t="s">
        <v>3662</v>
      </c>
      <c r="H633" s="699" t="s">
        <v>3663</v>
      </c>
      <c r="I633" s="711">
        <v>229.12166666666667</v>
      </c>
      <c r="J633" s="711">
        <v>7</v>
      </c>
      <c r="K633" s="712">
        <v>1603.8399999999997</v>
      </c>
    </row>
    <row r="634" spans="1:11" ht="14.4" customHeight="1" x14ac:dyDescent="0.3">
      <c r="A634" s="695" t="s">
        <v>556</v>
      </c>
      <c r="B634" s="696" t="s">
        <v>557</v>
      </c>
      <c r="C634" s="699" t="s">
        <v>574</v>
      </c>
      <c r="D634" s="720" t="s">
        <v>4105</v>
      </c>
      <c r="E634" s="699" t="s">
        <v>4106</v>
      </c>
      <c r="F634" s="720" t="s">
        <v>4107</v>
      </c>
      <c r="G634" s="699" t="s">
        <v>3664</v>
      </c>
      <c r="H634" s="699" t="s">
        <v>3665</v>
      </c>
      <c r="I634" s="711">
        <v>10994</v>
      </c>
      <c r="J634" s="711">
        <v>1</v>
      </c>
      <c r="K634" s="712">
        <v>10994</v>
      </c>
    </row>
    <row r="635" spans="1:11" ht="14.4" customHeight="1" x14ac:dyDescent="0.3">
      <c r="A635" s="695" t="s">
        <v>556</v>
      </c>
      <c r="B635" s="696" t="s">
        <v>557</v>
      </c>
      <c r="C635" s="699" t="s">
        <v>574</v>
      </c>
      <c r="D635" s="720" t="s">
        <v>4105</v>
      </c>
      <c r="E635" s="699" t="s">
        <v>4106</v>
      </c>
      <c r="F635" s="720" t="s">
        <v>4107</v>
      </c>
      <c r="G635" s="699" t="s">
        <v>3666</v>
      </c>
      <c r="H635" s="699" t="s">
        <v>3667</v>
      </c>
      <c r="I635" s="711">
        <v>527.92499999999995</v>
      </c>
      <c r="J635" s="711">
        <v>2</v>
      </c>
      <c r="K635" s="712">
        <v>1055.8499999999999</v>
      </c>
    </row>
    <row r="636" spans="1:11" ht="14.4" customHeight="1" x14ac:dyDescent="0.3">
      <c r="A636" s="695" t="s">
        <v>556</v>
      </c>
      <c r="B636" s="696" t="s">
        <v>557</v>
      </c>
      <c r="C636" s="699" t="s">
        <v>574</v>
      </c>
      <c r="D636" s="720" t="s">
        <v>4105</v>
      </c>
      <c r="E636" s="699" t="s">
        <v>4106</v>
      </c>
      <c r="F636" s="720" t="s">
        <v>4107</v>
      </c>
      <c r="G636" s="699" t="s">
        <v>3668</v>
      </c>
      <c r="H636" s="699" t="s">
        <v>3669</v>
      </c>
      <c r="I636" s="711">
        <v>1839.1</v>
      </c>
      <c r="J636" s="711">
        <v>1</v>
      </c>
      <c r="K636" s="712">
        <v>1839.1</v>
      </c>
    </row>
    <row r="637" spans="1:11" ht="14.4" customHeight="1" x14ac:dyDescent="0.3">
      <c r="A637" s="695" t="s">
        <v>556</v>
      </c>
      <c r="B637" s="696" t="s">
        <v>557</v>
      </c>
      <c r="C637" s="699" t="s">
        <v>574</v>
      </c>
      <c r="D637" s="720" t="s">
        <v>4105</v>
      </c>
      <c r="E637" s="699" t="s">
        <v>4106</v>
      </c>
      <c r="F637" s="720" t="s">
        <v>4107</v>
      </c>
      <c r="G637" s="699" t="s">
        <v>3670</v>
      </c>
      <c r="H637" s="699" t="s">
        <v>3671</v>
      </c>
      <c r="I637" s="711">
        <v>4208.2</v>
      </c>
      <c r="J637" s="711">
        <v>1</v>
      </c>
      <c r="K637" s="712">
        <v>4208.2</v>
      </c>
    </row>
    <row r="638" spans="1:11" ht="14.4" customHeight="1" x14ac:dyDescent="0.3">
      <c r="A638" s="695" t="s">
        <v>556</v>
      </c>
      <c r="B638" s="696" t="s">
        <v>557</v>
      </c>
      <c r="C638" s="699" t="s">
        <v>574</v>
      </c>
      <c r="D638" s="720" t="s">
        <v>4105</v>
      </c>
      <c r="E638" s="699" t="s">
        <v>4106</v>
      </c>
      <c r="F638" s="720" t="s">
        <v>4107</v>
      </c>
      <c r="G638" s="699" t="s">
        <v>3672</v>
      </c>
      <c r="H638" s="699" t="s">
        <v>3673</v>
      </c>
      <c r="I638" s="711">
        <v>943</v>
      </c>
      <c r="J638" s="711">
        <v>2</v>
      </c>
      <c r="K638" s="712">
        <v>1886</v>
      </c>
    </row>
    <row r="639" spans="1:11" ht="14.4" customHeight="1" x14ac:dyDescent="0.3">
      <c r="A639" s="695" t="s">
        <v>556</v>
      </c>
      <c r="B639" s="696" t="s">
        <v>557</v>
      </c>
      <c r="C639" s="699" t="s">
        <v>574</v>
      </c>
      <c r="D639" s="720" t="s">
        <v>4105</v>
      </c>
      <c r="E639" s="699" t="s">
        <v>4106</v>
      </c>
      <c r="F639" s="720" t="s">
        <v>4107</v>
      </c>
      <c r="G639" s="699" t="s">
        <v>3674</v>
      </c>
      <c r="H639" s="699" t="s">
        <v>3675</v>
      </c>
      <c r="I639" s="711">
        <v>943</v>
      </c>
      <c r="J639" s="711">
        <v>6</v>
      </c>
      <c r="K639" s="712">
        <v>5658</v>
      </c>
    </row>
    <row r="640" spans="1:11" ht="14.4" customHeight="1" x14ac:dyDescent="0.3">
      <c r="A640" s="695" t="s">
        <v>556</v>
      </c>
      <c r="B640" s="696" t="s">
        <v>557</v>
      </c>
      <c r="C640" s="699" t="s">
        <v>574</v>
      </c>
      <c r="D640" s="720" t="s">
        <v>4105</v>
      </c>
      <c r="E640" s="699" t="s">
        <v>4106</v>
      </c>
      <c r="F640" s="720" t="s">
        <v>4107</v>
      </c>
      <c r="G640" s="699" t="s">
        <v>3676</v>
      </c>
      <c r="H640" s="699" t="s">
        <v>3677</v>
      </c>
      <c r="I640" s="711">
        <v>8221.6825000000008</v>
      </c>
      <c r="J640" s="711">
        <v>4</v>
      </c>
      <c r="K640" s="712">
        <v>32886.730000000003</v>
      </c>
    </row>
    <row r="641" spans="1:11" ht="14.4" customHeight="1" x14ac:dyDescent="0.3">
      <c r="A641" s="695" t="s">
        <v>556</v>
      </c>
      <c r="B641" s="696" t="s">
        <v>557</v>
      </c>
      <c r="C641" s="699" t="s">
        <v>574</v>
      </c>
      <c r="D641" s="720" t="s">
        <v>4105</v>
      </c>
      <c r="E641" s="699" t="s">
        <v>4106</v>
      </c>
      <c r="F641" s="720" t="s">
        <v>4107</v>
      </c>
      <c r="G641" s="699" t="s">
        <v>3678</v>
      </c>
      <c r="H641" s="699" t="s">
        <v>3679</v>
      </c>
      <c r="I641" s="711">
        <v>9154</v>
      </c>
      <c r="J641" s="711">
        <v>2</v>
      </c>
      <c r="K641" s="712">
        <v>18308</v>
      </c>
    </row>
    <row r="642" spans="1:11" ht="14.4" customHeight="1" x14ac:dyDescent="0.3">
      <c r="A642" s="695" t="s">
        <v>556</v>
      </c>
      <c r="B642" s="696" t="s">
        <v>557</v>
      </c>
      <c r="C642" s="699" t="s">
        <v>574</v>
      </c>
      <c r="D642" s="720" t="s">
        <v>4105</v>
      </c>
      <c r="E642" s="699" t="s">
        <v>4106</v>
      </c>
      <c r="F642" s="720" t="s">
        <v>4107</v>
      </c>
      <c r="G642" s="699" t="s">
        <v>3680</v>
      </c>
      <c r="H642" s="699" t="s">
        <v>3681</v>
      </c>
      <c r="I642" s="711">
        <v>1375.4</v>
      </c>
      <c r="J642" s="711">
        <v>1</v>
      </c>
      <c r="K642" s="712">
        <v>1375.4</v>
      </c>
    </row>
    <row r="643" spans="1:11" ht="14.4" customHeight="1" x14ac:dyDescent="0.3">
      <c r="A643" s="695" t="s">
        <v>556</v>
      </c>
      <c r="B643" s="696" t="s">
        <v>557</v>
      </c>
      <c r="C643" s="699" t="s">
        <v>574</v>
      </c>
      <c r="D643" s="720" t="s">
        <v>4105</v>
      </c>
      <c r="E643" s="699" t="s">
        <v>4106</v>
      </c>
      <c r="F643" s="720" t="s">
        <v>4107</v>
      </c>
      <c r="G643" s="699" t="s">
        <v>3682</v>
      </c>
      <c r="H643" s="699" t="s">
        <v>3683</v>
      </c>
      <c r="I643" s="711">
        <v>990.15</v>
      </c>
      <c r="J643" s="711">
        <v>2</v>
      </c>
      <c r="K643" s="712">
        <v>1980.3</v>
      </c>
    </row>
    <row r="644" spans="1:11" ht="14.4" customHeight="1" x14ac:dyDescent="0.3">
      <c r="A644" s="695" t="s">
        <v>556</v>
      </c>
      <c r="B644" s="696" t="s">
        <v>557</v>
      </c>
      <c r="C644" s="699" t="s">
        <v>574</v>
      </c>
      <c r="D644" s="720" t="s">
        <v>4105</v>
      </c>
      <c r="E644" s="699" t="s">
        <v>4106</v>
      </c>
      <c r="F644" s="720" t="s">
        <v>4107</v>
      </c>
      <c r="G644" s="699" t="s">
        <v>3684</v>
      </c>
      <c r="H644" s="699" t="s">
        <v>3685</v>
      </c>
      <c r="I644" s="711">
        <v>527.88750000000005</v>
      </c>
      <c r="J644" s="711">
        <v>6</v>
      </c>
      <c r="K644" s="712">
        <v>3167.25</v>
      </c>
    </row>
    <row r="645" spans="1:11" ht="14.4" customHeight="1" x14ac:dyDescent="0.3">
      <c r="A645" s="695" t="s">
        <v>556</v>
      </c>
      <c r="B645" s="696" t="s">
        <v>557</v>
      </c>
      <c r="C645" s="699" t="s">
        <v>574</v>
      </c>
      <c r="D645" s="720" t="s">
        <v>4105</v>
      </c>
      <c r="E645" s="699" t="s">
        <v>4106</v>
      </c>
      <c r="F645" s="720" t="s">
        <v>4107</v>
      </c>
      <c r="G645" s="699" t="s">
        <v>3686</v>
      </c>
      <c r="H645" s="699" t="s">
        <v>3687</v>
      </c>
      <c r="I645" s="711">
        <v>527.85</v>
      </c>
      <c r="J645" s="711">
        <v>2</v>
      </c>
      <c r="K645" s="712">
        <v>1055.7</v>
      </c>
    </row>
    <row r="646" spans="1:11" ht="14.4" customHeight="1" x14ac:dyDescent="0.3">
      <c r="A646" s="695" t="s">
        <v>556</v>
      </c>
      <c r="B646" s="696" t="s">
        <v>557</v>
      </c>
      <c r="C646" s="699" t="s">
        <v>574</v>
      </c>
      <c r="D646" s="720" t="s">
        <v>4105</v>
      </c>
      <c r="E646" s="699" t="s">
        <v>4106</v>
      </c>
      <c r="F646" s="720" t="s">
        <v>4107</v>
      </c>
      <c r="G646" s="699" t="s">
        <v>3688</v>
      </c>
      <c r="H646" s="699" t="s">
        <v>3689</v>
      </c>
      <c r="I646" s="711">
        <v>3510.3</v>
      </c>
      <c r="J646" s="711">
        <v>1</v>
      </c>
      <c r="K646" s="712">
        <v>3510.3</v>
      </c>
    </row>
    <row r="647" spans="1:11" ht="14.4" customHeight="1" x14ac:dyDescent="0.3">
      <c r="A647" s="695" t="s">
        <v>556</v>
      </c>
      <c r="B647" s="696" t="s">
        <v>557</v>
      </c>
      <c r="C647" s="699" t="s">
        <v>574</v>
      </c>
      <c r="D647" s="720" t="s">
        <v>4105</v>
      </c>
      <c r="E647" s="699" t="s">
        <v>4106</v>
      </c>
      <c r="F647" s="720" t="s">
        <v>4107</v>
      </c>
      <c r="G647" s="699" t="s">
        <v>3690</v>
      </c>
      <c r="H647" s="699" t="s">
        <v>3691</v>
      </c>
      <c r="I647" s="711">
        <v>1247.1500000000001</v>
      </c>
      <c r="J647" s="711">
        <v>5</v>
      </c>
      <c r="K647" s="712">
        <v>6235.75</v>
      </c>
    </row>
    <row r="648" spans="1:11" ht="14.4" customHeight="1" x14ac:dyDescent="0.3">
      <c r="A648" s="695" t="s">
        <v>556</v>
      </c>
      <c r="B648" s="696" t="s">
        <v>557</v>
      </c>
      <c r="C648" s="699" t="s">
        <v>574</v>
      </c>
      <c r="D648" s="720" t="s">
        <v>4105</v>
      </c>
      <c r="E648" s="699" t="s">
        <v>4106</v>
      </c>
      <c r="F648" s="720" t="s">
        <v>4107</v>
      </c>
      <c r="G648" s="699" t="s">
        <v>3692</v>
      </c>
      <c r="H648" s="699" t="s">
        <v>3693</v>
      </c>
      <c r="I648" s="711">
        <v>5175</v>
      </c>
      <c r="J648" s="711">
        <v>1</v>
      </c>
      <c r="K648" s="712">
        <v>5175</v>
      </c>
    </row>
    <row r="649" spans="1:11" ht="14.4" customHeight="1" x14ac:dyDescent="0.3">
      <c r="A649" s="695" t="s">
        <v>556</v>
      </c>
      <c r="B649" s="696" t="s">
        <v>557</v>
      </c>
      <c r="C649" s="699" t="s">
        <v>574</v>
      </c>
      <c r="D649" s="720" t="s">
        <v>4105</v>
      </c>
      <c r="E649" s="699" t="s">
        <v>4106</v>
      </c>
      <c r="F649" s="720" t="s">
        <v>4107</v>
      </c>
      <c r="G649" s="699" t="s">
        <v>3694</v>
      </c>
      <c r="H649" s="699" t="s">
        <v>3695</v>
      </c>
      <c r="I649" s="711">
        <v>5774.1</v>
      </c>
      <c r="J649" s="711">
        <v>2</v>
      </c>
      <c r="K649" s="712">
        <v>11548.2</v>
      </c>
    </row>
    <row r="650" spans="1:11" ht="14.4" customHeight="1" x14ac:dyDescent="0.3">
      <c r="A650" s="695" t="s">
        <v>556</v>
      </c>
      <c r="B650" s="696" t="s">
        <v>557</v>
      </c>
      <c r="C650" s="699" t="s">
        <v>574</v>
      </c>
      <c r="D650" s="720" t="s">
        <v>4105</v>
      </c>
      <c r="E650" s="699" t="s">
        <v>4106</v>
      </c>
      <c r="F650" s="720" t="s">
        <v>4107</v>
      </c>
      <c r="G650" s="699" t="s">
        <v>3696</v>
      </c>
      <c r="H650" s="699" t="s">
        <v>3697</v>
      </c>
      <c r="I650" s="711">
        <v>8572.7999999999993</v>
      </c>
      <c r="J650" s="711">
        <v>1</v>
      </c>
      <c r="K650" s="712">
        <v>8572.7999999999993</v>
      </c>
    </row>
    <row r="651" spans="1:11" ht="14.4" customHeight="1" x14ac:dyDescent="0.3">
      <c r="A651" s="695" t="s">
        <v>556</v>
      </c>
      <c r="B651" s="696" t="s">
        <v>557</v>
      </c>
      <c r="C651" s="699" t="s">
        <v>574</v>
      </c>
      <c r="D651" s="720" t="s">
        <v>4105</v>
      </c>
      <c r="E651" s="699" t="s">
        <v>4106</v>
      </c>
      <c r="F651" s="720" t="s">
        <v>4107</v>
      </c>
      <c r="G651" s="699" t="s">
        <v>3698</v>
      </c>
      <c r="H651" s="699" t="s">
        <v>3699</v>
      </c>
      <c r="I651" s="711">
        <v>1856.1</v>
      </c>
      <c r="J651" s="711">
        <v>8</v>
      </c>
      <c r="K651" s="712">
        <v>14848.8</v>
      </c>
    </row>
    <row r="652" spans="1:11" ht="14.4" customHeight="1" x14ac:dyDescent="0.3">
      <c r="A652" s="695" t="s">
        <v>556</v>
      </c>
      <c r="B652" s="696" t="s">
        <v>557</v>
      </c>
      <c r="C652" s="699" t="s">
        <v>574</v>
      </c>
      <c r="D652" s="720" t="s">
        <v>4105</v>
      </c>
      <c r="E652" s="699" t="s">
        <v>4106</v>
      </c>
      <c r="F652" s="720" t="s">
        <v>4107</v>
      </c>
      <c r="G652" s="699" t="s">
        <v>3700</v>
      </c>
      <c r="H652" s="699" t="s">
        <v>3701</v>
      </c>
      <c r="I652" s="711">
        <v>901.74</v>
      </c>
      <c r="J652" s="711">
        <v>2</v>
      </c>
      <c r="K652" s="712">
        <v>1803.48</v>
      </c>
    </row>
    <row r="653" spans="1:11" ht="14.4" customHeight="1" x14ac:dyDescent="0.3">
      <c r="A653" s="695" t="s">
        <v>556</v>
      </c>
      <c r="B653" s="696" t="s">
        <v>557</v>
      </c>
      <c r="C653" s="699" t="s">
        <v>574</v>
      </c>
      <c r="D653" s="720" t="s">
        <v>4105</v>
      </c>
      <c r="E653" s="699" t="s">
        <v>4106</v>
      </c>
      <c r="F653" s="720" t="s">
        <v>4107</v>
      </c>
      <c r="G653" s="699" t="s">
        <v>3702</v>
      </c>
      <c r="H653" s="699" t="s">
        <v>3703</v>
      </c>
      <c r="I653" s="711">
        <v>3510.3</v>
      </c>
      <c r="J653" s="711">
        <v>1</v>
      </c>
      <c r="K653" s="712">
        <v>3510.3</v>
      </c>
    </row>
    <row r="654" spans="1:11" ht="14.4" customHeight="1" x14ac:dyDescent="0.3">
      <c r="A654" s="695" t="s">
        <v>556</v>
      </c>
      <c r="B654" s="696" t="s">
        <v>557</v>
      </c>
      <c r="C654" s="699" t="s">
        <v>574</v>
      </c>
      <c r="D654" s="720" t="s">
        <v>4105</v>
      </c>
      <c r="E654" s="699" t="s">
        <v>4106</v>
      </c>
      <c r="F654" s="720" t="s">
        <v>4107</v>
      </c>
      <c r="G654" s="699" t="s">
        <v>3704</v>
      </c>
      <c r="H654" s="699" t="s">
        <v>3705</v>
      </c>
      <c r="I654" s="711">
        <v>499.34</v>
      </c>
      <c r="J654" s="711">
        <v>2</v>
      </c>
      <c r="K654" s="712">
        <v>998.68</v>
      </c>
    </row>
    <row r="655" spans="1:11" ht="14.4" customHeight="1" x14ac:dyDescent="0.3">
      <c r="A655" s="695" t="s">
        <v>556</v>
      </c>
      <c r="B655" s="696" t="s">
        <v>557</v>
      </c>
      <c r="C655" s="699" t="s">
        <v>574</v>
      </c>
      <c r="D655" s="720" t="s">
        <v>4105</v>
      </c>
      <c r="E655" s="699" t="s">
        <v>4106</v>
      </c>
      <c r="F655" s="720" t="s">
        <v>4107</v>
      </c>
      <c r="G655" s="699" t="s">
        <v>3706</v>
      </c>
      <c r="H655" s="699" t="s">
        <v>3707</v>
      </c>
      <c r="I655" s="711">
        <v>8703.9</v>
      </c>
      <c r="J655" s="711">
        <v>1</v>
      </c>
      <c r="K655" s="712">
        <v>8703.9</v>
      </c>
    </row>
    <row r="656" spans="1:11" ht="14.4" customHeight="1" x14ac:dyDescent="0.3">
      <c r="A656" s="695" t="s">
        <v>556</v>
      </c>
      <c r="B656" s="696" t="s">
        <v>557</v>
      </c>
      <c r="C656" s="699" t="s">
        <v>574</v>
      </c>
      <c r="D656" s="720" t="s">
        <v>4105</v>
      </c>
      <c r="E656" s="699" t="s">
        <v>4106</v>
      </c>
      <c r="F656" s="720" t="s">
        <v>4107</v>
      </c>
      <c r="G656" s="699" t="s">
        <v>3708</v>
      </c>
      <c r="H656" s="699" t="s">
        <v>3709</v>
      </c>
      <c r="I656" s="711">
        <v>499.32</v>
      </c>
      <c r="J656" s="711">
        <v>2</v>
      </c>
      <c r="K656" s="712">
        <v>998.64</v>
      </c>
    </row>
    <row r="657" spans="1:11" ht="14.4" customHeight="1" x14ac:dyDescent="0.3">
      <c r="A657" s="695" t="s">
        <v>556</v>
      </c>
      <c r="B657" s="696" t="s">
        <v>557</v>
      </c>
      <c r="C657" s="699" t="s">
        <v>574</v>
      </c>
      <c r="D657" s="720" t="s">
        <v>4105</v>
      </c>
      <c r="E657" s="699" t="s">
        <v>4106</v>
      </c>
      <c r="F657" s="720" t="s">
        <v>4107</v>
      </c>
      <c r="G657" s="699" t="s">
        <v>3710</v>
      </c>
      <c r="H657" s="699" t="s">
        <v>3711</v>
      </c>
      <c r="I657" s="711">
        <v>344.25749999999999</v>
      </c>
      <c r="J657" s="711">
        <v>5</v>
      </c>
      <c r="K657" s="712">
        <v>1721.31</v>
      </c>
    </row>
    <row r="658" spans="1:11" ht="14.4" customHeight="1" x14ac:dyDescent="0.3">
      <c r="A658" s="695" t="s">
        <v>556</v>
      </c>
      <c r="B658" s="696" t="s">
        <v>557</v>
      </c>
      <c r="C658" s="699" t="s">
        <v>574</v>
      </c>
      <c r="D658" s="720" t="s">
        <v>4105</v>
      </c>
      <c r="E658" s="699" t="s">
        <v>4106</v>
      </c>
      <c r="F658" s="720" t="s">
        <v>4107</v>
      </c>
      <c r="G658" s="699" t="s">
        <v>3712</v>
      </c>
      <c r="H658" s="699" t="s">
        <v>3713</v>
      </c>
      <c r="I658" s="711">
        <v>1591.44</v>
      </c>
      <c r="J658" s="711">
        <v>2</v>
      </c>
      <c r="K658" s="712">
        <v>3182.88</v>
      </c>
    </row>
    <row r="659" spans="1:11" ht="14.4" customHeight="1" x14ac:dyDescent="0.3">
      <c r="A659" s="695" t="s">
        <v>556</v>
      </c>
      <c r="B659" s="696" t="s">
        <v>557</v>
      </c>
      <c r="C659" s="699" t="s">
        <v>574</v>
      </c>
      <c r="D659" s="720" t="s">
        <v>4105</v>
      </c>
      <c r="E659" s="699" t="s">
        <v>4106</v>
      </c>
      <c r="F659" s="720" t="s">
        <v>4107</v>
      </c>
      <c r="G659" s="699" t="s">
        <v>3714</v>
      </c>
      <c r="H659" s="699" t="s">
        <v>3715</v>
      </c>
      <c r="I659" s="711">
        <v>1839.1</v>
      </c>
      <c r="J659" s="711">
        <v>2</v>
      </c>
      <c r="K659" s="712">
        <v>3678.2</v>
      </c>
    </row>
    <row r="660" spans="1:11" ht="14.4" customHeight="1" x14ac:dyDescent="0.3">
      <c r="A660" s="695" t="s">
        <v>556</v>
      </c>
      <c r="B660" s="696" t="s">
        <v>557</v>
      </c>
      <c r="C660" s="699" t="s">
        <v>574</v>
      </c>
      <c r="D660" s="720" t="s">
        <v>4105</v>
      </c>
      <c r="E660" s="699" t="s">
        <v>4106</v>
      </c>
      <c r="F660" s="720" t="s">
        <v>4107</v>
      </c>
      <c r="G660" s="699" t="s">
        <v>3716</v>
      </c>
      <c r="H660" s="699" t="s">
        <v>3717</v>
      </c>
      <c r="I660" s="711">
        <v>1105.905</v>
      </c>
      <c r="J660" s="711">
        <v>2</v>
      </c>
      <c r="K660" s="712">
        <v>2211.81</v>
      </c>
    </row>
    <row r="661" spans="1:11" ht="14.4" customHeight="1" x14ac:dyDescent="0.3">
      <c r="A661" s="695" t="s">
        <v>556</v>
      </c>
      <c r="B661" s="696" t="s">
        <v>557</v>
      </c>
      <c r="C661" s="699" t="s">
        <v>574</v>
      </c>
      <c r="D661" s="720" t="s">
        <v>4105</v>
      </c>
      <c r="E661" s="699" t="s">
        <v>4106</v>
      </c>
      <c r="F661" s="720" t="s">
        <v>4107</v>
      </c>
      <c r="G661" s="699" t="s">
        <v>3718</v>
      </c>
      <c r="H661" s="699" t="s">
        <v>3719</v>
      </c>
      <c r="I661" s="711">
        <v>6262.99</v>
      </c>
      <c r="J661" s="711">
        <v>1</v>
      </c>
      <c r="K661" s="712">
        <v>6262.99</v>
      </c>
    </row>
    <row r="662" spans="1:11" ht="14.4" customHeight="1" x14ac:dyDescent="0.3">
      <c r="A662" s="695" t="s">
        <v>556</v>
      </c>
      <c r="B662" s="696" t="s">
        <v>557</v>
      </c>
      <c r="C662" s="699" t="s">
        <v>574</v>
      </c>
      <c r="D662" s="720" t="s">
        <v>4105</v>
      </c>
      <c r="E662" s="699" t="s">
        <v>4106</v>
      </c>
      <c r="F662" s="720" t="s">
        <v>4107</v>
      </c>
      <c r="G662" s="699" t="s">
        <v>3720</v>
      </c>
      <c r="H662" s="699" t="s">
        <v>3721</v>
      </c>
      <c r="I662" s="711">
        <v>1375.4</v>
      </c>
      <c r="J662" s="711">
        <v>1</v>
      </c>
      <c r="K662" s="712">
        <v>1375.4</v>
      </c>
    </row>
    <row r="663" spans="1:11" ht="14.4" customHeight="1" x14ac:dyDescent="0.3">
      <c r="A663" s="695" t="s">
        <v>556</v>
      </c>
      <c r="B663" s="696" t="s">
        <v>557</v>
      </c>
      <c r="C663" s="699" t="s">
        <v>574</v>
      </c>
      <c r="D663" s="720" t="s">
        <v>4105</v>
      </c>
      <c r="E663" s="699" t="s">
        <v>4106</v>
      </c>
      <c r="F663" s="720" t="s">
        <v>4107</v>
      </c>
      <c r="G663" s="699" t="s">
        <v>3722</v>
      </c>
      <c r="H663" s="699" t="s">
        <v>3723</v>
      </c>
      <c r="I663" s="711">
        <v>1547.0374999999999</v>
      </c>
      <c r="J663" s="711">
        <v>4</v>
      </c>
      <c r="K663" s="712">
        <v>6188.15</v>
      </c>
    </row>
    <row r="664" spans="1:11" ht="14.4" customHeight="1" x14ac:dyDescent="0.3">
      <c r="A664" s="695" t="s">
        <v>556</v>
      </c>
      <c r="B664" s="696" t="s">
        <v>557</v>
      </c>
      <c r="C664" s="699" t="s">
        <v>574</v>
      </c>
      <c r="D664" s="720" t="s">
        <v>4105</v>
      </c>
      <c r="E664" s="699" t="s">
        <v>4106</v>
      </c>
      <c r="F664" s="720" t="s">
        <v>4107</v>
      </c>
      <c r="G664" s="699" t="s">
        <v>3724</v>
      </c>
      <c r="H664" s="699" t="s">
        <v>3725</v>
      </c>
      <c r="I664" s="711">
        <v>12872.89</v>
      </c>
      <c r="J664" s="711">
        <v>1</v>
      </c>
      <c r="K664" s="712">
        <v>12872.89</v>
      </c>
    </row>
    <row r="665" spans="1:11" ht="14.4" customHeight="1" x14ac:dyDescent="0.3">
      <c r="A665" s="695" t="s">
        <v>556</v>
      </c>
      <c r="B665" s="696" t="s">
        <v>557</v>
      </c>
      <c r="C665" s="699" t="s">
        <v>574</v>
      </c>
      <c r="D665" s="720" t="s">
        <v>4105</v>
      </c>
      <c r="E665" s="699" t="s">
        <v>4106</v>
      </c>
      <c r="F665" s="720" t="s">
        <v>4107</v>
      </c>
      <c r="G665" s="699" t="s">
        <v>3726</v>
      </c>
      <c r="H665" s="699" t="s">
        <v>3727</v>
      </c>
      <c r="I665" s="711">
        <v>9660</v>
      </c>
      <c r="J665" s="711">
        <v>1</v>
      </c>
      <c r="K665" s="712">
        <v>9660</v>
      </c>
    </row>
    <row r="666" spans="1:11" ht="14.4" customHeight="1" x14ac:dyDescent="0.3">
      <c r="A666" s="695" t="s">
        <v>556</v>
      </c>
      <c r="B666" s="696" t="s">
        <v>557</v>
      </c>
      <c r="C666" s="699" t="s">
        <v>574</v>
      </c>
      <c r="D666" s="720" t="s">
        <v>4105</v>
      </c>
      <c r="E666" s="699" t="s">
        <v>4106</v>
      </c>
      <c r="F666" s="720" t="s">
        <v>4107</v>
      </c>
      <c r="G666" s="699" t="s">
        <v>3728</v>
      </c>
      <c r="H666" s="699" t="s">
        <v>3729</v>
      </c>
      <c r="I666" s="711">
        <v>1274.548</v>
      </c>
      <c r="J666" s="711">
        <v>10</v>
      </c>
      <c r="K666" s="712">
        <v>12745.630000000001</v>
      </c>
    </row>
    <row r="667" spans="1:11" ht="14.4" customHeight="1" x14ac:dyDescent="0.3">
      <c r="A667" s="695" t="s">
        <v>556</v>
      </c>
      <c r="B667" s="696" t="s">
        <v>557</v>
      </c>
      <c r="C667" s="699" t="s">
        <v>574</v>
      </c>
      <c r="D667" s="720" t="s">
        <v>4105</v>
      </c>
      <c r="E667" s="699" t="s">
        <v>4106</v>
      </c>
      <c r="F667" s="720" t="s">
        <v>4107</v>
      </c>
      <c r="G667" s="699" t="s">
        <v>3730</v>
      </c>
      <c r="H667" s="699" t="s">
        <v>3731</v>
      </c>
      <c r="I667" s="711">
        <v>1435.257142857143</v>
      </c>
      <c r="J667" s="711">
        <v>9</v>
      </c>
      <c r="K667" s="712">
        <v>12917.310000000001</v>
      </c>
    </row>
    <row r="668" spans="1:11" ht="14.4" customHeight="1" x14ac:dyDescent="0.3">
      <c r="A668" s="695" t="s">
        <v>556</v>
      </c>
      <c r="B668" s="696" t="s">
        <v>557</v>
      </c>
      <c r="C668" s="699" t="s">
        <v>574</v>
      </c>
      <c r="D668" s="720" t="s">
        <v>4105</v>
      </c>
      <c r="E668" s="699" t="s">
        <v>4106</v>
      </c>
      <c r="F668" s="720" t="s">
        <v>4107</v>
      </c>
      <c r="G668" s="699" t="s">
        <v>3732</v>
      </c>
      <c r="H668" s="699" t="s">
        <v>3733</v>
      </c>
      <c r="I668" s="711">
        <v>7512.95</v>
      </c>
      <c r="J668" s="711">
        <v>5</v>
      </c>
      <c r="K668" s="712">
        <v>37564.75</v>
      </c>
    </row>
    <row r="669" spans="1:11" ht="14.4" customHeight="1" x14ac:dyDescent="0.3">
      <c r="A669" s="695" t="s">
        <v>556</v>
      </c>
      <c r="B669" s="696" t="s">
        <v>557</v>
      </c>
      <c r="C669" s="699" t="s">
        <v>574</v>
      </c>
      <c r="D669" s="720" t="s">
        <v>4105</v>
      </c>
      <c r="E669" s="699" t="s">
        <v>4106</v>
      </c>
      <c r="F669" s="720" t="s">
        <v>4107</v>
      </c>
      <c r="G669" s="699" t="s">
        <v>3734</v>
      </c>
      <c r="H669" s="699" t="s">
        <v>3735</v>
      </c>
      <c r="I669" s="711">
        <v>5146.25</v>
      </c>
      <c r="J669" s="711">
        <v>1</v>
      </c>
      <c r="K669" s="712">
        <v>5146.25</v>
      </c>
    </row>
    <row r="670" spans="1:11" ht="14.4" customHeight="1" x14ac:dyDescent="0.3">
      <c r="A670" s="695" t="s">
        <v>556</v>
      </c>
      <c r="B670" s="696" t="s">
        <v>557</v>
      </c>
      <c r="C670" s="699" t="s">
        <v>574</v>
      </c>
      <c r="D670" s="720" t="s">
        <v>4105</v>
      </c>
      <c r="E670" s="699" t="s">
        <v>4106</v>
      </c>
      <c r="F670" s="720" t="s">
        <v>4107</v>
      </c>
      <c r="G670" s="699" t="s">
        <v>3736</v>
      </c>
      <c r="H670" s="699" t="s">
        <v>3737</v>
      </c>
      <c r="I670" s="711">
        <v>8572.7999999999993</v>
      </c>
      <c r="J670" s="711">
        <v>1</v>
      </c>
      <c r="K670" s="712">
        <v>8572.7999999999993</v>
      </c>
    </row>
    <row r="671" spans="1:11" ht="14.4" customHeight="1" x14ac:dyDescent="0.3">
      <c r="A671" s="695" t="s">
        <v>556</v>
      </c>
      <c r="B671" s="696" t="s">
        <v>557</v>
      </c>
      <c r="C671" s="699" t="s">
        <v>574</v>
      </c>
      <c r="D671" s="720" t="s">
        <v>4105</v>
      </c>
      <c r="E671" s="699" t="s">
        <v>4106</v>
      </c>
      <c r="F671" s="720" t="s">
        <v>4107</v>
      </c>
      <c r="G671" s="699" t="s">
        <v>3738</v>
      </c>
      <c r="H671" s="699" t="s">
        <v>3739</v>
      </c>
      <c r="I671" s="711">
        <v>1247.75</v>
      </c>
      <c r="J671" s="711">
        <v>2</v>
      </c>
      <c r="K671" s="712">
        <v>2495.5</v>
      </c>
    </row>
    <row r="672" spans="1:11" ht="14.4" customHeight="1" x14ac:dyDescent="0.3">
      <c r="A672" s="695" t="s">
        <v>556</v>
      </c>
      <c r="B672" s="696" t="s">
        <v>557</v>
      </c>
      <c r="C672" s="699" t="s">
        <v>574</v>
      </c>
      <c r="D672" s="720" t="s">
        <v>4105</v>
      </c>
      <c r="E672" s="699" t="s">
        <v>4106</v>
      </c>
      <c r="F672" s="720" t="s">
        <v>4107</v>
      </c>
      <c r="G672" s="699" t="s">
        <v>3740</v>
      </c>
      <c r="H672" s="699" t="s">
        <v>3741</v>
      </c>
      <c r="I672" s="711">
        <v>5330.25</v>
      </c>
      <c r="J672" s="711">
        <v>1</v>
      </c>
      <c r="K672" s="712">
        <v>5330.25</v>
      </c>
    </row>
    <row r="673" spans="1:11" ht="14.4" customHeight="1" x14ac:dyDescent="0.3">
      <c r="A673" s="695" t="s">
        <v>556</v>
      </c>
      <c r="B673" s="696" t="s">
        <v>557</v>
      </c>
      <c r="C673" s="699" t="s">
        <v>574</v>
      </c>
      <c r="D673" s="720" t="s">
        <v>4105</v>
      </c>
      <c r="E673" s="699" t="s">
        <v>4106</v>
      </c>
      <c r="F673" s="720" t="s">
        <v>4107</v>
      </c>
      <c r="G673" s="699" t="s">
        <v>3742</v>
      </c>
      <c r="H673" s="699" t="s">
        <v>3743</v>
      </c>
      <c r="I673" s="711">
        <v>527.85</v>
      </c>
      <c r="J673" s="711">
        <v>14</v>
      </c>
      <c r="K673" s="712">
        <v>7389.9000000000005</v>
      </c>
    </row>
    <row r="674" spans="1:11" ht="14.4" customHeight="1" x14ac:dyDescent="0.3">
      <c r="A674" s="695" t="s">
        <v>556</v>
      </c>
      <c r="B674" s="696" t="s">
        <v>557</v>
      </c>
      <c r="C674" s="699" t="s">
        <v>574</v>
      </c>
      <c r="D674" s="720" t="s">
        <v>4105</v>
      </c>
      <c r="E674" s="699" t="s">
        <v>4106</v>
      </c>
      <c r="F674" s="720" t="s">
        <v>4107</v>
      </c>
      <c r="G674" s="699" t="s">
        <v>3744</v>
      </c>
      <c r="H674" s="699" t="s">
        <v>3745</v>
      </c>
      <c r="I674" s="711">
        <v>3795</v>
      </c>
      <c r="J674" s="711">
        <v>1</v>
      </c>
      <c r="K674" s="712">
        <v>3795</v>
      </c>
    </row>
    <row r="675" spans="1:11" ht="14.4" customHeight="1" x14ac:dyDescent="0.3">
      <c r="A675" s="695" t="s">
        <v>556</v>
      </c>
      <c r="B675" s="696" t="s">
        <v>557</v>
      </c>
      <c r="C675" s="699" t="s">
        <v>574</v>
      </c>
      <c r="D675" s="720" t="s">
        <v>4105</v>
      </c>
      <c r="E675" s="699" t="s">
        <v>4106</v>
      </c>
      <c r="F675" s="720" t="s">
        <v>4107</v>
      </c>
      <c r="G675" s="699" t="s">
        <v>3746</v>
      </c>
      <c r="H675" s="699" t="s">
        <v>3747</v>
      </c>
      <c r="I675" s="711">
        <v>329.46200000000005</v>
      </c>
      <c r="J675" s="711">
        <v>5</v>
      </c>
      <c r="K675" s="712">
        <v>1647.3100000000002</v>
      </c>
    </row>
    <row r="676" spans="1:11" ht="14.4" customHeight="1" x14ac:dyDescent="0.3">
      <c r="A676" s="695" t="s">
        <v>556</v>
      </c>
      <c r="B676" s="696" t="s">
        <v>557</v>
      </c>
      <c r="C676" s="699" t="s">
        <v>574</v>
      </c>
      <c r="D676" s="720" t="s">
        <v>4105</v>
      </c>
      <c r="E676" s="699" t="s">
        <v>4106</v>
      </c>
      <c r="F676" s="720" t="s">
        <v>4107</v>
      </c>
      <c r="G676" s="699" t="s">
        <v>3748</v>
      </c>
      <c r="H676" s="699" t="s">
        <v>3749</v>
      </c>
      <c r="I676" s="711">
        <v>901.74</v>
      </c>
      <c r="J676" s="711">
        <v>1</v>
      </c>
      <c r="K676" s="712">
        <v>901.74</v>
      </c>
    </row>
    <row r="677" spans="1:11" ht="14.4" customHeight="1" x14ac:dyDescent="0.3">
      <c r="A677" s="695" t="s">
        <v>556</v>
      </c>
      <c r="B677" s="696" t="s">
        <v>557</v>
      </c>
      <c r="C677" s="699" t="s">
        <v>574</v>
      </c>
      <c r="D677" s="720" t="s">
        <v>4105</v>
      </c>
      <c r="E677" s="699" t="s">
        <v>4106</v>
      </c>
      <c r="F677" s="720" t="s">
        <v>4107</v>
      </c>
      <c r="G677" s="699" t="s">
        <v>3750</v>
      </c>
      <c r="H677" s="699" t="s">
        <v>3751</v>
      </c>
      <c r="I677" s="711">
        <v>1232.3399999999999</v>
      </c>
      <c r="J677" s="711">
        <v>1</v>
      </c>
      <c r="K677" s="712">
        <v>1232.3399999999999</v>
      </c>
    </row>
    <row r="678" spans="1:11" ht="14.4" customHeight="1" x14ac:dyDescent="0.3">
      <c r="A678" s="695" t="s">
        <v>556</v>
      </c>
      <c r="B678" s="696" t="s">
        <v>557</v>
      </c>
      <c r="C678" s="699" t="s">
        <v>574</v>
      </c>
      <c r="D678" s="720" t="s">
        <v>4105</v>
      </c>
      <c r="E678" s="699" t="s">
        <v>4106</v>
      </c>
      <c r="F678" s="720" t="s">
        <v>4107</v>
      </c>
      <c r="G678" s="699" t="s">
        <v>3752</v>
      </c>
      <c r="H678" s="699" t="s">
        <v>3753</v>
      </c>
      <c r="I678" s="711">
        <v>750.14</v>
      </c>
      <c r="J678" s="711">
        <v>1</v>
      </c>
      <c r="K678" s="712">
        <v>750.14</v>
      </c>
    </row>
    <row r="679" spans="1:11" ht="14.4" customHeight="1" x14ac:dyDescent="0.3">
      <c r="A679" s="695" t="s">
        <v>556</v>
      </c>
      <c r="B679" s="696" t="s">
        <v>557</v>
      </c>
      <c r="C679" s="699" t="s">
        <v>574</v>
      </c>
      <c r="D679" s="720" t="s">
        <v>4105</v>
      </c>
      <c r="E679" s="699" t="s">
        <v>4106</v>
      </c>
      <c r="F679" s="720" t="s">
        <v>4107</v>
      </c>
      <c r="G679" s="699" t="s">
        <v>3754</v>
      </c>
      <c r="H679" s="699" t="s">
        <v>3755</v>
      </c>
      <c r="I679" s="711">
        <v>9275</v>
      </c>
      <c r="J679" s="711">
        <v>1</v>
      </c>
      <c r="K679" s="712">
        <v>9275</v>
      </c>
    </row>
    <row r="680" spans="1:11" ht="14.4" customHeight="1" x14ac:dyDescent="0.3">
      <c r="A680" s="695" t="s">
        <v>556</v>
      </c>
      <c r="B680" s="696" t="s">
        <v>557</v>
      </c>
      <c r="C680" s="699" t="s">
        <v>574</v>
      </c>
      <c r="D680" s="720" t="s">
        <v>4105</v>
      </c>
      <c r="E680" s="699" t="s">
        <v>4106</v>
      </c>
      <c r="F680" s="720" t="s">
        <v>4107</v>
      </c>
      <c r="G680" s="699" t="s">
        <v>3756</v>
      </c>
      <c r="H680" s="699" t="s">
        <v>3757</v>
      </c>
      <c r="I680" s="711">
        <v>1232.32</v>
      </c>
      <c r="J680" s="711">
        <v>2</v>
      </c>
      <c r="K680" s="712">
        <v>2464.64</v>
      </c>
    </row>
    <row r="681" spans="1:11" ht="14.4" customHeight="1" x14ac:dyDescent="0.3">
      <c r="A681" s="695" t="s">
        <v>556</v>
      </c>
      <c r="B681" s="696" t="s">
        <v>557</v>
      </c>
      <c r="C681" s="699" t="s">
        <v>574</v>
      </c>
      <c r="D681" s="720" t="s">
        <v>4105</v>
      </c>
      <c r="E681" s="699" t="s">
        <v>4106</v>
      </c>
      <c r="F681" s="720" t="s">
        <v>4107</v>
      </c>
      <c r="G681" s="699" t="s">
        <v>3758</v>
      </c>
      <c r="H681" s="699" t="s">
        <v>3179</v>
      </c>
      <c r="I681" s="711">
        <v>1094.4000000000001</v>
      </c>
      <c r="J681" s="711">
        <v>1</v>
      </c>
      <c r="K681" s="712">
        <v>1094.4000000000001</v>
      </c>
    </row>
    <row r="682" spans="1:11" ht="14.4" customHeight="1" x14ac:dyDescent="0.3">
      <c r="A682" s="695" t="s">
        <v>556</v>
      </c>
      <c r="B682" s="696" t="s">
        <v>557</v>
      </c>
      <c r="C682" s="699" t="s">
        <v>574</v>
      </c>
      <c r="D682" s="720" t="s">
        <v>4105</v>
      </c>
      <c r="E682" s="699" t="s">
        <v>4106</v>
      </c>
      <c r="F682" s="720" t="s">
        <v>4107</v>
      </c>
      <c r="G682" s="699" t="s">
        <v>3759</v>
      </c>
      <c r="H682" s="699" t="s">
        <v>3760</v>
      </c>
      <c r="I682" s="711">
        <v>1098.9650000000001</v>
      </c>
      <c r="J682" s="711">
        <v>2</v>
      </c>
      <c r="K682" s="712">
        <v>2197.9300000000003</v>
      </c>
    </row>
    <row r="683" spans="1:11" ht="14.4" customHeight="1" x14ac:dyDescent="0.3">
      <c r="A683" s="695" t="s">
        <v>556</v>
      </c>
      <c r="B683" s="696" t="s">
        <v>557</v>
      </c>
      <c r="C683" s="699" t="s">
        <v>574</v>
      </c>
      <c r="D683" s="720" t="s">
        <v>4105</v>
      </c>
      <c r="E683" s="699" t="s">
        <v>4106</v>
      </c>
      <c r="F683" s="720" t="s">
        <v>4107</v>
      </c>
      <c r="G683" s="699" t="s">
        <v>3761</v>
      </c>
      <c r="H683" s="699" t="s">
        <v>3762</v>
      </c>
      <c r="I683" s="711">
        <v>1247.1742857142856</v>
      </c>
      <c r="J683" s="711">
        <v>11</v>
      </c>
      <c r="K683" s="712">
        <v>13718.910000000002</v>
      </c>
    </row>
    <row r="684" spans="1:11" ht="14.4" customHeight="1" x14ac:dyDescent="0.3">
      <c r="A684" s="695" t="s">
        <v>556</v>
      </c>
      <c r="B684" s="696" t="s">
        <v>557</v>
      </c>
      <c r="C684" s="699" t="s">
        <v>574</v>
      </c>
      <c r="D684" s="720" t="s">
        <v>4105</v>
      </c>
      <c r="E684" s="699" t="s">
        <v>4106</v>
      </c>
      <c r="F684" s="720" t="s">
        <v>4107</v>
      </c>
      <c r="G684" s="699" t="s">
        <v>3763</v>
      </c>
      <c r="H684" s="699" t="s">
        <v>3764</v>
      </c>
      <c r="I684" s="711">
        <v>1029.45</v>
      </c>
      <c r="J684" s="711">
        <v>1</v>
      </c>
      <c r="K684" s="712">
        <v>1029.45</v>
      </c>
    </row>
    <row r="685" spans="1:11" ht="14.4" customHeight="1" x14ac:dyDescent="0.3">
      <c r="A685" s="695" t="s">
        <v>556</v>
      </c>
      <c r="B685" s="696" t="s">
        <v>557</v>
      </c>
      <c r="C685" s="699" t="s">
        <v>574</v>
      </c>
      <c r="D685" s="720" t="s">
        <v>4105</v>
      </c>
      <c r="E685" s="699" t="s">
        <v>4106</v>
      </c>
      <c r="F685" s="720" t="s">
        <v>4107</v>
      </c>
      <c r="G685" s="699" t="s">
        <v>3765</v>
      </c>
      <c r="H685" s="699" t="s">
        <v>3766</v>
      </c>
      <c r="I685" s="711">
        <v>582</v>
      </c>
      <c r="J685" s="711">
        <v>2</v>
      </c>
      <c r="K685" s="712">
        <v>1164</v>
      </c>
    </row>
    <row r="686" spans="1:11" ht="14.4" customHeight="1" x14ac:dyDescent="0.3">
      <c r="A686" s="695" t="s">
        <v>556</v>
      </c>
      <c r="B686" s="696" t="s">
        <v>557</v>
      </c>
      <c r="C686" s="699" t="s">
        <v>574</v>
      </c>
      <c r="D686" s="720" t="s">
        <v>4105</v>
      </c>
      <c r="E686" s="699" t="s">
        <v>4106</v>
      </c>
      <c r="F686" s="720" t="s">
        <v>4107</v>
      </c>
      <c r="G686" s="699" t="s">
        <v>3767</v>
      </c>
      <c r="H686" s="699" t="s">
        <v>3768</v>
      </c>
      <c r="I686" s="711">
        <v>863.39</v>
      </c>
      <c r="J686" s="711">
        <v>2</v>
      </c>
      <c r="K686" s="712">
        <v>1726.78</v>
      </c>
    </row>
    <row r="687" spans="1:11" ht="14.4" customHeight="1" x14ac:dyDescent="0.3">
      <c r="A687" s="695" t="s">
        <v>556</v>
      </c>
      <c r="B687" s="696" t="s">
        <v>557</v>
      </c>
      <c r="C687" s="699" t="s">
        <v>574</v>
      </c>
      <c r="D687" s="720" t="s">
        <v>4105</v>
      </c>
      <c r="E687" s="699" t="s">
        <v>4106</v>
      </c>
      <c r="F687" s="720" t="s">
        <v>4107</v>
      </c>
      <c r="G687" s="699" t="s">
        <v>3769</v>
      </c>
      <c r="H687" s="699" t="s">
        <v>3770</v>
      </c>
      <c r="I687" s="711">
        <v>216.61</v>
      </c>
      <c r="J687" s="711">
        <v>2</v>
      </c>
      <c r="K687" s="712">
        <v>433.22</v>
      </c>
    </row>
    <row r="688" spans="1:11" ht="14.4" customHeight="1" x14ac:dyDescent="0.3">
      <c r="A688" s="695" t="s">
        <v>556</v>
      </c>
      <c r="B688" s="696" t="s">
        <v>557</v>
      </c>
      <c r="C688" s="699" t="s">
        <v>574</v>
      </c>
      <c r="D688" s="720" t="s">
        <v>4105</v>
      </c>
      <c r="E688" s="699" t="s">
        <v>4106</v>
      </c>
      <c r="F688" s="720" t="s">
        <v>4107</v>
      </c>
      <c r="G688" s="699" t="s">
        <v>3771</v>
      </c>
      <c r="H688" s="699" t="s">
        <v>3772</v>
      </c>
      <c r="I688" s="711">
        <v>6716.5</v>
      </c>
      <c r="J688" s="711">
        <v>1</v>
      </c>
      <c r="K688" s="712">
        <v>6716.5</v>
      </c>
    </row>
    <row r="689" spans="1:11" ht="14.4" customHeight="1" x14ac:dyDescent="0.3">
      <c r="A689" s="695" t="s">
        <v>556</v>
      </c>
      <c r="B689" s="696" t="s">
        <v>557</v>
      </c>
      <c r="C689" s="699" t="s">
        <v>574</v>
      </c>
      <c r="D689" s="720" t="s">
        <v>4105</v>
      </c>
      <c r="E689" s="699" t="s">
        <v>4106</v>
      </c>
      <c r="F689" s="720" t="s">
        <v>4107</v>
      </c>
      <c r="G689" s="699" t="s">
        <v>3773</v>
      </c>
      <c r="H689" s="699" t="s">
        <v>3774</v>
      </c>
      <c r="I689" s="711">
        <v>2129.4749999999999</v>
      </c>
      <c r="J689" s="711">
        <v>2</v>
      </c>
      <c r="K689" s="712">
        <v>4258.95</v>
      </c>
    </row>
    <row r="690" spans="1:11" ht="14.4" customHeight="1" x14ac:dyDescent="0.3">
      <c r="A690" s="695" t="s">
        <v>556</v>
      </c>
      <c r="B690" s="696" t="s">
        <v>557</v>
      </c>
      <c r="C690" s="699" t="s">
        <v>574</v>
      </c>
      <c r="D690" s="720" t="s">
        <v>4105</v>
      </c>
      <c r="E690" s="699" t="s">
        <v>4106</v>
      </c>
      <c r="F690" s="720" t="s">
        <v>4107</v>
      </c>
      <c r="G690" s="699" t="s">
        <v>3775</v>
      </c>
      <c r="H690" s="699" t="s">
        <v>3776</v>
      </c>
      <c r="I690" s="711">
        <v>466.22500000000002</v>
      </c>
      <c r="J690" s="711">
        <v>3</v>
      </c>
      <c r="K690" s="712">
        <v>1398.7</v>
      </c>
    </row>
    <row r="691" spans="1:11" ht="14.4" customHeight="1" x14ac:dyDescent="0.3">
      <c r="A691" s="695" t="s">
        <v>556</v>
      </c>
      <c r="B691" s="696" t="s">
        <v>557</v>
      </c>
      <c r="C691" s="699" t="s">
        <v>574</v>
      </c>
      <c r="D691" s="720" t="s">
        <v>4105</v>
      </c>
      <c r="E691" s="699" t="s">
        <v>4106</v>
      </c>
      <c r="F691" s="720" t="s">
        <v>4107</v>
      </c>
      <c r="G691" s="699" t="s">
        <v>3777</v>
      </c>
      <c r="H691" s="699" t="s">
        <v>3778</v>
      </c>
      <c r="I691" s="711">
        <v>248.4</v>
      </c>
      <c r="J691" s="711">
        <v>7</v>
      </c>
      <c r="K691" s="712">
        <v>1738.8</v>
      </c>
    </row>
    <row r="692" spans="1:11" ht="14.4" customHeight="1" x14ac:dyDescent="0.3">
      <c r="A692" s="695" t="s">
        <v>556</v>
      </c>
      <c r="B692" s="696" t="s">
        <v>557</v>
      </c>
      <c r="C692" s="699" t="s">
        <v>574</v>
      </c>
      <c r="D692" s="720" t="s">
        <v>4105</v>
      </c>
      <c r="E692" s="699" t="s">
        <v>4106</v>
      </c>
      <c r="F692" s="720" t="s">
        <v>4107</v>
      </c>
      <c r="G692" s="699" t="s">
        <v>3779</v>
      </c>
      <c r="H692" s="699" t="s">
        <v>3780</v>
      </c>
      <c r="I692" s="711">
        <v>3859.2</v>
      </c>
      <c r="J692" s="711">
        <v>2</v>
      </c>
      <c r="K692" s="712">
        <v>7718.4</v>
      </c>
    </row>
    <row r="693" spans="1:11" ht="14.4" customHeight="1" x14ac:dyDescent="0.3">
      <c r="A693" s="695" t="s">
        <v>556</v>
      </c>
      <c r="B693" s="696" t="s">
        <v>557</v>
      </c>
      <c r="C693" s="699" t="s">
        <v>574</v>
      </c>
      <c r="D693" s="720" t="s">
        <v>4105</v>
      </c>
      <c r="E693" s="699" t="s">
        <v>4106</v>
      </c>
      <c r="F693" s="720" t="s">
        <v>4107</v>
      </c>
      <c r="G693" s="699" t="s">
        <v>3781</v>
      </c>
      <c r="H693" s="699" t="s">
        <v>3782</v>
      </c>
      <c r="I693" s="711">
        <v>5018.26</v>
      </c>
      <c r="J693" s="711">
        <v>1</v>
      </c>
      <c r="K693" s="712">
        <v>5018.26</v>
      </c>
    </row>
    <row r="694" spans="1:11" ht="14.4" customHeight="1" x14ac:dyDescent="0.3">
      <c r="A694" s="695" t="s">
        <v>556</v>
      </c>
      <c r="B694" s="696" t="s">
        <v>557</v>
      </c>
      <c r="C694" s="699" t="s">
        <v>574</v>
      </c>
      <c r="D694" s="720" t="s">
        <v>4105</v>
      </c>
      <c r="E694" s="699" t="s">
        <v>4106</v>
      </c>
      <c r="F694" s="720" t="s">
        <v>4107</v>
      </c>
      <c r="G694" s="699" t="s">
        <v>3783</v>
      </c>
      <c r="H694" s="699" t="s">
        <v>3784</v>
      </c>
      <c r="I694" s="711">
        <v>625</v>
      </c>
      <c r="J694" s="711">
        <v>1</v>
      </c>
      <c r="K694" s="712">
        <v>625</v>
      </c>
    </row>
    <row r="695" spans="1:11" ht="14.4" customHeight="1" x14ac:dyDescent="0.3">
      <c r="A695" s="695" t="s">
        <v>556</v>
      </c>
      <c r="B695" s="696" t="s">
        <v>557</v>
      </c>
      <c r="C695" s="699" t="s">
        <v>574</v>
      </c>
      <c r="D695" s="720" t="s">
        <v>4105</v>
      </c>
      <c r="E695" s="699" t="s">
        <v>4106</v>
      </c>
      <c r="F695" s="720" t="s">
        <v>4107</v>
      </c>
      <c r="G695" s="699" t="s">
        <v>3785</v>
      </c>
      <c r="H695" s="699" t="s">
        <v>3786</v>
      </c>
      <c r="I695" s="711">
        <v>640.36</v>
      </c>
      <c r="J695" s="711">
        <v>1</v>
      </c>
      <c r="K695" s="712">
        <v>640.36</v>
      </c>
    </row>
    <row r="696" spans="1:11" ht="14.4" customHeight="1" x14ac:dyDescent="0.3">
      <c r="A696" s="695" t="s">
        <v>556</v>
      </c>
      <c r="B696" s="696" t="s">
        <v>557</v>
      </c>
      <c r="C696" s="699" t="s">
        <v>574</v>
      </c>
      <c r="D696" s="720" t="s">
        <v>4105</v>
      </c>
      <c r="E696" s="699" t="s">
        <v>4106</v>
      </c>
      <c r="F696" s="720" t="s">
        <v>4107</v>
      </c>
      <c r="G696" s="699" t="s">
        <v>3787</v>
      </c>
      <c r="H696" s="699" t="s">
        <v>3788</v>
      </c>
      <c r="I696" s="711">
        <v>1253.99</v>
      </c>
      <c r="J696" s="711">
        <v>2</v>
      </c>
      <c r="K696" s="712">
        <v>2507.9899999999998</v>
      </c>
    </row>
    <row r="697" spans="1:11" ht="14.4" customHeight="1" x14ac:dyDescent="0.3">
      <c r="A697" s="695" t="s">
        <v>556</v>
      </c>
      <c r="B697" s="696" t="s">
        <v>557</v>
      </c>
      <c r="C697" s="699" t="s">
        <v>574</v>
      </c>
      <c r="D697" s="720" t="s">
        <v>4105</v>
      </c>
      <c r="E697" s="699" t="s">
        <v>4106</v>
      </c>
      <c r="F697" s="720" t="s">
        <v>4107</v>
      </c>
      <c r="G697" s="699" t="s">
        <v>3789</v>
      </c>
      <c r="H697" s="699" t="s">
        <v>3790</v>
      </c>
      <c r="I697" s="711">
        <v>2453.2879999999996</v>
      </c>
      <c r="J697" s="711">
        <v>10</v>
      </c>
      <c r="K697" s="712">
        <v>24532.9</v>
      </c>
    </row>
    <row r="698" spans="1:11" ht="14.4" customHeight="1" x14ac:dyDescent="0.3">
      <c r="A698" s="695" t="s">
        <v>556</v>
      </c>
      <c r="B698" s="696" t="s">
        <v>557</v>
      </c>
      <c r="C698" s="699" t="s">
        <v>574</v>
      </c>
      <c r="D698" s="720" t="s">
        <v>4105</v>
      </c>
      <c r="E698" s="699" t="s">
        <v>4106</v>
      </c>
      <c r="F698" s="720" t="s">
        <v>4107</v>
      </c>
      <c r="G698" s="699" t="s">
        <v>3791</v>
      </c>
      <c r="H698" s="699" t="s">
        <v>3792</v>
      </c>
      <c r="I698" s="711">
        <v>722.76</v>
      </c>
      <c r="J698" s="711">
        <v>3</v>
      </c>
      <c r="K698" s="712">
        <v>2168.29</v>
      </c>
    </row>
    <row r="699" spans="1:11" ht="14.4" customHeight="1" x14ac:dyDescent="0.3">
      <c r="A699" s="695" t="s">
        <v>556</v>
      </c>
      <c r="B699" s="696" t="s">
        <v>557</v>
      </c>
      <c r="C699" s="699" t="s">
        <v>574</v>
      </c>
      <c r="D699" s="720" t="s">
        <v>4105</v>
      </c>
      <c r="E699" s="699" t="s">
        <v>4106</v>
      </c>
      <c r="F699" s="720" t="s">
        <v>4107</v>
      </c>
      <c r="G699" s="699" t="s">
        <v>3793</v>
      </c>
      <c r="H699" s="699" t="s">
        <v>3794</v>
      </c>
      <c r="I699" s="711">
        <v>1247.1633333333336</v>
      </c>
      <c r="J699" s="711">
        <v>3</v>
      </c>
      <c r="K699" s="712">
        <v>3741.4900000000007</v>
      </c>
    </row>
    <row r="700" spans="1:11" ht="14.4" customHeight="1" x14ac:dyDescent="0.3">
      <c r="A700" s="695" t="s">
        <v>556</v>
      </c>
      <c r="B700" s="696" t="s">
        <v>557</v>
      </c>
      <c r="C700" s="699" t="s">
        <v>574</v>
      </c>
      <c r="D700" s="720" t="s">
        <v>4105</v>
      </c>
      <c r="E700" s="699" t="s">
        <v>4106</v>
      </c>
      <c r="F700" s="720" t="s">
        <v>4107</v>
      </c>
      <c r="G700" s="699" t="s">
        <v>3795</v>
      </c>
      <c r="H700" s="699" t="s">
        <v>3796</v>
      </c>
      <c r="I700" s="711">
        <v>1421.585</v>
      </c>
      <c r="J700" s="711">
        <v>8</v>
      </c>
      <c r="K700" s="712">
        <v>11372.64</v>
      </c>
    </row>
    <row r="701" spans="1:11" ht="14.4" customHeight="1" x14ac:dyDescent="0.3">
      <c r="A701" s="695" t="s">
        <v>556</v>
      </c>
      <c r="B701" s="696" t="s">
        <v>557</v>
      </c>
      <c r="C701" s="699" t="s">
        <v>574</v>
      </c>
      <c r="D701" s="720" t="s">
        <v>4105</v>
      </c>
      <c r="E701" s="699" t="s">
        <v>4106</v>
      </c>
      <c r="F701" s="720" t="s">
        <v>4107</v>
      </c>
      <c r="G701" s="699" t="s">
        <v>3797</v>
      </c>
      <c r="H701" s="699" t="s">
        <v>3798</v>
      </c>
      <c r="I701" s="711">
        <v>433.21</v>
      </c>
      <c r="J701" s="711">
        <v>2</v>
      </c>
      <c r="K701" s="712">
        <v>866.42</v>
      </c>
    </row>
    <row r="702" spans="1:11" ht="14.4" customHeight="1" x14ac:dyDescent="0.3">
      <c r="A702" s="695" t="s">
        <v>556</v>
      </c>
      <c r="B702" s="696" t="s">
        <v>557</v>
      </c>
      <c r="C702" s="699" t="s">
        <v>574</v>
      </c>
      <c r="D702" s="720" t="s">
        <v>4105</v>
      </c>
      <c r="E702" s="699" t="s">
        <v>4106</v>
      </c>
      <c r="F702" s="720" t="s">
        <v>4107</v>
      </c>
      <c r="G702" s="699" t="s">
        <v>3799</v>
      </c>
      <c r="H702" s="699" t="s">
        <v>3800</v>
      </c>
      <c r="I702" s="711">
        <v>3859.2</v>
      </c>
      <c r="J702" s="711">
        <v>1</v>
      </c>
      <c r="K702" s="712">
        <v>3859.2</v>
      </c>
    </row>
    <row r="703" spans="1:11" ht="14.4" customHeight="1" x14ac:dyDescent="0.3">
      <c r="A703" s="695" t="s">
        <v>556</v>
      </c>
      <c r="B703" s="696" t="s">
        <v>557</v>
      </c>
      <c r="C703" s="699" t="s">
        <v>574</v>
      </c>
      <c r="D703" s="720" t="s">
        <v>4105</v>
      </c>
      <c r="E703" s="699" t="s">
        <v>4106</v>
      </c>
      <c r="F703" s="720" t="s">
        <v>4107</v>
      </c>
      <c r="G703" s="699" t="s">
        <v>3801</v>
      </c>
      <c r="H703" s="699" t="s">
        <v>3802</v>
      </c>
      <c r="I703" s="711">
        <v>9275</v>
      </c>
      <c r="J703" s="711">
        <v>1</v>
      </c>
      <c r="K703" s="712">
        <v>9275</v>
      </c>
    </row>
    <row r="704" spans="1:11" ht="14.4" customHeight="1" x14ac:dyDescent="0.3">
      <c r="A704" s="695" t="s">
        <v>556</v>
      </c>
      <c r="B704" s="696" t="s">
        <v>557</v>
      </c>
      <c r="C704" s="699" t="s">
        <v>574</v>
      </c>
      <c r="D704" s="720" t="s">
        <v>4105</v>
      </c>
      <c r="E704" s="699" t="s">
        <v>4106</v>
      </c>
      <c r="F704" s="720" t="s">
        <v>4107</v>
      </c>
      <c r="G704" s="699" t="s">
        <v>3803</v>
      </c>
      <c r="H704" s="699" t="s">
        <v>3804</v>
      </c>
      <c r="I704" s="711">
        <v>1856.1</v>
      </c>
      <c r="J704" s="711">
        <v>5</v>
      </c>
      <c r="K704" s="712">
        <v>9280.5</v>
      </c>
    </row>
    <row r="705" spans="1:11" ht="14.4" customHeight="1" x14ac:dyDescent="0.3">
      <c r="A705" s="695" t="s">
        <v>556</v>
      </c>
      <c r="B705" s="696" t="s">
        <v>557</v>
      </c>
      <c r="C705" s="699" t="s">
        <v>574</v>
      </c>
      <c r="D705" s="720" t="s">
        <v>4105</v>
      </c>
      <c r="E705" s="699" t="s">
        <v>4106</v>
      </c>
      <c r="F705" s="720" t="s">
        <v>4107</v>
      </c>
      <c r="G705" s="699" t="s">
        <v>3805</v>
      </c>
      <c r="H705" s="699" t="s">
        <v>3806</v>
      </c>
      <c r="I705" s="711">
        <v>3510.3</v>
      </c>
      <c r="J705" s="711">
        <v>1</v>
      </c>
      <c r="K705" s="712">
        <v>3510.3</v>
      </c>
    </row>
    <row r="706" spans="1:11" ht="14.4" customHeight="1" x14ac:dyDescent="0.3">
      <c r="A706" s="695" t="s">
        <v>556</v>
      </c>
      <c r="B706" s="696" t="s">
        <v>557</v>
      </c>
      <c r="C706" s="699" t="s">
        <v>574</v>
      </c>
      <c r="D706" s="720" t="s">
        <v>4105</v>
      </c>
      <c r="E706" s="699" t="s">
        <v>4106</v>
      </c>
      <c r="F706" s="720" t="s">
        <v>4107</v>
      </c>
      <c r="G706" s="699" t="s">
        <v>3807</v>
      </c>
      <c r="H706" s="699" t="s">
        <v>3808</v>
      </c>
      <c r="I706" s="711">
        <v>3050.95</v>
      </c>
      <c r="J706" s="711">
        <v>1</v>
      </c>
      <c r="K706" s="712">
        <v>3050.95</v>
      </c>
    </row>
    <row r="707" spans="1:11" ht="14.4" customHeight="1" x14ac:dyDescent="0.3">
      <c r="A707" s="695" t="s">
        <v>556</v>
      </c>
      <c r="B707" s="696" t="s">
        <v>557</v>
      </c>
      <c r="C707" s="699" t="s">
        <v>574</v>
      </c>
      <c r="D707" s="720" t="s">
        <v>4105</v>
      </c>
      <c r="E707" s="699" t="s">
        <v>4106</v>
      </c>
      <c r="F707" s="720" t="s">
        <v>4107</v>
      </c>
      <c r="G707" s="699" t="s">
        <v>3809</v>
      </c>
      <c r="H707" s="699" t="s">
        <v>3810</v>
      </c>
      <c r="I707" s="711">
        <v>875.50666666666666</v>
      </c>
      <c r="J707" s="711">
        <v>3</v>
      </c>
      <c r="K707" s="712">
        <v>2626.52</v>
      </c>
    </row>
    <row r="708" spans="1:11" ht="14.4" customHeight="1" x14ac:dyDescent="0.3">
      <c r="A708" s="695" t="s">
        <v>556</v>
      </c>
      <c r="B708" s="696" t="s">
        <v>557</v>
      </c>
      <c r="C708" s="699" t="s">
        <v>574</v>
      </c>
      <c r="D708" s="720" t="s">
        <v>4105</v>
      </c>
      <c r="E708" s="699" t="s">
        <v>4106</v>
      </c>
      <c r="F708" s="720" t="s">
        <v>4107</v>
      </c>
      <c r="G708" s="699" t="s">
        <v>3811</v>
      </c>
      <c r="H708" s="699" t="s">
        <v>3812</v>
      </c>
      <c r="I708" s="711">
        <v>9169.36</v>
      </c>
      <c r="J708" s="711">
        <v>1</v>
      </c>
      <c r="K708" s="712">
        <v>9169.36</v>
      </c>
    </row>
    <row r="709" spans="1:11" ht="14.4" customHeight="1" x14ac:dyDescent="0.3">
      <c r="A709" s="695" t="s">
        <v>556</v>
      </c>
      <c r="B709" s="696" t="s">
        <v>557</v>
      </c>
      <c r="C709" s="699" t="s">
        <v>574</v>
      </c>
      <c r="D709" s="720" t="s">
        <v>4105</v>
      </c>
      <c r="E709" s="699" t="s">
        <v>4106</v>
      </c>
      <c r="F709" s="720" t="s">
        <v>4107</v>
      </c>
      <c r="G709" s="699" t="s">
        <v>3813</v>
      </c>
      <c r="H709" s="699" t="s">
        <v>3814</v>
      </c>
      <c r="I709" s="711">
        <v>8920.0400000000009</v>
      </c>
      <c r="J709" s="711">
        <v>2</v>
      </c>
      <c r="K709" s="712">
        <v>17840.080000000002</v>
      </c>
    </row>
    <row r="710" spans="1:11" ht="14.4" customHeight="1" x14ac:dyDescent="0.3">
      <c r="A710" s="695" t="s">
        <v>556</v>
      </c>
      <c r="B710" s="696" t="s">
        <v>557</v>
      </c>
      <c r="C710" s="699" t="s">
        <v>574</v>
      </c>
      <c r="D710" s="720" t="s">
        <v>4105</v>
      </c>
      <c r="E710" s="699" t="s">
        <v>4106</v>
      </c>
      <c r="F710" s="720" t="s">
        <v>4107</v>
      </c>
      <c r="G710" s="699" t="s">
        <v>3815</v>
      </c>
      <c r="H710" s="699" t="s">
        <v>3816</v>
      </c>
      <c r="I710" s="711">
        <v>1655.28</v>
      </c>
      <c r="J710" s="711">
        <v>4</v>
      </c>
      <c r="K710" s="712">
        <v>6621.12</v>
      </c>
    </row>
    <row r="711" spans="1:11" ht="14.4" customHeight="1" x14ac:dyDescent="0.3">
      <c r="A711" s="695" t="s">
        <v>556</v>
      </c>
      <c r="B711" s="696" t="s">
        <v>557</v>
      </c>
      <c r="C711" s="699" t="s">
        <v>574</v>
      </c>
      <c r="D711" s="720" t="s">
        <v>4105</v>
      </c>
      <c r="E711" s="699" t="s">
        <v>4106</v>
      </c>
      <c r="F711" s="720" t="s">
        <v>4107</v>
      </c>
      <c r="G711" s="699" t="s">
        <v>3817</v>
      </c>
      <c r="H711" s="699" t="s">
        <v>3818</v>
      </c>
      <c r="I711" s="711">
        <v>560.88</v>
      </c>
      <c r="J711" s="711">
        <v>2</v>
      </c>
      <c r="K711" s="712">
        <v>1121.76</v>
      </c>
    </row>
    <row r="712" spans="1:11" ht="14.4" customHeight="1" x14ac:dyDescent="0.3">
      <c r="A712" s="695" t="s">
        <v>556</v>
      </c>
      <c r="B712" s="696" t="s">
        <v>557</v>
      </c>
      <c r="C712" s="699" t="s">
        <v>574</v>
      </c>
      <c r="D712" s="720" t="s">
        <v>4105</v>
      </c>
      <c r="E712" s="699" t="s">
        <v>4106</v>
      </c>
      <c r="F712" s="720" t="s">
        <v>4107</v>
      </c>
      <c r="G712" s="699" t="s">
        <v>3819</v>
      </c>
      <c r="H712" s="699" t="s">
        <v>3820</v>
      </c>
      <c r="I712" s="711">
        <v>6900.43</v>
      </c>
      <c r="J712" s="711">
        <v>1</v>
      </c>
      <c r="K712" s="712">
        <v>6900.43</v>
      </c>
    </row>
    <row r="713" spans="1:11" ht="14.4" customHeight="1" x14ac:dyDescent="0.3">
      <c r="A713" s="695" t="s">
        <v>556</v>
      </c>
      <c r="B713" s="696" t="s">
        <v>557</v>
      </c>
      <c r="C713" s="699" t="s">
        <v>574</v>
      </c>
      <c r="D713" s="720" t="s">
        <v>4105</v>
      </c>
      <c r="E713" s="699" t="s">
        <v>4106</v>
      </c>
      <c r="F713" s="720" t="s">
        <v>4107</v>
      </c>
      <c r="G713" s="699" t="s">
        <v>3821</v>
      </c>
      <c r="H713" s="699" t="s">
        <v>3822</v>
      </c>
      <c r="I713" s="711">
        <v>344.27666666666664</v>
      </c>
      <c r="J713" s="711">
        <v>4</v>
      </c>
      <c r="K713" s="712">
        <v>1377.11</v>
      </c>
    </row>
    <row r="714" spans="1:11" ht="14.4" customHeight="1" x14ac:dyDescent="0.3">
      <c r="A714" s="695" t="s">
        <v>556</v>
      </c>
      <c r="B714" s="696" t="s">
        <v>557</v>
      </c>
      <c r="C714" s="699" t="s">
        <v>574</v>
      </c>
      <c r="D714" s="720" t="s">
        <v>4105</v>
      </c>
      <c r="E714" s="699" t="s">
        <v>4106</v>
      </c>
      <c r="F714" s="720" t="s">
        <v>4107</v>
      </c>
      <c r="G714" s="699" t="s">
        <v>3823</v>
      </c>
      <c r="H714" s="699" t="s">
        <v>3824</v>
      </c>
      <c r="I714" s="711">
        <v>10624.81</v>
      </c>
      <c r="J714" s="711">
        <v>3</v>
      </c>
      <c r="K714" s="712">
        <v>31874.429999999997</v>
      </c>
    </row>
    <row r="715" spans="1:11" ht="14.4" customHeight="1" x14ac:dyDescent="0.3">
      <c r="A715" s="695" t="s">
        <v>556</v>
      </c>
      <c r="B715" s="696" t="s">
        <v>557</v>
      </c>
      <c r="C715" s="699" t="s">
        <v>574</v>
      </c>
      <c r="D715" s="720" t="s">
        <v>4105</v>
      </c>
      <c r="E715" s="699" t="s">
        <v>4106</v>
      </c>
      <c r="F715" s="720" t="s">
        <v>4107</v>
      </c>
      <c r="G715" s="699" t="s">
        <v>3825</v>
      </c>
      <c r="H715" s="699" t="s">
        <v>3826</v>
      </c>
      <c r="I715" s="711">
        <v>5531.95</v>
      </c>
      <c r="J715" s="711">
        <v>1</v>
      </c>
      <c r="K715" s="712">
        <v>5531.95</v>
      </c>
    </row>
    <row r="716" spans="1:11" ht="14.4" customHeight="1" x14ac:dyDescent="0.3">
      <c r="A716" s="695" t="s">
        <v>556</v>
      </c>
      <c r="B716" s="696" t="s">
        <v>557</v>
      </c>
      <c r="C716" s="699" t="s">
        <v>574</v>
      </c>
      <c r="D716" s="720" t="s">
        <v>4105</v>
      </c>
      <c r="E716" s="699" t="s">
        <v>4106</v>
      </c>
      <c r="F716" s="720" t="s">
        <v>4107</v>
      </c>
      <c r="G716" s="699" t="s">
        <v>3827</v>
      </c>
      <c r="H716" s="699" t="s">
        <v>3828</v>
      </c>
      <c r="I716" s="711">
        <v>1098.9524999999999</v>
      </c>
      <c r="J716" s="711">
        <v>6</v>
      </c>
      <c r="K716" s="712">
        <v>6593.7199999999993</v>
      </c>
    </row>
    <row r="717" spans="1:11" ht="14.4" customHeight="1" x14ac:dyDescent="0.3">
      <c r="A717" s="695" t="s">
        <v>556</v>
      </c>
      <c r="B717" s="696" t="s">
        <v>557</v>
      </c>
      <c r="C717" s="699" t="s">
        <v>574</v>
      </c>
      <c r="D717" s="720" t="s">
        <v>4105</v>
      </c>
      <c r="E717" s="699" t="s">
        <v>4106</v>
      </c>
      <c r="F717" s="720" t="s">
        <v>4107</v>
      </c>
      <c r="G717" s="699" t="s">
        <v>3829</v>
      </c>
      <c r="H717" s="699" t="s">
        <v>3830</v>
      </c>
      <c r="I717" s="711">
        <v>4208.2</v>
      </c>
      <c r="J717" s="711">
        <v>1</v>
      </c>
      <c r="K717" s="712">
        <v>4208.2</v>
      </c>
    </row>
    <row r="718" spans="1:11" ht="14.4" customHeight="1" x14ac:dyDescent="0.3">
      <c r="A718" s="695" t="s">
        <v>556</v>
      </c>
      <c r="B718" s="696" t="s">
        <v>557</v>
      </c>
      <c r="C718" s="699" t="s">
        <v>574</v>
      </c>
      <c r="D718" s="720" t="s">
        <v>4105</v>
      </c>
      <c r="E718" s="699" t="s">
        <v>4106</v>
      </c>
      <c r="F718" s="720" t="s">
        <v>4107</v>
      </c>
      <c r="G718" s="699" t="s">
        <v>3831</v>
      </c>
      <c r="H718" s="699" t="s">
        <v>3832</v>
      </c>
      <c r="I718" s="711">
        <v>11408</v>
      </c>
      <c r="J718" s="711">
        <v>1</v>
      </c>
      <c r="K718" s="712">
        <v>11408</v>
      </c>
    </row>
    <row r="719" spans="1:11" ht="14.4" customHeight="1" x14ac:dyDescent="0.3">
      <c r="A719" s="695" t="s">
        <v>556</v>
      </c>
      <c r="B719" s="696" t="s">
        <v>557</v>
      </c>
      <c r="C719" s="699" t="s">
        <v>574</v>
      </c>
      <c r="D719" s="720" t="s">
        <v>4105</v>
      </c>
      <c r="E719" s="699" t="s">
        <v>4106</v>
      </c>
      <c r="F719" s="720" t="s">
        <v>4107</v>
      </c>
      <c r="G719" s="699" t="s">
        <v>3833</v>
      </c>
      <c r="H719" s="699" t="s">
        <v>3834</v>
      </c>
      <c r="I719" s="711">
        <v>1856.1</v>
      </c>
      <c r="J719" s="711">
        <v>4</v>
      </c>
      <c r="K719" s="712">
        <v>7424.4</v>
      </c>
    </row>
    <row r="720" spans="1:11" ht="14.4" customHeight="1" x14ac:dyDescent="0.3">
      <c r="A720" s="695" t="s">
        <v>556</v>
      </c>
      <c r="B720" s="696" t="s">
        <v>557</v>
      </c>
      <c r="C720" s="699" t="s">
        <v>574</v>
      </c>
      <c r="D720" s="720" t="s">
        <v>4105</v>
      </c>
      <c r="E720" s="699" t="s">
        <v>4106</v>
      </c>
      <c r="F720" s="720" t="s">
        <v>4107</v>
      </c>
      <c r="G720" s="699" t="s">
        <v>3835</v>
      </c>
      <c r="H720" s="699" t="s">
        <v>3836</v>
      </c>
      <c r="I720" s="711">
        <v>4311.4399999999996</v>
      </c>
      <c r="J720" s="711">
        <v>1</v>
      </c>
      <c r="K720" s="712">
        <v>4311.4399999999996</v>
      </c>
    </row>
    <row r="721" spans="1:11" ht="14.4" customHeight="1" x14ac:dyDescent="0.3">
      <c r="A721" s="695" t="s">
        <v>556</v>
      </c>
      <c r="B721" s="696" t="s">
        <v>557</v>
      </c>
      <c r="C721" s="699" t="s">
        <v>574</v>
      </c>
      <c r="D721" s="720" t="s">
        <v>4105</v>
      </c>
      <c r="E721" s="699" t="s">
        <v>4106</v>
      </c>
      <c r="F721" s="720" t="s">
        <v>4107</v>
      </c>
      <c r="G721" s="699" t="s">
        <v>3837</v>
      </c>
      <c r="H721" s="699" t="s">
        <v>3838</v>
      </c>
      <c r="I721" s="711">
        <v>499.32</v>
      </c>
      <c r="J721" s="711">
        <v>1</v>
      </c>
      <c r="K721" s="712">
        <v>499.32</v>
      </c>
    </row>
    <row r="722" spans="1:11" ht="14.4" customHeight="1" x14ac:dyDescent="0.3">
      <c r="A722" s="695" t="s">
        <v>556</v>
      </c>
      <c r="B722" s="696" t="s">
        <v>557</v>
      </c>
      <c r="C722" s="699" t="s">
        <v>574</v>
      </c>
      <c r="D722" s="720" t="s">
        <v>4105</v>
      </c>
      <c r="E722" s="699" t="s">
        <v>4106</v>
      </c>
      <c r="F722" s="720" t="s">
        <v>4107</v>
      </c>
      <c r="G722" s="699" t="s">
        <v>3839</v>
      </c>
      <c r="H722" s="699" t="s">
        <v>3840</v>
      </c>
      <c r="I722" s="711">
        <v>1385.75</v>
      </c>
      <c r="J722" s="711">
        <v>1</v>
      </c>
      <c r="K722" s="712">
        <v>1385.75</v>
      </c>
    </row>
    <row r="723" spans="1:11" ht="14.4" customHeight="1" x14ac:dyDescent="0.3">
      <c r="A723" s="695" t="s">
        <v>556</v>
      </c>
      <c r="B723" s="696" t="s">
        <v>557</v>
      </c>
      <c r="C723" s="699" t="s">
        <v>574</v>
      </c>
      <c r="D723" s="720" t="s">
        <v>4105</v>
      </c>
      <c r="E723" s="699" t="s">
        <v>4106</v>
      </c>
      <c r="F723" s="720" t="s">
        <v>4107</v>
      </c>
      <c r="G723" s="699" t="s">
        <v>3841</v>
      </c>
      <c r="H723" s="699" t="s">
        <v>3842</v>
      </c>
      <c r="I723" s="711">
        <v>1839.1</v>
      </c>
      <c r="J723" s="711">
        <v>2</v>
      </c>
      <c r="K723" s="712">
        <v>3678.2</v>
      </c>
    </row>
    <row r="724" spans="1:11" ht="14.4" customHeight="1" x14ac:dyDescent="0.3">
      <c r="A724" s="695" t="s">
        <v>556</v>
      </c>
      <c r="B724" s="696" t="s">
        <v>557</v>
      </c>
      <c r="C724" s="699" t="s">
        <v>574</v>
      </c>
      <c r="D724" s="720" t="s">
        <v>4105</v>
      </c>
      <c r="E724" s="699" t="s">
        <v>4106</v>
      </c>
      <c r="F724" s="720" t="s">
        <v>4107</v>
      </c>
      <c r="G724" s="699" t="s">
        <v>3843</v>
      </c>
      <c r="H724" s="699" t="s">
        <v>3844</v>
      </c>
      <c r="I724" s="711">
        <v>128.93</v>
      </c>
      <c r="J724" s="711">
        <v>20</v>
      </c>
      <c r="K724" s="712">
        <v>2578.69</v>
      </c>
    </row>
    <row r="725" spans="1:11" ht="14.4" customHeight="1" x14ac:dyDescent="0.3">
      <c r="A725" s="695" t="s">
        <v>556</v>
      </c>
      <c r="B725" s="696" t="s">
        <v>557</v>
      </c>
      <c r="C725" s="699" t="s">
        <v>574</v>
      </c>
      <c r="D725" s="720" t="s">
        <v>4105</v>
      </c>
      <c r="E725" s="699" t="s">
        <v>4106</v>
      </c>
      <c r="F725" s="720" t="s">
        <v>4107</v>
      </c>
      <c r="G725" s="699" t="s">
        <v>3845</v>
      </c>
      <c r="H725" s="699" t="s">
        <v>3846</v>
      </c>
      <c r="I725" s="711">
        <v>3859.2</v>
      </c>
      <c r="J725" s="711">
        <v>1</v>
      </c>
      <c r="K725" s="712">
        <v>3859.2</v>
      </c>
    </row>
    <row r="726" spans="1:11" ht="14.4" customHeight="1" x14ac:dyDescent="0.3">
      <c r="A726" s="695" t="s">
        <v>556</v>
      </c>
      <c r="B726" s="696" t="s">
        <v>557</v>
      </c>
      <c r="C726" s="699" t="s">
        <v>574</v>
      </c>
      <c r="D726" s="720" t="s">
        <v>4105</v>
      </c>
      <c r="E726" s="699" t="s">
        <v>4106</v>
      </c>
      <c r="F726" s="720" t="s">
        <v>4107</v>
      </c>
      <c r="G726" s="699" t="s">
        <v>3847</v>
      </c>
      <c r="H726" s="699" t="s">
        <v>3848</v>
      </c>
      <c r="I726" s="711">
        <v>499.3</v>
      </c>
      <c r="J726" s="711">
        <v>1</v>
      </c>
      <c r="K726" s="712">
        <v>499.3</v>
      </c>
    </row>
    <row r="727" spans="1:11" ht="14.4" customHeight="1" x14ac:dyDescent="0.3">
      <c r="A727" s="695" t="s">
        <v>556</v>
      </c>
      <c r="B727" s="696" t="s">
        <v>557</v>
      </c>
      <c r="C727" s="699" t="s">
        <v>574</v>
      </c>
      <c r="D727" s="720" t="s">
        <v>4105</v>
      </c>
      <c r="E727" s="699" t="s">
        <v>4106</v>
      </c>
      <c r="F727" s="720" t="s">
        <v>4107</v>
      </c>
      <c r="G727" s="699" t="s">
        <v>3849</v>
      </c>
      <c r="H727" s="699" t="s">
        <v>3850</v>
      </c>
      <c r="I727" s="711">
        <v>1839.12</v>
      </c>
      <c r="J727" s="711">
        <v>1</v>
      </c>
      <c r="K727" s="712">
        <v>1839.12</v>
      </c>
    </row>
    <row r="728" spans="1:11" ht="14.4" customHeight="1" x14ac:dyDescent="0.3">
      <c r="A728" s="695" t="s">
        <v>556</v>
      </c>
      <c r="B728" s="696" t="s">
        <v>557</v>
      </c>
      <c r="C728" s="699" t="s">
        <v>574</v>
      </c>
      <c r="D728" s="720" t="s">
        <v>4105</v>
      </c>
      <c r="E728" s="699" t="s">
        <v>4106</v>
      </c>
      <c r="F728" s="720" t="s">
        <v>4107</v>
      </c>
      <c r="G728" s="699" t="s">
        <v>3851</v>
      </c>
      <c r="H728" s="699" t="s">
        <v>3852</v>
      </c>
      <c r="I728" s="711">
        <v>454.17</v>
      </c>
      <c r="J728" s="711">
        <v>10</v>
      </c>
      <c r="K728" s="712">
        <v>4541.7</v>
      </c>
    </row>
    <row r="729" spans="1:11" ht="14.4" customHeight="1" x14ac:dyDescent="0.3">
      <c r="A729" s="695" t="s">
        <v>556</v>
      </c>
      <c r="B729" s="696" t="s">
        <v>557</v>
      </c>
      <c r="C729" s="699" t="s">
        <v>574</v>
      </c>
      <c r="D729" s="720" t="s">
        <v>4105</v>
      </c>
      <c r="E729" s="699" t="s">
        <v>4106</v>
      </c>
      <c r="F729" s="720" t="s">
        <v>4107</v>
      </c>
      <c r="G729" s="699" t="s">
        <v>3853</v>
      </c>
      <c r="H729" s="699" t="s">
        <v>3854</v>
      </c>
      <c r="I729" s="711">
        <v>473.1</v>
      </c>
      <c r="J729" s="711">
        <v>2</v>
      </c>
      <c r="K729" s="712">
        <v>946.2</v>
      </c>
    </row>
    <row r="730" spans="1:11" ht="14.4" customHeight="1" x14ac:dyDescent="0.3">
      <c r="A730" s="695" t="s">
        <v>556</v>
      </c>
      <c r="B730" s="696" t="s">
        <v>557</v>
      </c>
      <c r="C730" s="699" t="s">
        <v>574</v>
      </c>
      <c r="D730" s="720" t="s">
        <v>4105</v>
      </c>
      <c r="E730" s="699" t="s">
        <v>4106</v>
      </c>
      <c r="F730" s="720" t="s">
        <v>4107</v>
      </c>
      <c r="G730" s="699" t="s">
        <v>3855</v>
      </c>
      <c r="H730" s="699" t="s">
        <v>3856</v>
      </c>
      <c r="I730" s="711">
        <v>692.22</v>
      </c>
      <c r="J730" s="711">
        <v>3</v>
      </c>
      <c r="K730" s="712">
        <v>2076.66</v>
      </c>
    </row>
    <row r="731" spans="1:11" ht="14.4" customHeight="1" x14ac:dyDescent="0.3">
      <c r="A731" s="695" t="s">
        <v>556</v>
      </c>
      <c r="B731" s="696" t="s">
        <v>557</v>
      </c>
      <c r="C731" s="699" t="s">
        <v>574</v>
      </c>
      <c r="D731" s="720" t="s">
        <v>4105</v>
      </c>
      <c r="E731" s="699" t="s">
        <v>4106</v>
      </c>
      <c r="F731" s="720" t="s">
        <v>4107</v>
      </c>
      <c r="G731" s="699" t="s">
        <v>3857</v>
      </c>
      <c r="H731" s="699" t="s">
        <v>3858</v>
      </c>
      <c r="I731" s="711">
        <v>730.72500000000002</v>
      </c>
      <c r="J731" s="711">
        <v>6</v>
      </c>
      <c r="K731" s="712">
        <v>4384.43</v>
      </c>
    </row>
    <row r="732" spans="1:11" ht="14.4" customHeight="1" x14ac:dyDescent="0.3">
      <c r="A732" s="695" t="s">
        <v>556</v>
      </c>
      <c r="B732" s="696" t="s">
        <v>557</v>
      </c>
      <c r="C732" s="699" t="s">
        <v>574</v>
      </c>
      <c r="D732" s="720" t="s">
        <v>4105</v>
      </c>
      <c r="E732" s="699" t="s">
        <v>4106</v>
      </c>
      <c r="F732" s="720" t="s">
        <v>4107</v>
      </c>
      <c r="G732" s="699" t="s">
        <v>3859</v>
      </c>
      <c r="H732" s="699" t="s">
        <v>3860</v>
      </c>
      <c r="I732" s="711">
        <v>1247.1600000000001</v>
      </c>
      <c r="J732" s="711">
        <v>1</v>
      </c>
      <c r="K732" s="712">
        <v>1247.1600000000001</v>
      </c>
    </row>
    <row r="733" spans="1:11" ht="14.4" customHeight="1" x14ac:dyDescent="0.3">
      <c r="A733" s="695" t="s">
        <v>556</v>
      </c>
      <c r="B733" s="696" t="s">
        <v>557</v>
      </c>
      <c r="C733" s="699" t="s">
        <v>574</v>
      </c>
      <c r="D733" s="720" t="s">
        <v>4105</v>
      </c>
      <c r="E733" s="699" t="s">
        <v>4106</v>
      </c>
      <c r="F733" s="720" t="s">
        <v>4107</v>
      </c>
      <c r="G733" s="699" t="s">
        <v>3861</v>
      </c>
      <c r="H733" s="699" t="s">
        <v>3862</v>
      </c>
      <c r="I733" s="711">
        <v>1253.99</v>
      </c>
      <c r="J733" s="711">
        <v>1</v>
      </c>
      <c r="K733" s="712">
        <v>1253.99</v>
      </c>
    </row>
    <row r="734" spans="1:11" ht="14.4" customHeight="1" x14ac:dyDescent="0.3">
      <c r="A734" s="695" t="s">
        <v>556</v>
      </c>
      <c r="B734" s="696" t="s">
        <v>557</v>
      </c>
      <c r="C734" s="699" t="s">
        <v>574</v>
      </c>
      <c r="D734" s="720" t="s">
        <v>4105</v>
      </c>
      <c r="E734" s="699" t="s">
        <v>4106</v>
      </c>
      <c r="F734" s="720" t="s">
        <v>4107</v>
      </c>
      <c r="G734" s="699" t="s">
        <v>3863</v>
      </c>
      <c r="H734" s="699" t="s">
        <v>3864</v>
      </c>
      <c r="I734" s="711">
        <v>527.85</v>
      </c>
      <c r="J734" s="711">
        <v>1</v>
      </c>
      <c r="K734" s="712">
        <v>527.85</v>
      </c>
    </row>
    <row r="735" spans="1:11" ht="14.4" customHeight="1" x14ac:dyDescent="0.3">
      <c r="A735" s="695" t="s">
        <v>556</v>
      </c>
      <c r="B735" s="696" t="s">
        <v>557</v>
      </c>
      <c r="C735" s="699" t="s">
        <v>574</v>
      </c>
      <c r="D735" s="720" t="s">
        <v>4105</v>
      </c>
      <c r="E735" s="699" t="s">
        <v>4106</v>
      </c>
      <c r="F735" s="720" t="s">
        <v>4107</v>
      </c>
      <c r="G735" s="699" t="s">
        <v>3865</v>
      </c>
      <c r="H735" s="699" t="s">
        <v>3866</v>
      </c>
      <c r="I735" s="711">
        <v>2162</v>
      </c>
      <c r="J735" s="711">
        <v>1</v>
      </c>
      <c r="K735" s="712">
        <v>2162</v>
      </c>
    </row>
    <row r="736" spans="1:11" ht="14.4" customHeight="1" x14ac:dyDescent="0.3">
      <c r="A736" s="695" t="s">
        <v>556</v>
      </c>
      <c r="B736" s="696" t="s">
        <v>557</v>
      </c>
      <c r="C736" s="699" t="s">
        <v>574</v>
      </c>
      <c r="D736" s="720" t="s">
        <v>4105</v>
      </c>
      <c r="E736" s="699" t="s">
        <v>4106</v>
      </c>
      <c r="F736" s="720" t="s">
        <v>4107</v>
      </c>
      <c r="G736" s="699" t="s">
        <v>3867</v>
      </c>
      <c r="H736" s="699" t="s">
        <v>3868</v>
      </c>
      <c r="I736" s="711">
        <v>1029.43</v>
      </c>
      <c r="J736" s="711">
        <v>1</v>
      </c>
      <c r="K736" s="712">
        <v>1029.43</v>
      </c>
    </row>
    <row r="737" spans="1:11" ht="14.4" customHeight="1" x14ac:dyDescent="0.3">
      <c r="A737" s="695" t="s">
        <v>556</v>
      </c>
      <c r="B737" s="696" t="s">
        <v>557</v>
      </c>
      <c r="C737" s="699" t="s">
        <v>574</v>
      </c>
      <c r="D737" s="720" t="s">
        <v>4105</v>
      </c>
      <c r="E737" s="699" t="s">
        <v>4106</v>
      </c>
      <c r="F737" s="720" t="s">
        <v>4107</v>
      </c>
      <c r="G737" s="699" t="s">
        <v>3869</v>
      </c>
      <c r="H737" s="699" t="s">
        <v>3870</v>
      </c>
      <c r="I737" s="711">
        <v>561.1</v>
      </c>
      <c r="J737" s="711">
        <v>1</v>
      </c>
      <c r="K737" s="712">
        <v>561.1</v>
      </c>
    </row>
    <row r="738" spans="1:11" ht="14.4" customHeight="1" x14ac:dyDescent="0.3">
      <c r="A738" s="695" t="s">
        <v>556</v>
      </c>
      <c r="B738" s="696" t="s">
        <v>557</v>
      </c>
      <c r="C738" s="699" t="s">
        <v>574</v>
      </c>
      <c r="D738" s="720" t="s">
        <v>4105</v>
      </c>
      <c r="E738" s="699" t="s">
        <v>4106</v>
      </c>
      <c r="F738" s="720" t="s">
        <v>4107</v>
      </c>
      <c r="G738" s="699" t="s">
        <v>3871</v>
      </c>
      <c r="H738" s="699" t="s">
        <v>3872</v>
      </c>
      <c r="I738" s="711">
        <v>621.29999999999995</v>
      </c>
      <c r="J738" s="711">
        <v>2</v>
      </c>
      <c r="K738" s="712">
        <v>1242.5999999999999</v>
      </c>
    </row>
    <row r="739" spans="1:11" ht="14.4" customHeight="1" x14ac:dyDescent="0.3">
      <c r="A739" s="695" t="s">
        <v>556</v>
      </c>
      <c r="B739" s="696" t="s">
        <v>557</v>
      </c>
      <c r="C739" s="699" t="s">
        <v>574</v>
      </c>
      <c r="D739" s="720" t="s">
        <v>4105</v>
      </c>
      <c r="E739" s="699" t="s">
        <v>4106</v>
      </c>
      <c r="F739" s="720" t="s">
        <v>4107</v>
      </c>
      <c r="G739" s="699" t="s">
        <v>3873</v>
      </c>
      <c r="H739" s="699" t="s">
        <v>3874</v>
      </c>
      <c r="I739" s="711">
        <v>1000.5</v>
      </c>
      <c r="J739" s="711">
        <v>2</v>
      </c>
      <c r="K739" s="712">
        <v>2001</v>
      </c>
    </row>
    <row r="740" spans="1:11" ht="14.4" customHeight="1" x14ac:dyDescent="0.3">
      <c r="A740" s="695" t="s">
        <v>556</v>
      </c>
      <c r="B740" s="696" t="s">
        <v>557</v>
      </c>
      <c r="C740" s="699" t="s">
        <v>574</v>
      </c>
      <c r="D740" s="720" t="s">
        <v>4105</v>
      </c>
      <c r="E740" s="699" t="s">
        <v>4106</v>
      </c>
      <c r="F740" s="720" t="s">
        <v>4107</v>
      </c>
      <c r="G740" s="699" t="s">
        <v>3875</v>
      </c>
      <c r="H740" s="699" t="s">
        <v>3876</v>
      </c>
      <c r="I740" s="711">
        <v>943</v>
      </c>
      <c r="J740" s="711">
        <v>3</v>
      </c>
      <c r="K740" s="712">
        <v>2829</v>
      </c>
    </row>
    <row r="741" spans="1:11" ht="14.4" customHeight="1" x14ac:dyDescent="0.3">
      <c r="A741" s="695" t="s">
        <v>556</v>
      </c>
      <c r="B741" s="696" t="s">
        <v>557</v>
      </c>
      <c r="C741" s="699" t="s">
        <v>574</v>
      </c>
      <c r="D741" s="720" t="s">
        <v>4105</v>
      </c>
      <c r="E741" s="699" t="s">
        <v>4106</v>
      </c>
      <c r="F741" s="720" t="s">
        <v>4107</v>
      </c>
      <c r="G741" s="699" t="s">
        <v>3877</v>
      </c>
      <c r="H741" s="699" t="s">
        <v>3878</v>
      </c>
      <c r="I741" s="711">
        <v>1552.5</v>
      </c>
      <c r="J741" s="711">
        <v>1</v>
      </c>
      <c r="K741" s="712">
        <v>1552.5</v>
      </c>
    </row>
    <row r="742" spans="1:11" ht="14.4" customHeight="1" x14ac:dyDescent="0.3">
      <c r="A742" s="695" t="s">
        <v>556</v>
      </c>
      <c r="B742" s="696" t="s">
        <v>557</v>
      </c>
      <c r="C742" s="699" t="s">
        <v>574</v>
      </c>
      <c r="D742" s="720" t="s">
        <v>4105</v>
      </c>
      <c r="E742" s="699" t="s">
        <v>4106</v>
      </c>
      <c r="F742" s="720" t="s">
        <v>4107</v>
      </c>
      <c r="G742" s="699" t="s">
        <v>3879</v>
      </c>
      <c r="H742" s="699" t="s">
        <v>3880</v>
      </c>
      <c r="I742" s="711">
        <v>9139.4</v>
      </c>
      <c r="J742" s="711">
        <v>1</v>
      </c>
      <c r="K742" s="712">
        <v>9139.4</v>
      </c>
    </row>
    <row r="743" spans="1:11" ht="14.4" customHeight="1" x14ac:dyDescent="0.3">
      <c r="A743" s="695" t="s">
        <v>556</v>
      </c>
      <c r="B743" s="696" t="s">
        <v>557</v>
      </c>
      <c r="C743" s="699" t="s">
        <v>574</v>
      </c>
      <c r="D743" s="720" t="s">
        <v>4105</v>
      </c>
      <c r="E743" s="699" t="s">
        <v>4106</v>
      </c>
      <c r="F743" s="720" t="s">
        <v>4107</v>
      </c>
      <c r="G743" s="699" t="s">
        <v>3881</v>
      </c>
      <c r="H743" s="699" t="s">
        <v>3882</v>
      </c>
      <c r="I743" s="711">
        <v>851.6</v>
      </c>
      <c r="J743" s="711">
        <v>1</v>
      </c>
      <c r="K743" s="712">
        <v>851.6</v>
      </c>
    </row>
    <row r="744" spans="1:11" ht="14.4" customHeight="1" x14ac:dyDescent="0.3">
      <c r="A744" s="695" t="s">
        <v>556</v>
      </c>
      <c r="B744" s="696" t="s">
        <v>557</v>
      </c>
      <c r="C744" s="699" t="s">
        <v>574</v>
      </c>
      <c r="D744" s="720" t="s">
        <v>4105</v>
      </c>
      <c r="E744" s="699" t="s">
        <v>4106</v>
      </c>
      <c r="F744" s="720" t="s">
        <v>4107</v>
      </c>
      <c r="G744" s="699" t="s">
        <v>3883</v>
      </c>
      <c r="H744" s="699" t="s">
        <v>3884</v>
      </c>
      <c r="I744" s="711">
        <v>248.4</v>
      </c>
      <c r="J744" s="711">
        <v>4</v>
      </c>
      <c r="K744" s="712">
        <v>993.6</v>
      </c>
    </row>
    <row r="745" spans="1:11" ht="14.4" customHeight="1" x14ac:dyDescent="0.3">
      <c r="A745" s="695" t="s">
        <v>556</v>
      </c>
      <c r="B745" s="696" t="s">
        <v>557</v>
      </c>
      <c r="C745" s="699" t="s">
        <v>574</v>
      </c>
      <c r="D745" s="720" t="s">
        <v>4105</v>
      </c>
      <c r="E745" s="699" t="s">
        <v>4106</v>
      </c>
      <c r="F745" s="720" t="s">
        <v>4107</v>
      </c>
      <c r="G745" s="699" t="s">
        <v>3885</v>
      </c>
      <c r="H745" s="699" t="s">
        <v>3886</v>
      </c>
      <c r="I745" s="711">
        <v>8683.4</v>
      </c>
      <c r="J745" s="711">
        <v>1</v>
      </c>
      <c r="K745" s="712">
        <v>8683.4</v>
      </c>
    </row>
    <row r="746" spans="1:11" ht="14.4" customHeight="1" x14ac:dyDescent="0.3">
      <c r="A746" s="695" t="s">
        <v>556</v>
      </c>
      <c r="B746" s="696" t="s">
        <v>557</v>
      </c>
      <c r="C746" s="699" t="s">
        <v>574</v>
      </c>
      <c r="D746" s="720" t="s">
        <v>4105</v>
      </c>
      <c r="E746" s="699" t="s">
        <v>4106</v>
      </c>
      <c r="F746" s="720" t="s">
        <v>4107</v>
      </c>
      <c r="G746" s="699" t="s">
        <v>3887</v>
      </c>
      <c r="H746" s="699" t="s">
        <v>3888</v>
      </c>
      <c r="I746" s="711">
        <v>9660</v>
      </c>
      <c r="J746" s="711">
        <v>1</v>
      </c>
      <c r="K746" s="712">
        <v>9660</v>
      </c>
    </row>
    <row r="747" spans="1:11" ht="14.4" customHeight="1" x14ac:dyDescent="0.3">
      <c r="A747" s="695" t="s">
        <v>556</v>
      </c>
      <c r="B747" s="696" t="s">
        <v>557</v>
      </c>
      <c r="C747" s="699" t="s">
        <v>574</v>
      </c>
      <c r="D747" s="720" t="s">
        <v>4105</v>
      </c>
      <c r="E747" s="699" t="s">
        <v>4106</v>
      </c>
      <c r="F747" s="720" t="s">
        <v>4107</v>
      </c>
      <c r="G747" s="699" t="s">
        <v>3889</v>
      </c>
      <c r="H747" s="699" t="s">
        <v>3890</v>
      </c>
      <c r="I747" s="711">
        <v>7357.6</v>
      </c>
      <c r="J747" s="711">
        <v>1</v>
      </c>
      <c r="K747" s="712">
        <v>7357.6</v>
      </c>
    </row>
    <row r="748" spans="1:11" ht="14.4" customHeight="1" x14ac:dyDescent="0.3">
      <c r="A748" s="695" t="s">
        <v>556</v>
      </c>
      <c r="B748" s="696" t="s">
        <v>557</v>
      </c>
      <c r="C748" s="699" t="s">
        <v>574</v>
      </c>
      <c r="D748" s="720" t="s">
        <v>4105</v>
      </c>
      <c r="E748" s="699" t="s">
        <v>4106</v>
      </c>
      <c r="F748" s="720" t="s">
        <v>4107</v>
      </c>
      <c r="G748" s="699" t="s">
        <v>3891</v>
      </c>
      <c r="H748" s="699" t="s">
        <v>3892</v>
      </c>
      <c r="I748" s="711">
        <v>9656.9</v>
      </c>
      <c r="J748" s="711">
        <v>2</v>
      </c>
      <c r="K748" s="712">
        <v>19313.8</v>
      </c>
    </row>
    <row r="749" spans="1:11" ht="14.4" customHeight="1" x14ac:dyDescent="0.3">
      <c r="A749" s="695" t="s">
        <v>556</v>
      </c>
      <c r="B749" s="696" t="s">
        <v>557</v>
      </c>
      <c r="C749" s="699" t="s">
        <v>574</v>
      </c>
      <c r="D749" s="720" t="s">
        <v>4105</v>
      </c>
      <c r="E749" s="699" t="s">
        <v>4106</v>
      </c>
      <c r="F749" s="720" t="s">
        <v>4107</v>
      </c>
      <c r="G749" s="699" t="s">
        <v>3893</v>
      </c>
      <c r="H749" s="699" t="s">
        <v>3894</v>
      </c>
      <c r="I749" s="711">
        <v>3795</v>
      </c>
      <c r="J749" s="711">
        <v>2</v>
      </c>
      <c r="K749" s="712">
        <v>7590</v>
      </c>
    </row>
    <row r="750" spans="1:11" ht="14.4" customHeight="1" x14ac:dyDescent="0.3">
      <c r="A750" s="695" t="s">
        <v>556</v>
      </c>
      <c r="B750" s="696" t="s">
        <v>557</v>
      </c>
      <c r="C750" s="699" t="s">
        <v>574</v>
      </c>
      <c r="D750" s="720" t="s">
        <v>4105</v>
      </c>
      <c r="E750" s="699" t="s">
        <v>4106</v>
      </c>
      <c r="F750" s="720" t="s">
        <v>4107</v>
      </c>
      <c r="G750" s="699" t="s">
        <v>3895</v>
      </c>
      <c r="H750" s="699" t="s">
        <v>3896</v>
      </c>
      <c r="I750" s="711">
        <v>527.85</v>
      </c>
      <c r="J750" s="711">
        <v>1</v>
      </c>
      <c r="K750" s="712">
        <v>527.85</v>
      </c>
    </row>
    <row r="751" spans="1:11" ht="14.4" customHeight="1" x14ac:dyDescent="0.3">
      <c r="A751" s="695" t="s">
        <v>556</v>
      </c>
      <c r="B751" s="696" t="s">
        <v>557</v>
      </c>
      <c r="C751" s="699" t="s">
        <v>574</v>
      </c>
      <c r="D751" s="720" t="s">
        <v>4105</v>
      </c>
      <c r="E751" s="699" t="s">
        <v>4106</v>
      </c>
      <c r="F751" s="720" t="s">
        <v>4107</v>
      </c>
      <c r="G751" s="699" t="s">
        <v>3897</v>
      </c>
      <c r="H751" s="699" t="s">
        <v>3898</v>
      </c>
      <c r="I751" s="711">
        <v>3816.7</v>
      </c>
      <c r="J751" s="711">
        <v>1</v>
      </c>
      <c r="K751" s="712">
        <v>3816.7</v>
      </c>
    </row>
    <row r="752" spans="1:11" ht="14.4" customHeight="1" x14ac:dyDescent="0.3">
      <c r="A752" s="695" t="s">
        <v>556</v>
      </c>
      <c r="B752" s="696" t="s">
        <v>557</v>
      </c>
      <c r="C752" s="699" t="s">
        <v>574</v>
      </c>
      <c r="D752" s="720" t="s">
        <v>4105</v>
      </c>
      <c r="E752" s="699" t="s">
        <v>4106</v>
      </c>
      <c r="F752" s="720" t="s">
        <v>4107</v>
      </c>
      <c r="G752" s="699" t="s">
        <v>3899</v>
      </c>
      <c r="H752" s="699" t="s">
        <v>3900</v>
      </c>
      <c r="I752" s="711">
        <v>3795</v>
      </c>
      <c r="J752" s="711">
        <v>1</v>
      </c>
      <c r="K752" s="712">
        <v>3795</v>
      </c>
    </row>
    <row r="753" spans="1:11" ht="14.4" customHeight="1" x14ac:dyDescent="0.3">
      <c r="A753" s="695" t="s">
        <v>556</v>
      </c>
      <c r="B753" s="696" t="s">
        <v>557</v>
      </c>
      <c r="C753" s="699" t="s">
        <v>574</v>
      </c>
      <c r="D753" s="720" t="s">
        <v>4105</v>
      </c>
      <c r="E753" s="699" t="s">
        <v>4106</v>
      </c>
      <c r="F753" s="720" t="s">
        <v>4107</v>
      </c>
      <c r="G753" s="699" t="s">
        <v>3901</v>
      </c>
      <c r="H753" s="699" t="s">
        <v>3902</v>
      </c>
      <c r="I753" s="711">
        <v>10084.450000000001</v>
      </c>
      <c r="J753" s="711">
        <v>1</v>
      </c>
      <c r="K753" s="712">
        <v>10084.450000000001</v>
      </c>
    </row>
    <row r="754" spans="1:11" ht="14.4" customHeight="1" x14ac:dyDescent="0.3">
      <c r="A754" s="695" t="s">
        <v>556</v>
      </c>
      <c r="B754" s="696" t="s">
        <v>557</v>
      </c>
      <c r="C754" s="699" t="s">
        <v>574</v>
      </c>
      <c r="D754" s="720" t="s">
        <v>4105</v>
      </c>
      <c r="E754" s="699" t="s">
        <v>4106</v>
      </c>
      <c r="F754" s="720" t="s">
        <v>4107</v>
      </c>
      <c r="G754" s="699" t="s">
        <v>3903</v>
      </c>
      <c r="H754" s="699" t="s">
        <v>3904</v>
      </c>
      <c r="I754" s="711">
        <v>8717</v>
      </c>
      <c r="J754" s="711">
        <v>1</v>
      </c>
      <c r="K754" s="712">
        <v>8717</v>
      </c>
    </row>
    <row r="755" spans="1:11" ht="14.4" customHeight="1" x14ac:dyDescent="0.3">
      <c r="A755" s="695" t="s">
        <v>556</v>
      </c>
      <c r="B755" s="696" t="s">
        <v>557</v>
      </c>
      <c r="C755" s="699" t="s">
        <v>574</v>
      </c>
      <c r="D755" s="720" t="s">
        <v>4105</v>
      </c>
      <c r="E755" s="699" t="s">
        <v>4106</v>
      </c>
      <c r="F755" s="720" t="s">
        <v>4107</v>
      </c>
      <c r="G755" s="699" t="s">
        <v>3905</v>
      </c>
      <c r="H755" s="699" t="s">
        <v>3906</v>
      </c>
      <c r="I755" s="711">
        <v>3859.17</v>
      </c>
      <c r="J755" s="711">
        <v>1</v>
      </c>
      <c r="K755" s="712">
        <v>3859.17</v>
      </c>
    </row>
    <row r="756" spans="1:11" ht="14.4" customHeight="1" x14ac:dyDescent="0.3">
      <c r="A756" s="695" t="s">
        <v>556</v>
      </c>
      <c r="B756" s="696" t="s">
        <v>557</v>
      </c>
      <c r="C756" s="699" t="s">
        <v>574</v>
      </c>
      <c r="D756" s="720" t="s">
        <v>4105</v>
      </c>
      <c r="E756" s="699" t="s">
        <v>4106</v>
      </c>
      <c r="F756" s="720" t="s">
        <v>4107</v>
      </c>
      <c r="G756" s="699" t="s">
        <v>3907</v>
      </c>
      <c r="H756" s="699" t="s">
        <v>3908</v>
      </c>
      <c r="I756" s="711">
        <v>10549.56</v>
      </c>
      <c r="J756" s="711">
        <v>1</v>
      </c>
      <c r="K756" s="712">
        <v>10549.56</v>
      </c>
    </row>
    <row r="757" spans="1:11" ht="14.4" customHeight="1" x14ac:dyDescent="0.3">
      <c r="A757" s="695" t="s">
        <v>556</v>
      </c>
      <c r="B757" s="696" t="s">
        <v>557</v>
      </c>
      <c r="C757" s="699" t="s">
        <v>574</v>
      </c>
      <c r="D757" s="720" t="s">
        <v>4105</v>
      </c>
      <c r="E757" s="699" t="s">
        <v>4106</v>
      </c>
      <c r="F757" s="720" t="s">
        <v>4107</v>
      </c>
      <c r="G757" s="699" t="s">
        <v>3909</v>
      </c>
      <c r="H757" s="699" t="s">
        <v>3910</v>
      </c>
      <c r="I757" s="711">
        <v>1546.98</v>
      </c>
      <c r="J757" s="711">
        <v>1</v>
      </c>
      <c r="K757" s="712">
        <v>1546.98</v>
      </c>
    </row>
    <row r="758" spans="1:11" ht="14.4" customHeight="1" x14ac:dyDescent="0.3">
      <c r="A758" s="695" t="s">
        <v>556</v>
      </c>
      <c r="B758" s="696" t="s">
        <v>557</v>
      </c>
      <c r="C758" s="699" t="s">
        <v>574</v>
      </c>
      <c r="D758" s="720" t="s">
        <v>4105</v>
      </c>
      <c r="E758" s="699" t="s">
        <v>4106</v>
      </c>
      <c r="F758" s="720" t="s">
        <v>4107</v>
      </c>
      <c r="G758" s="699" t="s">
        <v>3911</v>
      </c>
      <c r="H758" s="699" t="s">
        <v>3912</v>
      </c>
      <c r="I758" s="711">
        <v>506</v>
      </c>
      <c r="J758" s="711">
        <v>2</v>
      </c>
      <c r="K758" s="712">
        <v>1012</v>
      </c>
    </row>
    <row r="759" spans="1:11" ht="14.4" customHeight="1" x14ac:dyDescent="0.3">
      <c r="A759" s="695" t="s">
        <v>556</v>
      </c>
      <c r="B759" s="696" t="s">
        <v>557</v>
      </c>
      <c r="C759" s="699" t="s">
        <v>574</v>
      </c>
      <c r="D759" s="720" t="s">
        <v>4105</v>
      </c>
      <c r="E759" s="699" t="s">
        <v>4106</v>
      </c>
      <c r="F759" s="720" t="s">
        <v>4107</v>
      </c>
      <c r="G759" s="699" t="s">
        <v>3913</v>
      </c>
      <c r="H759" s="699" t="s">
        <v>3914</v>
      </c>
      <c r="I759" s="711">
        <v>1358.87</v>
      </c>
      <c r="J759" s="711">
        <v>2</v>
      </c>
      <c r="K759" s="712">
        <v>2717.74</v>
      </c>
    </row>
    <row r="760" spans="1:11" ht="14.4" customHeight="1" x14ac:dyDescent="0.3">
      <c r="A760" s="695" t="s">
        <v>556</v>
      </c>
      <c r="B760" s="696" t="s">
        <v>557</v>
      </c>
      <c r="C760" s="699" t="s">
        <v>574</v>
      </c>
      <c r="D760" s="720" t="s">
        <v>4105</v>
      </c>
      <c r="E760" s="699" t="s">
        <v>4106</v>
      </c>
      <c r="F760" s="720" t="s">
        <v>4107</v>
      </c>
      <c r="G760" s="699" t="s">
        <v>3915</v>
      </c>
      <c r="H760" s="699" t="s">
        <v>3916</v>
      </c>
      <c r="I760" s="711">
        <v>1274.52</v>
      </c>
      <c r="J760" s="711">
        <v>3</v>
      </c>
      <c r="K760" s="712">
        <v>3823.57</v>
      </c>
    </row>
    <row r="761" spans="1:11" ht="14.4" customHeight="1" x14ac:dyDescent="0.3">
      <c r="A761" s="695" t="s">
        <v>556</v>
      </c>
      <c r="B761" s="696" t="s">
        <v>557</v>
      </c>
      <c r="C761" s="699" t="s">
        <v>574</v>
      </c>
      <c r="D761" s="720" t="s">
        <v>4105</v>
      </c>
      <c r="E761" s="699" t="s">
        <v>4106</v>
      </c>
      <c r="F761" s="720" t="s">
        <v>4107</v>
      </c>
      <c r="G761" s="699" t="s">
        <v>3917</v>
      </c>
      <c r="H761" s="699" t="s">
        <v>3918</v>
      </c>
      <c r="I761" s="711">
        <v>344.28</v>
      </c>
      <c r="J761" s="711">
        <v>1</v>
      </c>
      <c r="K761" s="712">
        <v>344.28</v>
      </c>
    </row>
    <row r="762" spans="1:11" ht="14.4" customHeight="1" x14ac:dyDescent="0.3">
      <c r="A762" s="695" t="s">
        <v>556</v>
      </c>
      <c r="B762" s="696" t="s">
        <v>557</v>
      </c>
      <c r="C762" s="699" t="s">
        <v>574</v>
      </c>
      <c r="D762" s="720" t="s">
        <v>4105</v>
      </c>
      <c r="E762" s="699" t="s">
        <v>4106</v>
      </c>
      <c r="F762" s="720" t="s">
        <v>4107</v>
      </c>
      <c r="G762" s="699" t="s">
        <v>3919</v>
      </c>
      <c r="H762" s="699" t="s">
        <v>3920</v>
      </c>
      <c r="I762" s="711">
        <v>851.56</v>
      </c>
      <c r="J762" s="711">
        <v>1</v>
      </c>
      <c r="K762" s="712">
        <v>851.56</v>
      </c>
    </row>
    <row r="763" spans="1:11" ht="14.4" customHeight="1" x14ac:dyDescent="0.3">
      <c r="A763" s="695" t="s">
        <v>556</v>
      </c>
      <c r="B763" s="696" t="s">
        <v>557</v>
      </c>
      <c r="C763" s="699" t="s">
        <v>574</v>
      </c>
      <c r="D763" s="720" t="s">
        <v>4105</v>
      </c>
      <c r="E763" s="699" t="s">
        <v>4106</v>
      </c>
      <c r="F763" s="720" t="s">
        <v>4107</v>
      </c>
      <c r="G763" s="699" t="s">
        <v>3921</v>
      </c>
      <c r="H763" s="699" t="s">
        <v>3922</v>
      </c>
      <c r="I763" s="711">
        <v>9514.23</v>
      </c>
      <c r="J763" s="711">
        <v>1</v>
      </c>
      <c r="K763" s="712">
        <v>9514.23</v>
      </c>
    </row>
    <row r="764" spans="1:11" ht="14.4" customHeight="1" x14ac:dyDescent="0.3">
      <c r="A764" s="695" t="s">
        <v>556</v>
      </c>
      <c r="B764" s="696" t="s">
        <v>557</v>
      </c>
      <c r="C764" s="699" t="s">
        <v>574</v>
      </c>
      <c r="D764" s="720" t="s">
        <v>4105</v>
      </c>
      <c r="E764" s="699" t="s">
        <v>4106</v>
      </c>
      <c r="F764" s="720" t="s">
        <v>4107</v>
      </c>
      <c r="G764" s="699" t="s">
        <v>3923</v>
      </c>
      <c r="H764" s="699" t="s">
        <v>3924</v>
      </c>
      <c r="I764" s="711">
        <v>463.9</v>
      </c>
      <c r="J764" s="711">
        <v>1</v>
      </c>
      <c r="K764" s="712">
        <v>463.9</v>
      </c>
    </row>
    <row r="765" spans="1:11" ht="14.4" customHeight="1" x14ac:dyDescent="0.3">
      <c r="A765" s="695" t="s">
        <v>556</v>
      </c>
      <c r="B765" s="696" t="s">
        <v>557</v>
      </c>
      <c r="C765" s="699" t="s">
        <v>574</v>
      </c>
      <c r="D765" s="720" t="s">
        <v>4105</v>
      </c>
      <c r="E765" s="699" t="s">
        <v>4106</v>
      </c>
      <c r="F765" s="720" t="s">
        <v>4107</v>
      </c>
      <c r="G765" s="699" t="s">
        <v>3925</v>
      </c>
      <c r="H765" s="699" t="s">
        <v>3926</v>
      </c>
      <c r="I765" s="711">
        <v>9520.5</v>
      </c>
      <c r="J765" s="711">
        <v>1</v>
      </c>
      <c r="K765" s="712">
        <v>9520.5</v>
      </c>
    </row>
    <row r="766" spans="1:11" ht="14.4" customHeight="1" x14ac:dyDescent="0.3">
      <c r="A766" s="695" t="s">
        <v>556</v>
      </c>
      <c r="B766" s="696" t="s">
        <v>557</v>
      </c>
      <c r="C766" s="699" t="s">
        <v>574</v>
      </c>
      <c r="D766" s="720" t="s">
        <v>4105</v>
      </c>
      <c r="E766" s="699" t="s">
        <v>4106</v>
      </c>
      <c r="F766" s="720" t="s">
        <v>4107</v>
      </c>
      <c r="G766" s="699" t="s">
        <v>3927</v>
      </c>
      <c r="H766" s="699" t="s">
        <v>3928</v>
      </c>
      <c r="I766" s="711">
        <v>11571</v>
      </c>
      <c r="J766" s="711">
        <v>2</v>
      </c>
      <c r="K766" s="712">
        <v>23142</v>
      </c>
    </row>
    <row r="767" spans="1:11" ht="14.4" customHeight="1" x14ac:dyDescent="0.3">
      <c r="A767" s="695" t="s">
        <v>556</v>
      </c>
      <c r="B767" s="696" t="s">
        <v>557</v>
      </c>
      <c r="C767" s="699" t="s">
        <v>574</v>
      </c>
      <c r="D767" s="720" t="s">
        <v>4105</v>
      </c>
      <c r="E767" s="699" t="s">
        <v>4106</v>
      </c>
      <c r="F767" s="720" t="s">
        <v>4107</v>
      </c>
      <c r="G767" s="699" t="s">
        <v>3929</v>
      </c>
      <c r="H767" s="699" t="s">
        <v>3930</v>
      </c>
      <c r="I767" s="711">
        <v>1036.27</v>
      </c>
      <c r="J767" s="711">
        <v>1</v>
      </c>
      <c r="K767" s="712">
        <v>1036.27</v>
      </c>
    </row>
    <row r="768" spans="1:11" ht="14.4" customHeight="1" x14ac:dyDescent="0.3">
      <c r="A768" s="695" t="s">
        <v>556</v>
      </c>
      <c r="B768" s="696" t="s">
        <v>557</v>
      </c>
      <c r="C768" s="699" t="s">
        <v>574</v>
      </c>
      <c r="D768" s="720" t="s">
        <v>4105</v>
      </c>
      <c r="E768" s="699" t="s">
        <v>4106</v>
      </c>
      <c r="F768" s="720" t="s">
        <v>4107</v>
      </c>
      <c r="G768" s="699" t="s">
        <v>3931</v>
      </c>
      <c r="H768" s="699" t="s">
        <v>3932</v>
      </c>
      <c r="I768" s="711">
        <v>3795</v>
      </c>
      <c r="J768" s="711">
        <v>1</v>
      </c>
      <c r="K768" s="712">
        <v>3795</v>
      </c>
    </row>
    <row r="769" spans="1:11" ht="14.4" customHeight="1" x14ac:dyDescent="0.3">
      <c r="A769" s="695" t="s">
        <v>556</v>
      </c>
      <c r="B769" s="696" t="s">
        <v>557</v>
      </c>
      <c r="C769" s="699" t="s">
        <v>574</v>
      </c>
      <c r="D769" s="720" t="s">
        <v>4105</v>
      </c>
      <c r="E769" s="699" t="s">
        <v>4106</v>
      </c>
      <c r="F769" s="720" t="s">
        <v>4107</v>
      </c>
      <c r="G769" s="699" t="s">
        <v>3933</v>
      </c>
      <c r="H769" s="699" t="s">
        <v>3934</v>
      </c>
      <c r="I769" s="711">
        <v>579.57000000000005</v>
      </c>
      <c r="J769" s="711">
        <v>1</v>
      </c>
      <c r="K769" s="712">
        <v>579.57000000000005</v>
      </c>
    </row>
    <row r="770" spans="1:11" ht="14.4" customHeight="1" x14ac:dyDescent="0.3">
      <c r="A770" s="695" t="s">
        <v>556</v>
      </c>
      <c r="B770" s="696" t="s">
        <v>557</v>
      </c>
      <c r="C770" s="699" t="s">
        <v>574</v>
      </c>
      <c r="D770" s="720" t="s">
        <v>4105</v>
      </c>
      <c r="E770" s="699" t="s">
        <v>4106</v>
      </c>
      <c r="F770" s="720" t="s">
        <v>4107</v>
      </c>
      <c r="G770" s="699" t="s">
        <v>3935</v>
      </c>
      <c r="H770" s="699" t="s">
        <v>3936</v>
      </c>
      <c r="I770" s="711">
        <v>560.88</v>
      </c>
      <c r="J770" s="711">
        <v>1</v>
      </c>
      <c r="K770" s="712">
        <v>560.88</v>
      </c>
    </row>
    <row r="771" spans="1:11" ht="14.4" customHeight="1" x14ac:dyDescent="0.3">
      <c r="A771" s="695" t="s">
        <v>556</v>
      </c>
      <c r="B771" s="696" t="s">
        <v>557</v>
      </c>
      <c r="C771" s="699" t="s">
        <v>574</v>
      </c>
      <c r="D771" s="720" t="s">
        <v>4105</v>
      </c>
      <c r="E771" s="699" t="s">
        <v>4106</v>
      </c>
      <c r="F771" s="720" t="s">
        <v>4107</v>
      </c>
      <c r="G771" s="699" t="s">
        <v>3937</v>
      </c>
      <c r="H771" s="699" t="s">
        <v>3938</v>
      </c>
      <c r="I771" s="711">
        <v>1385.75</v>
      </c>
      <c r="J771" s="711">
        <v>1</v>
      </c>
      <c r="K771" s="712">
        <v>1385.75</v>
      </c>
    </row>
    <row r="772" spans="1:11" ht="14.4" customHeight="1" x14ac:dyDescent="0.3">
      <c r="A772" s="695" t="s">
        <v>556</v>
      </c>
      <c r="B772" s="696" t="s">
        <v>557</v>
      </c>
      <c r="C772" s="699" t="s">
        <v>574</v>
      </c>
      <c r="D772" s="720" t="s">
        <v>4105</v>
      </c>
      <c r="E772" s="699" t="s">
        <v>4106</v>
      </c>
      <c r="F772" s="720" t="s">
        <v>4107</v>
      </c>
      <c r="G772" s="699" t="s">
        <v>3939</v>
      </c>
      <c r="H772" s="699" t="s">
        <v>3940</v>
      </c>
      <c r="I772" s="711">
        <v>722.76</v>
      </c>
      <c r="J772" s="711">
        <v>1</v>
      </c>
      <c r="K772" s="712">
        <v>722.76</v>
      </c>
    </row>
    <row r="773" spans="1:11" ht="14.4" customHeight="1" x14ac:dyDescent="0.3">
      <c r="A773" s="695" t="s">
        <v>556</v>
      </c>
      <c r="B773" s="696" t="s">
        <v>557</v>
      </c>
      <c r="C773" s="699" t="s">
        <v>574</v>
      </c>
      <c r="D773" s="720" t="s">
        <v>4105</v>
      </c>
      <c r="E773" s="699" t="s">
        <v>4106</v>
      </c>
      <c r="F773" s="720" t="s">
        <v>4107</v>
      </c>
      <c r="G773" s="699" t="s">
        <v>3941</v>
      </c>
      <c r="H773" s="699" t="s">
        <v>3942</v>
      </c>
      <c r="I773" s="711">
        <v>1778.4</v>
      </c>
      <c r="J773" s="711">
        <v>1</v>
      </c>
      <c r="K773" s="712">
        <v>1778.4</v>
      </c>
    </row>
    <row r="774" spans="1:11" ht="14.4" customHeight="1" x14ac:dyDescent="0.3">
      <c r="A774" s="695" t="s">
        <v>556</v>
      </c>
      <c r="B774" s="696" t="s">
        <v>557</v>
      </c>
      <c r="C774" s="699" t="s">
        <v>574</v>
      </c>
      <c r="D774" s="720" t="s">
        <v>4105</v>
      </c>
      <c r="E774" s="699" t="s">
        <v>4106</v>
      </c>
      <c r="F774" s="720" t="s">
        <v>4107</v>
      </c>
      <c r="G774" s="699" t="s">
        <v>3943</v>
      </c>
      <c r="H774" s="699" t="s">
        <v>3944</v>
      </c>
      <c r="I774" s="711">
        <v>1359.1299999999999</v>
      </c>
      <c r="J774" s="711">
        <v>3</v>
      </c>
      <c r="K774" s="712">
        <v>4077.39</v>
      </c>
    </row>
    <row r="775" spans="1:11" ht="14.4" customHeight="1" x14ac:dyDescent="0.3">
      <c r="A775" s="695" t="s">
        <v>556</v>
      </c>
      <c r="B775" s="696" t="s">
        <v>557</v>
      </c>
      <c r="C775" s="699" t="s">
        <v>574</v>
      </c>
      <c r="D775" s="720" t="s">
        <v>4105</v>
      </c>
      <c r="E775" s="699" t="s">
        <v>4106</v>
      </c>
      <c r="F775" s="720" t="s">
        <v>4107</v>
      </c>
      <c r="G775" s="699" t="s">
        <v>3945</v>
      </c>
      <c r="H775" s="699" t="s">
        <v>3946</v>
      </c>
      <c r="I775" s="711">
        <v>10628.22</v>
      </c>
      <c r="J775" s="711">
        <v>1</v>
      </c>
      <c r="K775" s="712">
        <v>10628.22</v>
      </c>
    </row>
    <row r="776" spans="1:11" ht="14.4" customHeight="1" x14ac:dyDescent="0.3">
      <c r="A776" s="695" t="s">
        <v>556</v>
      </c>
      <c r="B776" s="696" t="s">
        <v>557</v>
      </c>
      <c r="C776" s="699" t="s">
        <v>574</v>
      </c>
      <c r="D776" s="720" t="s">
        <v>4105</v>
      </c>
      <c r="E776" s="699" t="s">
        <v>4106</v>
      </c>
      <c r="F776" s="720" t="s">
        <v>4107</v>
      </c>
      <c r="G776" s="699" t="s">
        <v>3947</v>
      </c>
      <c r="H776" s="699" t="s">
        <v>3948</v>
      </c>
      <c r="I776" s="711">
        <v>1274.52</v>
      </c>
      <c r="J776" s="711">
        <v>3</v>
      </c>
      <c r="K776" s="712">
        <v>3823.56</v>
      </c>
    </row>
    <row r="777" spans="1:11" ht="14.4" customHeight="1" x14ac:dyDescent="0.3">
      <c r="A777" s="695" t="s">
        <v>556</v>
      </c>
      <c r="B777" s="696" t="s">
        <v>557</v>
      </c>
      <c r="C777" s="699" t="s">
        <v>574</v>
      </c>
      <c r="D777" s="720" t="s">
        <v>4105</v>
      </c>
      <c r="E777" s="699" t="s">
        <v>4106</v>
      </c>
      <c r="F777" s="720" t="s">
        <v>4107</v>
      </c>
      <c r="G777" s="699" t="s">
        <v>3949</v>
      </c>
      <c r="H777" s="699" t="s">
        <v>3950</v>
      </c>
      <c r="I777" s="711">
        <v>11408</v>
      </c>
      <c r="J777" s="711">
        <v>2</v>
      </c>
      <c r="K777" s="712">
        <v>22816</v>
      </c>
    </row>
    <row r="778" spans="1:11" ht="14.4" customHeight="1" x14ac:dyDescent="0.3">
      <c r="A778" s="695" t="s">
        <v>556</v>
      </c>
      <c r="B778" s="696" t="s">
        <v>557</v>
      </c>
      <c r="C778" s="699" t="s">
        <v>574</v>
      </c>
      <c r="D778" s="720" t="s">
        <v>4105</v>
      </c>
      <c r="E778" s="699" t="s">
        <v>4106</v>
      </c>
      <c r="F778" s="720" t="s">
        <v>4107</v>
      </c>
      <c r="G778" s="699" t="s">
        <v>3951</v>
      </c>
      <c r="H778" s="699" t="s">
        <v>3952</v>
      </c>
      <c r="I778" s="711">
        <v>12640.32</v>
      </c>
      <c r="J778" s="711">
        <v>1</v>
      </c>
      <c r="K778" s="712">
        <v>12640.32</v>
      </c>
    </row>
    <row r="779" spans="1:11" ht="14.4" customHeight="1" x14ac:dyDescent="0.3">
      <c r="A779" s="695" t="s">
        <v>556</v>
      </c>
      <c r="B779" s="696" t="s">
        <v>557</v>
      </c>
      <c r="C779" s="699" t="s">
        <v>574</v>
      </c>
      <c r="D779" s="720" t="s">
        <v>4105</v>
      </c>
      <c r="E779" s="699" t="s">
        <v>4106</v>
      </c>
      <c r="F779" s="720" t="s">
        <v>4107</v>
      </c>
      <c r="G779" s="699" t="s">
        <v>3953</v>
      </c>
      <c r="H779" s="699" t="s">
        <v>3954</v>
      </c>
      <c r="I779" s="711">
        <v>11561.89</v>
      </c>
      <c r="J779" s="711">
        <v>1</v>
      </c>
      <c r="K779" s="712">
        <v>11561.89</v>
      </c>
    </row>
    <row r="780" spans="1:11" ht="14.4" customHeight="1" x14ac:dyDescent="0.3">
      <c r="A780" s="695" t="s">
        <v>556</v>
      </c>
      <c r="B780" s="696" t="s">
        <v>557</v>
      </c>
      <c r="C780" s="699" t="s">
        <v>574</v>
      </c>
      <c r="D780" s="720" t="s">
        <v>4105</v>
      </c>
      <c r="E780" s="699" t="s">
        <v>4106</v>
      </c>
      <c r="F780" s="720" t="s">
        <v>4107</v>
      </c>
      <c r="G780" s="699" t="s">
        <v>3955</v>
      </c>
      <c r="H780" s="699" t="s">
        <v>3956</v>
      </c>
      <c r="I780" s="711">
        <v>1029.43</v>
      </c>
      <c r="J780" s="711">
        <v>2</v>
      </c>
      <c r="K780" s="712">
        <v>2058.86</v>
      </c>
    </row>
    <row r="781" spans="1:11" ht="14.4" customHeight="1" x14ac:dyDescent="0.3">
      <c r="A781" s="695" t="s">
        <v>556</v>
      </c>
      <c r="B781" s="696" t="s">
        <v>557</v>
      </c>
      <c r="C781" s="699" t="s">
        <v>574</v>
      </c>
      <c r="D781" s="720" t="s">
        <v>4105</v>
      </c>
      <c r="E781" s="699" t="s">
        <v>4106</v>
      </c>
      <c r="F781" s="720" t="s">
        <v>4107</v>
      </c>
      <c r="G781" s="699" t="s">
        <v>3957</v>
      </c>
      <c r="H781" s="699" t="s">
        <v>3958</v>
      </c>
      <c r="I781" s="711">
        <v>1423.86</v>
      </c>
      <c r="J781" s="711">
        <v>1</v>
      </c>
      <c r="K781" s="712">
        <v>1423.86</v>
      </c>
    </row>
    <row r="782" spans="1:11" ht="14.4" customHeight="1" x14ac:dyDescent="0.3">
      <c r="A782" s="695" t="s">
        <v>556</v>
      </c>
      <c r="B782" s="696" t="s">
        <v>557</v>
      </c>
      <c r="C782" s="699" t="s">
        <v>574</v>
      </c>
      <c r="D782" s="720" t="s">
        <v>4105</v>
      </c>
      <c r="E782" s="699" t="s">
        <v>4106</v>
      </c>
      <c r="F782" s="720" t="s">
        <v>4107</v>
      </c>
      <c r="G782" s="699" t="s">
        <v>3959</v>
      </c>
      <c r="H782" s="699" t="s">
        <v>3960</v>
      </c>
      <c r="I782" s="711">
        <v>9504.18</v>
      </c>
      <c r="J782" s="711">
        <v>1</v>
      </c>
      <c r="K782" s="712">
        <v>9504.18</v>
      </c>
    </row>
    <row r="783" spans="1:11" ht="14.4" customHeight="1" x14ac:dyDescent="0.3">
      <c r="A783" s="695" t="s">
        <v>556</v>
      </c>
      <c r="B783" s="696" t="s">
        <v>557</v>
      </c>
      <c r="C783" s="699" t="s">
        <v>574</v>
      </c>
      <c r="D783" s="720" t="s">
        <v>4105</v>
      </c>
      <c r="E783" s="699" t="s">
        <v>4106</v>
      </c>
      <c r="F783" s="720" t="s">
        <v>4107</v>
      </c>
      <c r="G783" s="699" t="s">
        <v>3961</v>
      </c>
      <c r="H783" s="699" t="s">
        <v>3962</v>
      </c>
      <c r="I783" s="711">
        <v>606.48</v>
      </c>
      <c r="J783" s="711">
        <v>1</v>
      </c>
      <c r="K783" s="712">
        <v>606.48</v>
      </c>
    </row>
    <row r="784" spans="1:11" ht="14.4" customHeight="1" x14ac:dyDescent="0.3">
      <c r="A784" s="695" t="s">
        <v>556</v>
      </c>
      <c r="B784" s="696" t="s">
        <v>557</v>
      </c>
      <c r="C784" s="699" t="s">
        <v>574</v>
      </c>
      <c r="D784" s="720" t="s">
        <v>4105</v>
      </c>
      <c r="E784" s="699" t="s">
        <v>4106</v>
      </c>
      <c r="F784" s="720" t="s">
        <v>4107</v>
      </c>
      <c r="G784" s="699" t="s">
        <v>3963</v>
      </c>
      <c r="H784" s="699" t="s">
        <v>3964</v>
      </c>
      <c r="I784" s="711">
        <v>1764.1</v>
      </c>
      <c r="J784" s="711">
        <v>2</v>
      </c>
      <c r="K784" s="712">
        <v>3528.2</v>
      </c>
    </row>
    <row r="785" spans="1:11" ht="14.4" customHeight="1" x14ac:dyDescent="0.3">
      <c r="A785" s="695" t="s">
        <v>556</v>
      </c>
      <c r="B785" s="696" t="s">
        <v>557</v>
      </c>
      <c r="C785" s="699" t="s">
        <v>574</v>
      </c>
      <c r="D785" s="720" t="s">
        <v>4105</v>
      </c>
      <c r="E785" s="699" t="s">
        <v>4106</v>
      </c>
      <c r="F785" s="720" t="s">
        <v>4107</v>
      </c>
      <c r="G785" s="699" t="s">
        <v>3965</v>
      </c>
      <c r="H785" s="699" t="s">
        <v>3966</v>
      </c>
      <c r="I785" s="711">
        <v>1778.3933333333334</v>
      </c>
      <c r="J785" s="711">
        <v>6</v>
      </c>
      <c r="K785" s="712">
        <v>10670.36</v>
      </c>
    </row>
    <row r="786" spans="1:11" ht="14.4" customHeight="1" x14ac:dyDescent="0.3">
      <c r="A786" s="695" t="s">
        <v>556</v>
      </c>
      <c r="B786" s="696" t="s">
        <v>557</v>
      </c>
      <c r="C786" s="699" t="s">
        <v>574</v>
      </c>
      <c r="D786" s="720" t="s">
        <v>4105</v>
      </c>
      <c r="E786" s="699" t="s">
        <v>4106</v>
      </c>
      <c r="F786" s="720" t="s">
        <v>4107</v>
      </c>
      <c r="G786" s="699" t="s">
        <v>3967</v>
      </c>
      <c r="H786" s="699" t="s">
        <v>3968</v>
      </c>
      <c r="I786" s="711">
        <v>1029.44</v>
      </c>
      <c r="J786" s="711">
        <v>1</v>
      </c>
      <c r="K786" s="712">
        <v>1029.44</v>
      </c>
    </row>
    <row r="787" spans="1:11" ht="14.4" customHeight="1" x14ac:dyDescent="0.3">
      <c r="A787" s="695" t="s">
        <v>556</v>
      </c>
      <c r="B787" s="696" t="s">
        <v>557</v>
      </c>
      <c r="C787" s="699" t="s">
        <v>574</v>
      </c>
      <c r="D787" s="720" t="s">
        <v>4105</v>
      </c>
      <c r="E787" s="699" t="s">
        <v>4106</v>
      </c>
      <c r="F787" s="720" t="s">
        <v>4107</v>
      </c>
      <c r="G787" s="699" t="s">
        <v>3969</v>
      </c>
      <c r="H787" s="699" t="s">
        <v>3970</v>
      </c>
      <c r="I787" s="711">
        <v>38812.5</v>
      </c>
      <c r="J787" s="711">
        <v>1</v>
      </c>
      <c r="K787" s="712">
        <v>38812.5</v>
      </c>
    </row>
    <row r="788" spans="1:11" ht="14.4" customHeight="1" x14ac:dyDescent="0.3">
      <c r="A788" s="695" t="s">
        <v>556</v>
      </c>
      <c r="B788" s="696" t="s">
        <v>557</v>
      </c>
      <c r="C788" s="699" t="s">
        <v>574</v>
      </c>
      <c r="D788" s="720" t="s">
        <v>4105</v>
      </c>
      <c r="E788" s="699" t="s">
        <v>4106</v>
      </c>
      <c r="F788" s="720" t="s">
        <v>4107</v>
      </c>
      <c r="G788" s="699" t="s">
        <v>3971</v>
      </c>
      <c r="H788" s="699" t="s">
        <v>3972</v>
      </c>
      <c r="I788" s="711">
        <v>579.57000000000005</v>
      </c>
      <c r="J788" s="711">
        <v>1</v>
      </c>
      <c r="K788" s="712">
        <v>579.57000000000005</v>
      </c>
    </row>
    <row r="789" spans="1:11" ht="14.4" customHeight="1" x14ac:dyDescent="0.3">
      <c r="A789" s="695" t="s">
        <v>556</v>
      </c>
      <c r="B789" s="696" t="s">
        <v>557</v>
      </c>
      <c r="C789" s="699" t="s">
        <v>574</v>
      </c>
      <c r="D789" s="720" t="s">
        <v>4105</v>
      </c>
      <c r="E789" s="699" t="s">
        <v>4106</v>
      </c>
      <c r="F789" s="720" t="s">
        <v>4107</v>
      </c>
      <c r="G789" s="699" t="s">
        <v>3973</v>
      </c>
      <c r="H789" s="699" t="s">
        <v>3974</v>
      </c>
      <c r="I789" s="711">
        <v>12640.32</v>
      </c>
      <c r="J789" s="711">
        <v>1</v>
      </c>
      <c r="K789" s="712">
        <v>12640.32</v>
      </c>
    </row>
    <row r="790" spans="1:11" ht="14.4" customHeight="1" x14ac:dyDescent="0.3">
      <c r="A790" s="695" t="s">
        <v>556</v>
      </c>
      <c r="B790" s="696" t="s">
        <v>557</v>
      </c>
      <c r="C790" s="699" t="s">
        <v>574</v>
      </c>
      <c r="D790" s="720" t="s">
        <v>4105</v>
      </c>
      <c r="E790" s="699" t="s">
        <v>4106</v>
      </c>
      <c r="F790" s="720" t="s">
        <v>4107</v>
      </c>
      <c r="G790" s="699" t="s">
        <v>3975</v>
      </c>
      <c r="H790" s="699" t="s">
        <v>3976</v>
      </c>
      <c r="I790" s="711">
        <v>1423.86</v>
      </c>
      <c r="J790" s="711">
        <v>1</v>
      </c>
      <c r="K790" s="712">
        <v>1423.86</v>
      </c>
    </row>
    <row r="791" spans="1:11" ht="14.4" customHeight="1" x14ac:dyDescent="0.3">
      <c r="A791" s="695" t="s">
        <v>556</v>
      </c>
      <c r="B791" s="696" t="s">
        <v>557</v>
      </c>
      <c r="C791" s="699" t="s">
        <v>574</v>
      </c>
      <c r="D791" s="720" t="s">
        <v>4105</v>
      </c>
      <c r="E791" s="699" t="s">
        <v>4106</v>
      </c>
      <c r="F791" s="720" t="s">
        <v>4107</v>
      </c>
      <c r="G791" s="699" t="s">
        <v>3977</v>
      </c>
      <c r="H791" s="699" t="s">
        <v>3978</v>
      </c>
      <c r="I791" s="711">
        <v>1274.52</v>
      </c>
      <c r="J791" s="711">
        <v>3</v>
      </c>
      <c r="K791" s="712">
        <v>3823.56</v>
      </c>
    </row>
    <row r="792" spans="1:11" ht="14.4" customHeight="1" x14ac:dyDescent="0.3">
      <c r="A792" s="695" t="s">
        <v>556</v>
      </c>
      <c r="B792" s="696" t="s">
        <v>557</v>
      </c>
      <c r="C792" s="699" t="s">
        <v>574</v>
      </c>
      <c r="D792" s="720" t="s">
        <v>4105</v>
      </c>
      <c r="E792" s="699" t="s">
        <v>4106</v>
      </c>
      <c r="F792" s="720" t="s">
        <v>4107</v>
      </c>
      <c r="G792" s="699" t="s">
        <v>3979</v>
      </c>
      <c r="H792" s="699" t="s">
        <v>3980</v>
      </c>
      <c r="I792" s="711">
        <v>606.48</v>
      </c>
      <c r="J792" s="711">
        <v>1</v>
      </c>
      <c r="K792" s="712">
        <v>606.48</v>
      </c>
    </row>
    <row r="793" spans="1:11" ht="14.4" customHeight="1" x14ac:dyDescent="0.3">
      <c r="A793" s="695" t="s">
        <v>556</v>
      </c>
      <c r="B793" s="696" t="s">
        <v>557</v>
      </c>
      <c r="C793" s="699" t="s">
        <v>574</v>
      </c>
      <c r="D793" s="720" t="s">
        <v>4105</v>
      </c>
      <c r="E793" s="699" t="s">
        <v>4106</v>
      </c>
      <c r="F793" s="720" t="s">
        <v>4107</v>
      </c>
      <c r="G793" s="699" t="s">
        <v>3981</v>
      </c>
      <c r="H793" s="699" t="s">
        <v>3982</v>
      </c>
      <c r="I793" s="711">
        <v>5093.5</v>
      </c>
      <c r="J793" s="711">
        <v>1</v>
      </c>
      <c r="K793" s="712">
        <v>5093.5</v>
      </c>
    </row>
    <row r="794" spans="1:11" ht="14.4" customHeight="1" x14ac:dyDescent="0.3">
      <c r="A794" s="695" t="s">
        <v>556</v>
      </c>
      <c r="B794" s="696" t="s">
        <v>557</v>
      </c>
      <c r="C794" s="699" t="s">
        <v>574</v>
      </c>
      <c r="D794" s="720" t="s">
        <v>4105</v>
      </c>
      <c r="E794" s="699" t="s">
        <v>4106</v>
      </c>
      <c r="F794" s="720" t="s">
        <v>4107</v>
      </c>
      <c r="G794" s="699" t="s">
        <v>3983</v>
      </c>
      <c r="H794" s="699" t="s">
        <v>3984</v>
      </c>
      <c r="I794" s="711">
        <v>875.51</v>
      </c>
      <c r="J794" s="711">
        <v>2</v>
      </c>
      <c r="K794" s="712">
        <v>1751.03</v>
      </c>
    </row>
    <row r="795" spans="1:11" ht="14.4" customHeight="1" x14ac:dyDescent="0.3">
      <c r="A795" s="695" t="s">
        <v>556</v>
      </c>
      <c r="B795" s="696" t="s">
        <v>557</v>
      </c>
      <c r="C795" s="699" t="s">
        <v>574</v>
      </c>
      <c r="D795" s="720" t="s">
        <v>4105</v>
      </c>
      <c r="E795" s="699" t="s">
        <v>4106</v>
      </c>
      <c r="F795" s="720" t="s">
        <v>4107</v>
      </c>
      <c r="G795" s="699" t="s">
        <v>3985</v>
      </c>
      <c r="H795" s="699" t="s">
        <v>3986</v>
      </c>
      <c r="I795" s="711">
        <v>8717</v>
      </c>
      <c r="J795" s="711">
        <v>2</v>
      </c>
      <c r="K795" s="712">
        <v>17434</v>
      </c>
    </row>
    <row r="796" spans="1:11" ht="14.4" customHeight="1" x14ac:dyDescent="0.3">
      <c r="A796" s="695" t="s">
        <v>556</v>
      </c>
      <c r="B796" s="696" t="s">
        <v>557</v>
      </c>
      <c r="C796" s="699" t="s">
        <v>574</v>
      </c>
      <c r="D796" s="720" t="s">
        <v>4105</v>
      </c>
      <c r="E796" s="699" t="s">
        <v>4106</v>
      </c>
      <c r="F796" s="720" t="s">
        <v>4107</v>
      </c>
      <c r="G796" s="699" t="s">
        <v>3987</v>
      </c>
      <c r="H796" s="699" t="s">
        <v>3988</v>
      </c>
      <c r="I796" s="711">
        <v>1358.875</v>
      </c>
      <c r="J796" s="711">
        <v>3</v>
      </c>
      <c r="K796" s="712">
        <v>4076.62</v>
      </c>
    </row>
    <row r="797" spans="1:11" ht="14.4" customHeight="1" x14ac:dyDescent="0.3">
      <c r="A797" s="695" t="s">
        <v>556</v>
      </c>
      <c r="B797" s="696" t="s">
        <v>557</v>
      </c>
      <c r="C797" s="699" t="s">
        <v>574</v>
      </c>
      <c r="D797" s="720" t="s">
        <v>4105</v>
      </c>
      <c r="E797" s="699" t="s">
        <v>4106</v>
      </c>
      <c r="F797" s="720" t="s">
        <v>4107</v>
      </c>
      <c r="G797" s="699" t="s">
        <v>3989</v>
      </c>
      <c r="H797" s="699" t="s">
        <v>3990</v>
      </c>
      <c r="I797" s="711">
        <v>5146.25</v>
      </c>
      <c r="J797" s="711">
        <v>1</v>
      </c>
      <c r="K797" s="712">
        <v>5146.25</v>
      </c>
    </row>
    <row r="798" spans="1:11" ht="14.4" customHeight="1" x14ac:dyDescent="0.3">
      <c r="A798" s="695" t="s">
        <v>556</v>
      </c>
      <c r="B798" s="696" t="s">
        <v>557</v>
      </c>
      <c r="C798" s="699" t="s">
        <v>574</v>
      </c>
      <c r="D798" s="720" t="s">
        <v>4105</v>
      </c>
      <c r="E798" s="699" t="s">
        <v>4106</v>
      </c>
      <c r="F798" s="720" t="s">
        <v>4107</v>
      </c>
      <c r="G798" s="699" t="s">
        <v>3991</v>
      </c>
      <c r="H798" s="699" t="s">
        <v>3992</v>
      </c>
      <c r="I798" s="711">
        <v>3859.2</v>
      </c>
      <c r="J798" s="711">
        <v>1</v>
      </c>
      <c r="K798" s="712">
        <v>3859.2</v>
      </c>
    </row>
    <row r="799" spans="1:11" ht="14.4" customHeight="1" x14ac:dyDescent="0.3">
      <c r="A799" s="695" t="s">
        <v>556</v>
      </c>
      <c r="B799" s="696" t="s">
        <v>557</v>
      </c>
      <c r="C799" s="699" t="s">
        <v>574</v>
      </c>
      <c r="D799" s="720" t="s">
        <v>4105</v>
      </c>
      <c r="E799" s="699" t="s">
        <v>4106</v>
      </c>
      <c r="F799" s="720" t="s">
        <v>4107</v>
      </c>
      <c r="G799" s="699" t="s">
        <v>3993</v>
      </c>
      <c r="H799" s="699" t="s">
        <v>3994</v>
      </c>
      <c r="I799" s="711">
        <v>229.14</v>
      </c>
      <c r="J799" s="711">
        <v>1</v>
      </c>
      <c r="K799" s="712">
        <v>229.14</v>
      </c>
    </row>
    <row r="800" spans="1:11" ht="14.4" customHeight="1" x14ac:dyDescent="0.3">
      <c r="A800" s="695" t="s">
        <v>556</v>
      </c>
      <c r="B800" s="696" t="s">
        <v>557</v>
      </c>
      <c r="C800" s="699" t="s">
        <v>574</v>
      </c>
      <c r="D800" s="720" t="s">
        <v>4105</v>
      </c>
      <c r="E800" s="699" t="s">
        <v>4106</v>
      </c>
      <c r="F800" s="720" t="s">
        <v>4107</v>
      </c>
      <c r="G800" s="699" t="s">
        <v>3995</v>
      </c>
      <c r="H800" s="699" t="s">
        <v>3996</v>
      </c>
      <c r="I800" s="711">
        <v>344.28</v>
      </c>
      <c r="J800" s="711">
        <v>2</v>
      </c>
      <c r="K800" s="712">
        <v>688.56</v>
      </c>
    </row>
    <row r="801" spans="1:11" ht="14.4" customHeight="1" x14ac:dyDescent="0.3">
      <c r="A801" s="695" t="s">
        <v>556</v>
      </c>
      <c r="B801" s="696" t="s">
        <v>557</v>
      </c>
      <c r="C801" s="699" t="s">
        <v>574</v>
      </c>
      <c r="D801" s="720" t="s">
        <v>4105</v>
      </c>
      <c r="E801" s="699" t="s">
        <v>4106</v>
      </c>
      <c r="F801" s="720" t="s">
        <v>4107</v>
      </c>
      <c r="G801" s="699" t="s">
        <v>3997</v>
      </c>
      <c r="H801" s="699" t="s">
        <v>3998</v>
      </c>
      <c r="I801" s="711">
        <v>1358.87</v>
      </c>
      <c r="J801" s="711">
        <v>2</v>
      </c>
      <c r="K801" s="712">
        <v>2717.74</v>
      </c>
    </row>
    <row r="802" spans="1:11" ht="14.4" customHeight="1" x14ac:dyDescent="0.3">
      <c r="A802" s="695" t="s">
        <v>556</v>
      </c>
      <c r="B802" s="696" t="s">
        <v>557</v>
      </c>
      <c r="C802" s="699" t="s">
        <v>574</v>
      </c>
      <c r="D802" s="720" t="s">
        <v>4105</v>
      </c>
      <c r="E802" s="699" t="s">
        <v>4106</v>
      </c>
      <c r="F802" s="720" t="s">
        <v>4107</v>
      </c>
      <c r="G802" s="699" t="s">
        <v>3999</v>
      </c>
      <c r="H802" s="699" t="s">
        <v>4000</v>
      </c>
      <c r="I802" s="711">
        <v>463.9</v>
      </c>
      <c r="J802" s="711">
        <v>1</v>
      </c>
      <c r="K802" s="712">
        <v>463.9</v>
      </c>
    </row>
    <row r="803" spans="1:11" ht="14.4" customHeight="1" x14ac:dyDescent="0.3">
      <c r="A803" s="695" t="s">
        <v>556</v>
      </c>
      <c r="B803" s="696" t="s">
        <v>557</v>
      </c>
      <c r="C803" s="699" t="s">
        <v>574</v>
      </c>
      <c r="D803" s="720" t="s">
        <v>4105</v>
      </c>
      <c r="E803" s="699" t="s">
        <v>4106</v>
      </c>
      <c r="F803" s="720" t="s">
        <v>4107</v>
      </c>
      <c r="G803" s="699" t="s">
        <v>4001</v>
      </c>
      <c r="H803" s="699" t="s">
        <v>4002</v>
      </c>
      <c r="I803" s="711">
        <v>1029.42</v>
      </c>
      <c r="J803" s="711">
        <v>2</v>
      </c>
      <c r="K803" s="712">
        <v>2058.85</v>
      </c>
    </row>
    <row r="804" spans="1:11" ht="14.4" customHeight="1" x14ac:dyDescent="0.3">
      <c r="A804" s="695" t="s">
        <v>556</v>
      </c>
      <c r="B804" s="696" t="s">
        <v>557</v>
      </c>
      <c r="C804" s="699" t="s">
        <v>574</v>
      </c>
      <c r="D804" s="720" t="s">
        <v>4105</v>
      </c>
      <c r="E804" s="699" t="s">
        <v>4106</v>
      </c>
      <c r="F804" s="720" t="s">
        <v>4107</v>
      </c>
      <c r="G804" s="699" t="s">
        <v>4003</v>
      </c>
      <c r="H804" s="699" t="s">
        <v>4004</v>
      </c>
      <c r="I804" s="711">
        <v>471.96</v>
      </c>
      <c r="J804" s="711">
        <v>1</v>
      </c>
      <c r="K804" s="712">
        <v>471.96</v>
      </c>
    </row>
    <row r="805" spans="1:11" ht="14.4" customHeight="1" x14ac:dyDescent="0.3">
      <c r="A805" s="695" t="s">
        <v>556</v>
      </c>
      <c r="B805" s="696" t="s">
        <v>557</v>
      </c>
      <c r="C805" s="699" t="s">
        <v>574</v>
      </c>
      <c r="D805" s="720" t="s">
        <v>4105</v>
      </c>
      <c r="E805" s="699" t="s">
        <v>4106</v>
      </c>
      <c r="F805" s="720" t="s">
        <v>4107</v>
      </c>
      <c r="G805" s="699" t="s">
        <v>4005</v>
      </c>
      <c r="H805" s="699" t="s">
        <v>4006</v>
      </c>
      <c r="I805" s="711">
        <v>344.28</v>
      </c>
      <c r="J805" s="711">
        <v>3</v>
      </c>
      <c r="K805" s="712">
        <v>1032.8399999999999</v>
      </c>
    </row>
    <row r="806" spans="1:11" ht="14.4" customHeight="1" x14ac:dyDescent="0.3">
      <c r="A806" s="695" t="s">
        <v>556</v>
      </c>
      <c r="B806" s="696" t="s">
        <v>557</v>
      </c>
      <c r="C806" s="699" t="s">
        <v>574</v>
      </c>
      <c r="D806" s="720" t="s">
        <v>4105</v>
      </c>
      <c r="E806" s="699" t="s">
        <v>4106</v>
      </c>
      <c r="F806" s="720" t="s">
        <v>4107</v>
      </c>
      <c r="G806" s="699" t="s">
        <v>4007</v>
      </c>
      <c r="H806" s="699" t="s">
        <v>4008</v>
      </c>
      <c r="I806" s="711">
        <v>1419.3</v>
      </c>
      <c r="J806" s="711">
        <v>1</v>
      </c>
      <c r="K806" s="712">
        <v>1419.3</v>
      </c>
    </row>
    <row r="807" spans="1:11" ht="14.4" customHeight="1" x14ac:dyDescent="0.3">
      <c r="A807" s="695" t="s">
        <v>556</v>
      </c>
      <c r="B807" s="696" t="s">
        <v>557</v>
      </c>
      <c r="C807" s="699" t="s">
        <v>574</v>
      </c>
      <c r="D807" s="720" t="s">
        <v>4105</v>
      </c>
      <c r="E807" s="699" t="s">
        <v>4106</v>
      </c>
      <c r="F807" s="720" t="s">
        <v>4107</v>
      </c>
      <c r="G807" s="699" t="s">
        <v>4009</v>
      </c>
      <c r="H807" s="699" t="s">
        <v>4010</v>
      </c>
      <c r="I807" s="711">
        <v>851.56</v>
      </c>
      <c r="J807" s="711">
        <v>1</v>
      </c>
      <c r="K807" s="712">
        <v>851.56</v>
      </c>
    </row>
    <row r="808" spans="1:11" ht="14.4" customHeight="1" x14ac:dyDescent="0.3">
      <c r="A808" s="695" t="s">
        <v>556</v>
      </c>
      <c r="B808" s="696" t="s">
        <v>557</v>
      </c>
      <c r="C808" s="699" t="s">
        <v>574</v>
      </c>
      <c r="D808" s="720" t="s">
        <v>4105</v>
      </c>
      <c r="E808" s="699" t="s">
        <v>4106</v>
      </c>
      <c r="F808" s="720" t="s">
        <v>4107</v>
      </c>
      <c r="G808" s="699" t="s">
        <v>4011</v>
      </c>
      <c r="H808" s="699" t="s">
        <v>4012</v>
      </c>
      <c r="I808" s="711">
        <v>621.29999999999995</v>
      </c>
      <c r="J808" s="711">
        <v>1</v>
      </c>
      <c r="K808" s="712">
        <v>621.29999999999995</v>
      </c>
    </row>
    <row r="809" spans="1:11" ht="14.4" customHeight="1" x14ac:dyDescent="0.3">
      <c r="A809" s="695" t="s">
        <v>556</v>
      </c>
      <c r="B809" s="696" t="s">
        <v>557</v>
      </c>
      <c r="C809" s="699" t="s">
        <v>574</v>
      </c>
      <c r="D809" s="720" t="s">
        <v>4105</v>
      </c>
      <c r="E809" s="699" t="s">
        <v>4106</v>
      </c>
      <c r="F809" s="720" t="s">
        <v>4107</v>
      </c>
      <c r="G809" s="699" t="s">
        <v>4013</v>
      </c>
      <c r="H809" s="699" t="s">
        <v>4014</v>
      </c>
      <c r="I809" s="711">
        <v>8572.7999999999993</v>
      </c>
      <c r="J809" s="711">
        <v>1</v>
      </c>
      <c r="K809" s="712">
        <v>8572.7999999999993</v>
      </c>
    </row>
    <row r="810" spans="1:11" ht="14.4" customHeight="1" x14ac:dyDescent="0.3">
      <c r="A810" s="695" t="s">
        <v>556</v>
      </c>
      <c r="B810" s="696" t="s">
        <v>557</v>
      </c>
      <c r="C810" s="699" t="s">
        <v>574</v>
      </c>
      <c r="D810" s="720" t="s">
        <v>4105</v>
      </c>
      <c r="E810" s="699" t="s">
        <v>4106</v>
      </c>
      <c r="F810" s="720" t="s">
        <v>4107</v>
      </c>
      <c r="G810" s="699" t="s">
        <v>4015</v>
      </c>
      <c r="H810" s="699" t="s">
        <v>4016</v>
      </c>
      <c r="I810" s="711">
        <v>2830.63</v>
      </c>
      <c r="J810" s="711">
        <v>1</v>
      </c>
      <c r="K810" s="712">
        <v>2830.63</v>
      </c>
    </row>
    <row r="811" spans="1:11" ht="14.4" customHeight="1" x14ac:dyDescent="0.3">
      <c r="A811" s="695" t="s">
        <v>556</v>
      </c>
      <c r="B811" s="696" t="s">
        <v>557</v>
      </c>
      <c r="C811" s="699" t="s">
        <v>574</v>
      </c>
      <c r="D811" s="720" t="s">
        <v>4105</v>
      </c>
      <c r="E811" s="699" t="s">
        <v>4106</v>
      </c>
      <c r="F811" s="720" t="s">
        <v>4107</v>
      </c>
      <c r="G811" s="699" t="s">
        <v>4017</v>
      </c>
      <c r="H811" s="699" t="s">
        <v>4018</v>
      </c>
      <c r="I811" s="711">
        <v>264.48</v>
      </c>
      <c r="J811" s="711">
        <v>1</v>
      </c>
      <c r="K811" s="712">
        <v>264.48</v>
      </c>
    </row>
    <row r="812" spans="1:11" ht="14.4" customHeight="1" x14ac:dyDescent="0.3">
      <c r="A812" s="695" t="s">
        <v>556</v>
      </c>
      <c r="B812" s="696" t="s">
        <v>557</v>
      </c>
      <c r="C812" s="699" t="s">
        <v>574</v>
      </c>
      <c r="D812" s="720" t="s">
        <v>4105</v>
      </c>
      <c r="E812" s="699" t="s">
        <v>4106</v>
      </c>
      <c r="F812" s="720" t="s">
        <v>4107</v>
      </c>
      <c r="G812" s="699" t="s">
        <v>4019</v>
      </c>
      <c r="H812" s="699" t="s">
        <v>4020</v>
      </c>
      <c r="I812" s="711">
        <v>12640.32</v>
      </c>
      <c r="J812" s="711">
        <v>1</v>
      </c>
      <c r="K812" s="712">
        <v>12640.32</v>
      </c>
    </row>
    <row r="813" spans="1:11" ht="14.4" customHeight="1" x14ac:dyDescent="0.3">
      <c r="A813" s="695" t="s">
        <v>556</v>
      </c>
      <c r="B813" s="696" t="s">
        <v>557</v>
      </c>
      <c r="C813" s="699" t="s">
        <v>574</v>
      </c>
      <c r="D813" s="720" t="s">
        <v>4105</v>
      </c>
      <c r="E813" s="699" t="s">
        <v>4106</v>
      </c>
      <c r="F813" s="720" t="s">
        <v>4107</v>
      </c>
      <c r="G813" s="699" t="s">
        <v>4021</v>
      </c>
      <c r="H813" s="699" t="s">
        <v>4022</v>
      </c>
      <c r="I813" s="711">
        <v>1421.6</v>
      </c>
      <c r="J813" s="711">
        <v>1</v>
      </c>
      <c r="K813" s="712">
        <v>1421.6</v>
      </c>
    </row>
    <row r="814" spans="1:11" ht="14.4" customHeight="1" x14ac:dyDescent="0.3">
      <c r="A814" s="695" t="s">
        <v>556</v>
      </c>
      <c r="B814" s="696" t="s">
        <v>557</v>
      </c>
      <c r="C814" s="699" t="s">
        <v>574</v>
      </c>
      <c r="D814" s="720" t="s">
        <v>4105</v>
      </c>
      <c r="E814" s="699" t="s">
        <v>4106</v>
      </c>
      <c r="F814" s="720" t="s">
        <v>4107</v>
      </c>
      <c r="G814" s="699" t="s">
        <v>4023</v>
      </c>
      <c r="H814" s="699" t="s">
        <v>4024</v>
      </c>
      <c r="I814" s="711">
        <v>1029.43</v>
      </c>
      <c r="J814" s="711">
        <v>1</v>
      </c>
      <c r="K814" s="712">
        <v>1029.43</v>
      </c>
    </row>
    <row r="815" spans="1:11" ht="14.4" customHeight="1" x14ac:dyDescent="0.3">
      <c r="A815" s="695" t="s">
        <v>556</v>
      </c>
      <c r="B815" s="696" t="s">
        <v>557</v>
      </c>
      <c r="C815" s="699" t="s">
        <v>574</v>
      </c>
      <c r="D815" s="720" t="s">
        <v>4105</v>
      </c>
      <c r="E815" s="699" t="s">
        <v>4106</v>
      </c>
      <c r="F815" s="720" t="s">
        <v>4107</v>
      </c>
      <c r="G815" s="699" t="s">
        <v>4025</v>
      </c>
      <c r="H815" s="699" t="s">
        <v>4026</v>
      </c>
      <c r="I815" s="711">
        <v>4600</v>
      </c>
      <c r="J815" s="711">
        <v>2</v>
      </c>
      <c r="K815" s="712">
        <v>9200</v>
      </c>
    </row>
    <row r="816" spans="1:11" ht="14.4" customHeight="1" x14ac:dyDescent="0.3">
      <c r="A816" s="695" t="s">
        <v>556</v>
      </c>
      <c r="B816" s="696" t="s">
        <v>557</v>
      </c>
      <c r="C816" s="699" t="s">
        <v>574</v>
      </c>
      <c r="D816" s="720" t="s">
        <v>4105</v>
      </c>
      <c r="E816" s="699" t="s">
        <v>4106</v>
      </c>
      <c r="F816" s="720" t="s">
        <v>4107</v>
      </c>
      <c r="G816" s="699" t="s">
        <v>4027</v>
      </c>
      <c r="H816" s="699" t="s">
        <v>4028</v>
      </c>
      <c r="I816" s="711">
        <v>9139.3700000000008</v>
      </c>
      <c r="J816" s="711">
        <v>1</v>
      </c>
      <c r="K816" s="712">
        <v>9139.3700000000008</v>
      </c>
    </row>
    <row r="817" spans="1:11" ht="14.4" customHeight="1" x14ac:dyDescent="0.3">
      <c r="A817" s="695" t="s">
        <v>556</v>
      </c>
      <c r="B817" s="696" t="s">
        <v>557</v>
      </c>
      <c r="C817" s="699" t="s">
        <v>574</v>
      </c>
      <c r="D817" s="720" t="s">
        <v>4105</v>
      </c>
      <c r="E817" s="699" t="s">
        <v>4106</v>
      </c>
      <c r="F817" s="720" t="s">
        <v>4107</v>
      </c>
      <c r="G817" s="699" t="s">
        <v>4029</v>
      </c>
      <c r="H817" s="699" t="s">
        <v>4030</v>
      </c>
      <c r="I817" s="711">
        <v>12640.32</v>
      </c>
      <c r="J817" s="711">
        <v>1</v>
      </c>
      <c r="K817" s="712">
        <v>12640.32</v>
      </c>
    </row>
    <row r="818" spans="1:11" ht="14.4" customHeight="1" x14ac:dyDescent="0.3">
      <c r="A818" s="695" t="s">
        <v>556</v>
      </c>
      <c r="B818" s="696" t="s">
        <v>557</v>
      </c>
      <c r="C818" s="699" t="s">
        <v>574</v>
      </c>
      <c r="D818" s="720" t="s">
        <v>4105</v>
      </c>
      <c r="E818" s="699" t="s">
        <v>4108</v>
      </c>
      <c r="F818" s="720" t="s">
        <v>4109</v>
      </c>
      <c r="G818" s="699" t="s">
        <v>4031</v>
      </c>
      <c r="H818" s="699" t="s">
        <v>4032</v>
      </c>
      <c r="I818" s="711">
        <v>9635.85</v>
      </c>
      <c r="J818" s="711">
        <v>3</v>
      </c>
      <c r="K818" s="712">
        <v>28907.550000000003</v>
      </c>
    </row>
    <row r="819" spans="1:11" ht="14.4" customHeight="1" x14ac:dyDescent="0.3">
      <c r="A819" s="695" t="s">
        <v>556</v>
      </c>
      <c r="B819" s="696" t="s">
        <v>557</v>
      </c>
      <c r="C819" s="699" t="s">
        <v>574</v>
      </c>
      <c r="D819" s="720" t="s">
        <v>4105</v>
      </c>
      <c r="E819" s="699" t="s">
        <v>4108</v>
      </c>
      <c r="F819" s="720" t="s">
        <v>4109</v>
      </c>
      <c r="G819" s="699" t="s">
        <v>4033</v>
      </c>
      <c r="H819" s="699" t="s">
        <v>4034</v>
      </c>
      <c r="I819" s="711">
        <v>28702.85</v>
      </c>
      <c r="J819" s="711">
        <v>1</v>
      </c>
      <c r="K819" s="712">
        <v>28702.85</v>
      </c>
    </row>
    <row r="820" spans="1:11" ht="14.4" customHeight="1" x14ac:dyDescent="0.3">
      <c r="A820" s="695" t="s">
        <v>556</v>
      </c>
      <c r="B820" s="696" t="s">
        <v>557</v>
      </c>
      <c r="C820" s="699" t="s">
        <v>574</v>
      </c>
      <c r="D820" s="720" t="s">
        <v>4105</v>
      </c>
      <c r="E820" s="699" t="s">
        <v>4108</v>
      </c>
      <c r="F820" s="720" t="s">
        <v>4109</v>
      </c>
      <c r="G820" s="699" t="s">
        <v>4035</v>
      </c>
      <c r="H820" s="699" t="s">
        <v>4036</v>
      </c>
      <c r="I820" s="711">
        <v>12254.4</v>
      </c>
      <c r="J820" s="711">
        <v>2</v>
      </c>
      <c r="K820" s="712">
        <v>24508.799999999999</v>
      </c>
    </row>
    <row r="821" spans="1:11" ht="14.4" customHeight="1" x14ac:dyDescent="0.3">
      <c r="A821" s="695" t="s">
        <v>556</v>
      </c>
      <c r="B821" s="696" t="s">
        <v>557</v>
      </c>
      <c r="C821" s="699" t="s">
        <v>574</v>
      </c>
      <c r="D821" s="720" t="s">
        <v>4105</v>
      </c>
      <c r="E821" s="699" t="s">
        <v>4108</v>
      </c>
      <c r="F821" s="720" t="s">
        <v>4109</v>
      </c>
      <c r="G821" s="699" t="s">
        <v>4037</v>
      </c>
      <c r="H821" s="699" t="s">
        <v>4038</v>
      </c>
      <c r="I821" s="711">
        <v>4191.75</v>
      </c>
      <c r="J821" s="711">
        <v>1</v>
      </c>
      <c r="K821" s="712">
        <v>4191.75</v>
      </c>
    </row>
    <row r="822" spans="1:11" ht="14.4" customHeight="1" x14ac:dyDescent="0.3">
      <c r="A822" s="695" t="s">
        <v>556</v>
      </c>
      <c r="B822" s="696" t="s">
        <v>557</v>
      </c>
      <c r="C822" s="699" t="s">
        <v>574</v>
      </c>
      <c r="D822" s="720" t="s">
        <v>4105</v>
      </c>
      <c r="E822" s="699" t="s">
        <v>4108</v>
      </c>
      <c r="F822" s="720" t="s">
        <v>4109</v>
      </c>
      <c r="G822" s="699" t="s">
        <v>4039</v>
      </c>
      <c r="H822" s="699" t="s">
        <v>4040</v>
      </c>
      <c r="I822" s="711">
        <v>12254.4</v>
      </c>
      <c r="J822" s="711">
        <v>1</v>
      </c>
      <c r="K822" s="712">
        <v>12254.4</v>
      </c>
    </row>
    <row r="823" spans="1:11" ht="14.4" customHeight="1" x14ac:dyDescent="0.3">
      <c r="A823" s="695" t="s">
        <v>556</v>
      </c>
      <c r="B823" s="696" t="s">
        <v>557</v>
      </c>
      <c r="C823" s="699" t="s">
        <v>574</v>
      </c>
      <c r="D823" s="720" t="s">
        <v>4105</v>
      </c>
      <c r="E823" s="699" t="s">
        <v>4108</v>
      </c>
      <c r="F823" s="720" t="s">
        <v>4109</v>
      </c>
      <c r="G823" s="699" t="s">
        <v>4041</v>
      </c>
      <c r="H823" s="699" t="s">
        <v>4042</v>
      </c>
      <c r="I823" s="711">
        <v>28702.85</v>
      </c>
      <c r="J823" s="711">
        <v>2</v>
      </c>
      <c r="K823" s="712">
        <v>57405.7</v>
      </c>
    </row>
    <row r="824" spans="1:11" ht="14.4" customHeight="1" x14ac:dyDescent="0.3">
      <c r="A824" s="695" t="s">
        <v>556</v>
      </c>
      <c r="B824" s="696" t="s">
        <v>557</v>
      </c>
      <c r="C824" s="699" t="s">
        <v>574</v>
      </c>
      <c r="D824" s="720" t="s">
        <v>4105</v>
      </c>
      <c r="E824" s="699" t="s">
        <v>4108</v>
      </c>
      <c r="F824" s="720" t="s">
        <v>4109</v>
      </c>
      <c r="G824" s="699" t="s">
        <v>4043</v>
      </c>
      <c r="H824" s="699" t="s">
        <v>4044</v>
      </c>
      <c r="I824" s="711">
        <v>2264.35</v>
      </c>
      <c r="J824" s="711">
        <v>1</v>
      </c>
      <c r="K824" s="712">
        <v>2264.35</v>
      </c>
    </row>
    <row r="825" spans="1:11" ht="14.4" customHeight="1" x14ac:dyDescent="0.3">
      <c r="A825" s="695" t="s">
        <v>556</v>
      </c>
      <c r="B825" s="696" t="s">
        <v>557</v>
      </c>
      <c r="C825" s="699" t="s">
        <v>574</v>
      </c>
      <c r="D825" s="720" t="s">
        <v>4105</v>
      </c>
      <c r="E825" s="699" t="s">
        <v>4108</v>
      </c>
      <c r="F825" s="720" t="s">
        <v>4109</v>
      </c>
      <c r="G825" s="699" t="s">
        <v>4045</v>
      </c>
      <c r="H825" s="699" t="s">
        <v>4046</v>
      </c>
      <c r="I825" s="711">
        <v>2264.35</v>
      </c>
      <c r="J825" s="711">
        <v>1</v>
      </c>
      <c r="K825" s="712">
        <v>2264.35</v>
      </c>
    </row>
    <row r="826" spans="1:11" ht="14.4" customHeight="1" x14ac:dyDescent="0.3">
      <c r="A826" s="695" t="s">
        <v>556</v>
      </c>
      <c r="B826" s="696" t="s">
        <v>557</v>
      </c>
      <c r="C826" s="699" t="s">
        <v>574</v>
      </c>
      <c r="D826" s="720" t="s">
        <v>4105</v>
      </c>
      <c r="E826" s="699" t="s">
        <v>4110</v>
      </c>
      <c r="F826" s="720" t="s">
        <v>4111</v>
      </c>
      <c r="G826" s="699" t="s">
        <v>4047</v>
      </c>
      <c r="H826" s="699" t="s">
        <v>4048</v>
      </c>
      <c r="I826" s="711">
        <v>39930</v>
      </c>
      <c r="J826" s="711">
        <v>1</v>
      </c>
      <c r="K826" s="712">
        <v>39930</v>
      </c>
    </row>
    <row r="827" spans="1:11" ht="14.4" customHeight="1" x14ac:dyDescent="0.3">
      <c r="A827" s="695" t="s">
        <v>556</v>
      </c>
      <c r="B827" s="696" t="s">
        <v>557</v>
      </c>
      <c r="C827" s="699" t="s">
        <v>574</v>
      </c>
      <c r="D827" s="720" t="s">
        <v>4105</v>
      </c>
      <c r="E827" s="699" t="s">
        <v>4110</v>
      </c>
      <c r="F827" s="720" t="s">
        <v>4111</v>
      </c>
      <c r="G827" s="699" t="s">
        <v>4049</v>
      </c>
      <c r="H827" s="699" t="s">
        <v>4050</v>
      </c>
      <c r="I827" s="711">
        <v>479.86999999999995</v>
      </c>
      <c r="J827" s="711">
        <v>24</v>
      </c>
      <c r="K827" s="712">
        <v>11278.82</v>
      </c>
    </row>
    <row r="828" spans="1:11" ht="14.4" customHeight="1" x14ac:dyDescent="0.3">
      <c r="A828" s="695" t="s">
        <v>556</v>
      </c>
      <c r="B828" s="696" t="s">
        <v>557</v>
      </c>
      <c r="C828" s="699" t="s">
        <v>574</v>
      </c>
      <c r="D828" s="720" t="s">
        <v>4105</v>
      </c>
      <c r="E828" s="699" t="s">
        <v>4110</v>
      </c>
      <c r="F828" s="720" t="s">
        <v>4111</v>
      </c>
      <c r="G828" s="699" t="s">
        <v>4051</v>
      </c>
      <c r="H828" s="699" t="s">
        <v>4052</v>
      </c>
      <c r="I828" s="711">
        <v>469.95499999999998</v>
      </c>
      <c r="J828" s="711">
        <v>18</v>
      </c>
      <c r="K828" s="712">
        <v>8280.61</v>
      </c>
    </row>
    <row r="829" spans="1:11" ht="14.4" customHeight="1" x14ac:dyDescent="0.3">
      <c r="A829" s="695" t="s">
        <v>556</v>
      </c>
      <c r="B829" s="696" t="s">
        <v>557</v>
      </c>
      <c r="C829" s="699" t="s">
        <v>574</v>
      </c>
      <c r="D829" s="720" t="s">
        <v>4105</v>
      </c>
      <c r="E829" s="699" t="s">
        <v>4091</v>
      </c>
      <c r="F829" s="720" t="s">
        <v>4092</v>
      </c>
      <c r="G829" s="699" t="s">
        <v>4053</v>
      </c>
      <c r="H829" s="699" t="s">
        <v>4054</v>
      </c>
      <c r="I829" s="711">
        <v>2286.9</v>
      </c>
      <c r="J829" s="711">
        <v>1</v>
      </c>
      <c r="K829" s="712">
        <v>2286.9</v>
      </c>
    </row>
    <row r="830" spans="1:11" ht="14.4" customHeight="1" x14ac:dyDescent="0.3">
      <c r="A830" s="695" t="s">
        <v>556</v>
      </c>
      <c r="B830" s="696" t="s">
        <v>557</v>
      </c>
      <c r="C830" s="699" t="s">
        <v>574</v>
      </c>
      <c r="D830" s="720" t="s">
        <v>4105</v>
      </c>
      <c r="E830" s="699" t="s">
        <v>4097</v>
      </c>
      <c r="F830" s="720" t="s">
        <v>4098</v>
      </c>
      <c r="G830" s="699" t="s">
        <v>4055</v>
      </c>
      <c r="H830" s="699" t="s">
        <v>4056</v>
      </c>
      <c r="I830" s="711">
        <v>59.77</v>
      </c>
      <c r="J830" s="711">
        <v>144</v>
      </c>
      <c r="K830" s="712">
        <v>8607.52</v>
      </c>
    </row>
    <row r="831" spans="1:11" ht="14.4" customHeight="1" x14ac:dyDescent="0.3">
      <c r="A831" s="695" t="s">
        <v>556</v>
      </c>
      <c r="B831" s="696" t="s">
        <v>557</v>
      </c>
      <c r="C831" s="699" t="s">
        <v>574</v>
      </c>
      <c r="D831" s="720" t="s">
        <v>4105</v>
      </c>
      <c r="E831" s="699" t="s">
        <v>4097</v>
      </c>
      <c r="F831" s="720" t="s">
        <v>4098</v>
      </c>
      <c r="G831" s="699" t="s">
        <v>4057</v>
      </c>
      <c r="H831" s="699" t="s">
        <v>4058</v>
      </c>
      <c r="I831" s="711">
        <v>113.85</v>
      </c>
      <c r="J831" s="711">
        <v>36</v>
      </c>
      <c r="K831" s="712">
        <v>4098.6000000000004</v>
      </c>
    </row>
    <row r="832" spans="1:11" ht="14.4" customHeight="1" x14ac:dyDescent="0.3">
      <c r="A832" s="695" t="s">
        <v>556</v>
      </c>
      <c r="B832" s="696" t="s">
        <v>557</v>
      </c>
      <c r="C832" s="699" t="s">
        <v>574</v>
      </c>
      <c r="D832" s="720" t="s">
        <v>4105</v>
      </c>
      <c r="E832" s="699" t="s">
        <v>4097</v>
      </c>
      <c r="F832" s="720" t="s">
        <v>4098</v>
      </c>
      <c r="G832" s="699" t="s">
        <v>4059</v>
      </c>
      <c r="H832" s="699" t="s">
        <v>4060</v>
      </c>
      <c r="I832" s="711">
        <v>457.6</v>
      </c>
      <c r="J832" s="711">
        <v>24</v>
      </c>
      <c r="K832" s="712">
        <v>10982.5</v>
      </c>
    </row>
    <row r="833" spans="1:11" ht="14.4" customHeight="1" x14ac:dyDescent="0.3">
      <c r="A833" s="695" t="s">
        <v>556</v>
      </c>
      <c r="B833" s="696" t="s">
        <v>557</v>
      </c>
      <c r="C833" s="699" t="s">
        <v>574</v>
      </c>
      <c r="D833" s="720" t="s">
        <v>4105</v>
      </c>
      <c r="E833" s="699" t="s">
        <v>4097</v>
      </c>
      <c r="F833" s="720" t="s">
        <v>4098</v>
      </c>
      <c r="G833" s="699" t="s">
        <v>4061</v>
      </c>
      <c r="H833" s="699" t="s">
        <v>4062</v>
      </c>
      <c r="I833" s="711">
        <v>46.965000000000003</v>
      </c>
      <c r="J833" s="711">
        <v>108</v>
      </c>
      <c r="K833" s="712">
        <v>5072</v>
      </c>
    </row>
    <row r="834" spans="1:11" ht="14.4" customHeight="1" x14ac:dyDescent="0.3">
      <c r="A834" s="695" t="s">
        <v>556</v>
      </c>
      <c r="B834" s="696" t="s">
        <v>557</v>
      </c>
      <c r="C834" s="699" t="s">
        <v>574</v>
      </c>
      <c r="D834" s="720" t="s">
        <v>4105</v>
      </c>
      <c r="E834" s="699" t="s">
        <v>4097</v>
      </c>
      <c r="F834" s="720" t="s">
        <v>4098</v>
      </c>
      <c r="G834" s="699" t="s">
        <v>4063</v>
      </c>
      <c r="H834" s="699" t="s">
        <v>4064</v>
      </c>
      <c r="I834" s="711">
        <v>85.31</v>
      </c>
      <c r="J834" s="711">
        <v>36</v>
      </c>
      <c r="K834" s="712">
        <v>3071</v>
      </c>
    </row>
    <row r="835" spans="1:11" ht="14.4" customHeight="1" x14ac:dyDescent="0.3">
      <c r="A835" s="695" t="s">
        <v>556</v>
      </c>
      <c r="B835" s="696" t="s">
        <v>557</v>
      </c>
      <c r="C835" s="699" t="s">
        <v>574</v>
      </c>
      <c r="D835" s="720" t="s">
        <v>4105</v>
      </c>
      <c r="E835" s="699" t="s">
        <v>4093</v>
      </c>
      <c r="F835" s="720" t="s">
        <v>4094</v>
      </c>
      <c r="G835" s="699" t="s">
        <v>4065</v>
      </c>
      <c r="H835" s="699" t="s">
        <v>4066</v>
      </c>
      <c r="I835" s="711">
        <v>7260</v>
      </c>
      <c r="J835" s="711">
        <v>1</v>
      </c>
      <c r="K835" s="712">
        <v>7260</v>
      </c>
    </row>
    <row r="836" spans="1:11" ht="14.4" customHeight="1" x14ac:dyDescent="0.3">
      <c r="A836" s="695" t="s">
        <v>556</v>
      </c>
      <c r="B836" s="696" t="s">
        <v>557</v>
      </c>
      <c r="C836" s="699" t="s">
        <v>574</v>
      </c>
      <c r="D836" s="720" t="s">
        <v>4105</v>
      </c>
      <c r="E836" s="699" t="s">
        <v>4112</v>
      </c>
      <c r="F836" s="720" t="s">
        <v>4113</v>
      </c>
      <c r="G836" s="699" t="s">
        <v>4067</v>
      </c>
      <c r="H836" s="699" t="s">
        <v>4068</v>
      </c>
      <c r="I836" s="711">
        <v>3392.5</v>
      </c>
      <c r="J836" s="711">
        <v>2</v>
      </c>
      <c r="K836" s="712">
        <v>6785</v>
      </c>
    </row>
    <row r="837" spans="1:11" ht="14.4" customHeight="1" x14ac:dyDescent="0.3">
      <c r="A837" s="695" t="s">
        <v>556</v>
      </c>
      <c r="B837" s="696" t="s">
        <v>557</v>
      </c>
      <c r="C837" s="699" t="s">
        <v>574</v>
      </c>
      <c r="D837" s="720" t="s">
        <v>4105</v>
      </c>
      <c r="E837" s="699" t="s">
        <v>4112</v>
      </c>
      <c r="F837" s="720" t="s">
        <v>4113</v>
      </c>
      <c r="G837" s="699" t="s">
        <v>4069</v>
      </c>
      <c r="H837" s="699" t="s">
        <v>4070</v>
      </c>
      <c r="I837" s="711">
        <v>5523.3</v>
      </c>
      <c r="J837" s="711">
        <v>2</v>
      </c>
      <c r="K837" s="712">
        <v>11046.6</v>
      </c>
    </row>
    <row r="838" spans="1:11" ht="14.4" customHeight="1" x14ac:dyDescent="0.3">
      <c r="A838" s="695" t="s">
        <v>556</v>
      </c>
      <c r="B838" s="696" t="s">
        <v>557</v>
      </c>
      <c r="C838" s="699" t="s">
        <v>574</v>
      </c>
      <c r="D838" s="720" t="s">
        <v>4105</v>
      </c>
      <c r="E838" s="699" t="s">
        <v>4112</v>
      </c>
      <c r="F838" s="720" t="s">
        <v>4113</v>
      </c>
      <c r="G838" s="699" t="s">
        <v>4071</v>
      </c>
      <c r="H838" s="699" t="s">
        <v>4072</v>
      </c>
      <c r="I838" s="711">
        <v>11235.884999999998</v>
      </c>
      <c r="J838" s="711">
        <v>5</v>
      </c>
      <c r="K838" s="712">
        <v>56179.39</v>
      </c>
    </row>
    <row r="839" spans="1:11" ht="14.4" customHeight="1" x14ac:dyDescent="0.3">
      <c r="A839" s="695" t="s">
        <v>556</v>
      </c>
      <c r="B839" s="696" t="s">
        <v>557</v>
      </c>
      <c r="C839" s="699" t="s">
        <v>574</v>
      </c>
      <c r="D839" s="720" t="s">
        <v>4105</v>
      </c>
      <c r="E839" s="699" t="s">
        <v>4112</v>
      </c>
      <c r="F839" s="720" t="s">
        <v>4113</v>
      </c>
      <c r="G839" s="699" t="s">
        <v>4073</v>
      </c>
      <c r="H839" s="699" t="s">
        <v>4074</v>
      </c>
      <c r="I839" s="711">
        <v>2035.4</v>
      </c>
      <c r="J839" s="711">
        <v>1</v>
      </c>
      <c r="K839" s="712">
        <v>2035.4</v>
      </c>
    </row>
    <row r="840" spans="1:11" ht="14.4" customHeight="1" x14ac:dyDescent="0.3">
      <c r="A840" s="695" t="s">
        <v>556</v>
      </c>
      <c r="B840" s="696" t="s">
        <v>557</v>
      </c>
      <c r="C840" s="699" t="s">
        <v>574</v>
      </c>
      <c r="D840" s="720" t="s">
        <v>4105</v>
      </c>
      <c r="E840" s="699" t="s">
        <v>4112</v>
      </c>
      <c r="F840" s="720" t="s">
        <v>4113</v>
      </c>
      <c r="G840" s="699" t="s">
        <v>4075</v>
      </c>
      <c r="H840" s="699" t="s">
        <v>4076</v>
      </c>
      <c r="I840" s="711">
        <v>3455.2</v>
      </c>
      <c r="J840" s="711">
        <v>1</v>
      </c>
      <c r="K840" s="712">
        <v>3455.2</v>
      </c>
    </row>
    <row r="841" spans="1:11" ht="14.4" customHeight="1" x14ac:dyDescent="0.3">
      <c r="A841" s="695" t="s">
        <v>556</v>
      </c>
      <c r="B841" s="696" t="s">
        <v>557</v>
      </c>
      <c r="C841" s="699" t="s">
        <v>574</v>
      </c>
      <c r="D841" s="720" t="s">
        <v>4105</v>
      </c>
      <c r="E841" s="699" t="s">
        <v>4112</v>
      </c>
      <c r="F841" s="720" t="s">
        <v>4113</v>
      </c>
      <c r="G841" s="699" t="s">
        <v>4077</v>
      </c>
      <c r="H841" s="699" t="s">
        <v>4078</v>
      </c>
      <c r="I841" s="711">
        <v>3550.6</v>
      </c>
      <c r="J841" s="711">
        <v>1</v>
      </c>
      <c r="K841" s="712">
        <v>3550.6</v>
      </c>
    </row>
    <row r="842" spans="1:11" ht="14.4" customHeight="1" x14ac:dyDescent="0.3">
      <c r="A842" s="695" t="s">
        <v>556</v>
      </c>
      <c r="B842" s="696" t="s">
        <v>557</v>
      </c>
      <c r="C842" s="699" t="s">
        <v>574</v>
      </c>
      <c r="D842" s="720" t="s">
        <v>4105</v>
      </c>
      <c r="E842" s="699" t="s">
        <v>4112</v>
      </c>
      <c r="F842" s="720" t="s">
        <v>4113</v>
      </c>
      <c r="G842" s="699" t="s">
        <v>4079</v>
      </c>
      <c r="H842" s="699" t="s">
        <v>4080</v>
      </c>
      <c r="I842" s="711">
        <v>4544.5</v>
      </c>
      <c r="J842" s="711">
        <v>1</v>
      </c>
      <c r="K842" s="712">
        <v>4544.5</v>
      </c>
    </row>
    <row r="843" spans="1:11" ht="14.4" customHeight="1" x14ac:dyDescent="0.3">
      <c r="A843" s="695" t="s">
        <v>556</v>
      </c>
      <c r="B843" s="696" t="s">
        <v>557</v>
      </c>
      <c r="C843" s="699" t="s">
        <v>574</v>
      </c>
      <c r="D843" s="720" t="s">
        <v>4105</v>
      </c>
      <c r="E843" s="699" t="s">
        <v>4112</v>
      </c>
      <c r="F843" s="720" t="s">
        <v>4113</v>
      </c>
      <c r="G843" s="699" t="s">
        <v>4081</v>
      </c>
      <c r="H843" s="699" t="s">
        <v>4082</v>
      </c>
      <c r="I843" s="711">
        <v>4584.5</v>
      </c>
      <c r="J843" s="711">
        <v>3</v>
      </c>
      <c r="K843" s="712">
        <v>13716</v>
      </c>
    </row>
    <row r="844" spans="1:11" ht="14.4" customHeight="1" x14ac:dyDescent="0.3">
      <c r="A844" s="695" t="s">
        <v>556</v>
      </c>
      <c r="B844" s="696" t="s">
        <v>557</v>
      </c>
      <c r="C844" s="699" t="s">
        <v>574</v>
      </c>
      <c r="D844" s="720" t="s">
        <v>4105</v>
      </c>
      <c r="E844" s="699" t="s">
        <v>4112</v>
      </c>
      <c r="F844" s="720" t="s">
        <v>4113</v>
      </c>
      <c r="G844" s="699" t="s">
        <v>4083</v>
      </c>
      <c r="H844" s="699" t="s">
        <v>4084</v>
      </c>
      <c r="I844" s="711">
        <v>2887.19</v>
      </c>
      <c r="J844" s="711">
        <v>2</v>
      </c>
      <c r="K844" s="712">
        <v>5774.38</v>
      </c>
    </row>
    <row r="845" spans="1:11" ht="14.4" customHeight="1" thickBot="1" x14ac:dyDescent="0.35">
      <c r="A845" s="703" t="s">
        <v>556</v>
      </c>
      <c r="B845" s="704" t="s">
        <v>557</v>
      </c>
      <c r="C845" s="707" t="s">
        <v>574</v>
      </c>
      <c r="D845" s="721" t="s">
        <v>4105</v>
      </c>
      <c r="E845" s="707" t="s">
        <v>4112</v>
      </c>
      <c r="F845" s="721" t="s">
        <v>4113</v>
      </c>
      <c r="G845" s="707" t="s">
        <v>4085</v>
      </c>
      <c r="H845" s="707" t="s">
        <v>4086</v>
      </c>
      <c r="I845" s="713">
        <v>5259</v>
      </c>
      <c r="J845" s="713">
        <v>1</v>
      </c>
      <c r="K845" s="714">
        <v>5259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12" width="13.109375" hidden="1" customWidth="1"/>
    <col min="13" max="13" width="13.109375" customWidth="1"/>
    <col min="14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60.5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16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25.5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1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0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2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13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3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36803.25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10424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14493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645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0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1333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8132.25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1776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82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82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614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614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54.5</v>
      </c>
      <c r="C14" s="417">
        <f xml:space="preserve">
IF($A$4&lt;=12,SUMIFS('ON Data'!G:G,'ON Data'!$D:$D,$A$4,'ON Data'!$E:$E,5),SUMIFS('ON Data'!G:G,'ON Data'!$E:$E,5))</f>
        <v>54.5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0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0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52300</v>
      </c>
      <c r="C18" s="414">
        <f t="shared" ref="C18" si="0" xml:space="preserve">
C19-C16-C17</f>
        <v>0</v>
      </c>
      <c r="D18" s="415">
        <f t="shared" ref="D18:AG18" si="1" xml:space="preserve">
D19-D16-D17</f>
        <v>30300</v>
      </c>
      <c r="E18" s="415">
        <f t="shared" si="1"/>
        <v>0</v>
      </c>
      <c r="F18" s="415">
        <f t="shared" si="1"/>
        <v>12750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1250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8000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52300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30300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12750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1250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8000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9512702</v>
      </c>
      <c r="C20" s="426">
        <f xml:space="preserve">
IF($A$4&lt;=12,SUMIFS('ON Data'!G:G,'ON Data'!$D:$D,$A$4,'ON Data'!$E:$E,6),SUMIFS('ON Data'!G:G,'ON Data'!$E:$E,6))</f>
        <v>13250</v>
      </c>
      <c r="D20" s="427">
        <f xml:space="preserve">
IF($A$4&lt;=12,SUMIFS('ON Data'!H:H,'ON Data'!$D:$D,$A$4,'ON Data'!$E:$E,6),SUMIFS('ON Data'!H:H,'ON Data'!$E:$E,6))</f>
        <v>5459877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2627200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108342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0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139167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941016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223850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57320</v>
      </c>
      <c r="C25" s="748">
        <f xml:space="preserve">
IF($A$4&lt;=12,SUMIFS('ON Data'!H:H,'ON Data'!$D:$D,$A$4,'ON Data'!$E:$E,10),SUMIFS('ON Data'!H:H,'ON Data'!$E:$E,10))</f>
        <v>34020</v>
      </c>
      <c r="D25" s="724"/>
      <c r="E25" s="725"/>
      <c r="F25" s="725">
        <f xml:space="preserve">
IF($A$4&lt;=12,SUMIFS('ON Data'!K:K,'ON Data'!$D:$D,$A$4,'ON Data'!$E:$E,10),SUMIFS('ON Data'!K:K,'ON Data'!$E:$E,10))</f>
        <v>23300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42217.666666666664</v>
      </c>
      <c r="C26" s="748">
        <f xml:space="preserve">
IF($A$4&lt;=12,SUMIFS('ON Data'!H:H,'ON Data'!$D:$D,$A$4,'ON Data'!$E:$E,11),SUMIFS('ON Data'!H:H,'ON Data'!$E:$E,11))</f>
        <v>18884.333333333332</v>
      </c>
      <c r="D26" s="724"/>
      <c r="E26" s="725"/>
      <c r="F26" s="726">
        <f xml:space="preserve">
IF($A$4&lt;=12,SUMIFS('ON Data'!K:K,'ON Data'!$D:$D,$A$4,'ON Data'!$E:$E,11),SUMIFS('ON Data'!K:K,'ON Data'!$E:$E,11))</f>
        <v>23333.333333333332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1.3577254387973441</v>
      </c>
      <c r="C27" s="749">
        <f xml:space="preserve">
IF(C26=0,0,C25/C26)</f>
        <v>1.801493301325614</v>
      </c>
      <c r="D27" s="727"/>
      <c r="E27" s="728"/>
      <c r="F27" s="728">
        <f xml:space="preserve">
IF(F26=0,0,F25/F26)</f>
        <v>0.99857142857142867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-15102.333333333336</v>
      </c>
      <c r="C28" s="750">
        <f xml:space="preserve">
C26-C25</f>
        <v>-15135.666666666668</v>
      </c>
      <c r="D28" s="729"/>
      <c r="E28" s="730"/>
      <c r="F28" s="730">
        <f xml:space="preserve">
F26-F25</f>
        <v>33.333333333332121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7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4115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4</v>
      </c>
      <c r="F3" s="383">
        <f>SUMIF($E5:$E1048576,"&lt;10",F5:F1048576)</f>
        <v>9602797.75</v>
      </c>
      <c r="G3" s="383">
        <f t="shared" ref="G3:AN3" si="0">SUMIF($E5:$E1048576,"&lt;10",G5:G1048576)</f>
        <v>13304.5</v>
      </c>
      <c r="H3" s="383">
        <f t="shared" si="0"/>
        <v>5501361</v>
      </c>
      <c r="I3" s="383">
        <f t="shared" si="0"/>
        <v>0</v>
      </c>
      <c r="J3" s="383">
        <f t="shared" si="0"/>
        <v>0</v>
      </c>
      <c r="K3" s="383">
        <f t="shared" si="0"/>
        <v>2654545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110241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0</v>
      </c>
      <c r="AD3" s="383">
        <f t="shared" si="0"/>
        <v>0</v>
      </c>
      <c r="AE3" s="383">
        <f t="shared" si="0"/>
        <v>140508</v>
      </c>
      <c r="AF3" s="383">
        <f t="shared" si="0"/>
        <v>0</v>
      </c>
      <c r="AG3" s="383">
        <f t="shared" si="0"/>
        <v>0</v>
      </c>
      <c r="AH3" s="383">
        <f t="shared" si="0"/>
        <v>949200.25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233638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31</v>
      </c>
      <c r="D5" s="382">
        <v>1</v>
      </c>
      <c r="E5" s="382">
        <v>1</v>
      </c>
      <c r="F5" s="382">
        <v>59</v>
      </c>
      <c r="G5" s="382">
        <v>0</v>
      </c>
      <c r="H5" s="382">
        <v>16</v>
      </c>
      <c r="I5" s="382">
        <v>0</v>
      </c>
      <c r="J5" s="382">
        <v>0</v>
      </c>
      <c r="K5" s="382">
        <v>24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1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0</v>
      </c>
      <c r="AD5" s="382">
        <v>0</v>
      </c>
      <c r="AE5" s="382">
        <v>2</v>
      </c>
      <c r="AF5" s="382">
        <v>0</v>
      </c>
      <c r="AG5" s="382">
        <v>0</v>
      </c>
      <c r="AH5" s="382">
        <v>13</v>
      </c>
      <c r="AI5" s="382">
        <v>0</v>
      </c>
      <c r="AJ5" s="382">
        <v>0</v>
      </c>
      <c r="AK5" s="382">
        <v>0</v>
      </c>
      <c r="AL5" s="382">
        <v>0</v>
      </c>
      <c r="AM5" s="382">
        <v>3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31</v>
      </c>
      <c r="D6" s="382">
        <v>1</v>
      </c>
      <c r="E6" s="382">
        <v>2</v>
      </c>
      <c r="F6" s="382">
        <v>9745</v>
      </c>
      <c r="G6" s="382">
        <v>0</v>
      </c>
      <c r="H6" s="382">
        <v>2808</v>
      </c>
      <c r="I6" s="382">
        <v>0</v>
      </c>
      <c r="J6" s="382">
        <v>0</v>
      </c>
      <c r="K6" s="382">
        <v>3902.5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172.5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0</v>
      </c>
      <c r="AD6" s="382">
        <v>0</v>
      </c>
      <c r="AE6" s="382">
        <v>356.5</v>
      </c>
      <c r="AF6" s="382">
        <v>0</v>
      </c>
      <c r="AG6" s="382">
        <v>0</v>
      </c>
      <c r="AH6" s="382">
        <v>2145.5</v>
      </c>
      <c r="AI6" s="382">
        <v>0</v>
      </c>
      <c r="AJ6" s="382">
        <v>0</v>
      </c>
      <c r="AK6" s="382">
        <v>0</v>
      </c>
      <c r="AL6" s="382">
        <v>0</v>
      </c>
      <c r="AM6" s="382">
        <v>360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31</v>
      </c>
      <c r="D7" s="382">
        <v>1</v>
      </c>
      <c r="E7" s="382">
        <v>3</v>
      </c>
      <c r="F7" s="382">
        <v>36</v>
      </c>
      <c r="G7" s="382">
        <v>0</v>
      </c>
      <c r="H7" s="382">
        <v>36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31</v>
      </c>
      <c r="D8" s="382">
        <v>1</v>
      </c>
      <c r="E8" s="382">
        <v>4</v>
      </c>
      <c r="F8" s="382">
        <v>160</v>
      </c>
      <c r="G8" s="382">
        <v>0</v>
      </c>
      <c r="H8" s="382">
        <v>160</v>
      </c>
      <c r="I8" s="382">
        <v>0</v>
      </c>
      <c r="J8" s="382">
        <v>0</v>
      </c>
      <c r="K8" s="382">
        <v>0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31</v>
      </c>
      <c r="D9" s="382">
        <v>1</v>
      </c>
      <c r="E9" s="382">
        <v>6</v>
      </c>
      <c r="F9" s="382">
        <v>2379609</v>
      </c>
      <c r="G9" s="382">
        <v>0</v>
      </c>
      <c r="H9" s="382">
        <v>1366845</v>
      </c>
      <c r="I9" s="382">
        <v>0</v>
      </c>
      <c r="J9" s="382">
        <v>0</v>
      </c>
      <c r="K9" s="382">
        <v>659913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27676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35585</v>
      </c>
      <c r="AF9" s="382">
        <v>0</v>
      </c>
      <c r="AG9" s="382">
        <v>0</v>
      </c>
      <c r="AH9" s="382">
        <v>241011</v>
      </c>
      <c r="AI9" s="382">
        <v>0</v>
      </c>
      <c r="AJ9" s="382">
        <v>0</v>
      </c>
      <c r="AK9" s="382">
        <v>0</v>
      </c>
      <c r="AL9" s="382">
        <v>0</v>
      </c>
      <c r="AM9" s="382">
        <v>48579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31</v>
      </c>
      <c r="D10" s="382">
        <v>1</v>
      </c>
      <c r="E10" s="382">
        <v>9</v>
      </c>
      <c r="F10" s="382">
        <v>12000</v>
      </c>
      <c r="G10" s="382">
        <v>0</v>
      </c>
      <c r="H10" s="382">
        <v>0</v>
      </c>
      <c r="I10" s="382">
        <v>0</v>
      </c>
      <c r="J10" s="382">
        <v>0</v>
      </c>
      <c r="K10" s="382">
        <v>4000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0</v>
      </c>
      <c r="AD10" s="382">
        <v>0</v>
      </c>
      <c r="AE10" s="382">
        <v>0</v>
      </c>
      <c r="AF10" s="382">
        <v>0</v>
      </c>
      <c r="AG10" s="382">
        <v>0</v>
      </c>
      <c r="AH10" s="382">
        <v>0</v>
      </c>
      <c r="AI10" s="382">
        <v>0</v>
      </c>
      <c r="AJ10" s="382">
        <v>0</v>
      </c>
      <c r="AK10" s="382">
        <v>0</v>
      </c>
      <c r="AL10" s="382">
        <v>0</v>
      </c>
      <c r="AM10" s="382">
        <v>8000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31</v>
      </c>
      <c r="D11" s="382">
        <v>1</v>
      </c>
      <c r="E11" s="382">
        <v>10</v>
      </c>
      <c r="F11" s="382">
        <v>13600</v>
      </c>
      <c r="G11" s="382">
        <v>0</v>
      </c>
      <c r="H11" s="382">
        <v>0</v>
      </c>
      <c r="I11" s="382">
        <v>0</v>
      </c>
      <c r="J11" s="382">
        <v>0</v>
      </c>
      <c r="K11" s="382">
        <v>13600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31</v>
      </c>
      <c r="D12" s="382">
        <v>1</v>
      </c>
      <c r="E12" s="382">
        <v>11</v>
      </c>
      <c r="F12" s="382">
        <v>10554.416666666666</v>
      </c>
      <c r="G12" s="382">
        <v>0</v>
      </c>
      <c r="H12" s="382">
        <v>4721.083333333333</v>
      </c>
      <c r="I12" s="382">
        <v>0</v>
      </c>
      <c r="J12" s="382">
        <v>0</v>
      </c>
      <c r="K12" s="382">
        <v>5833.333333333333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31</v>
      </c>
      <c r="D13" s="382">
        <v>2</v>
      </c>
      <c r="E13" s="382">
        <v>1</v>
      </c>
      <c r="F13" s="382">
        <v>60</v>
      </c>
      <c r="G13" s="382">
        <v>0</v>
      </c>
      <c r="H13" s="382">
        <v>16</v>
      </c>
      <c r="I13" s="382">
        <v>0</v>
      </c>
      <c r="J13" s="382">
        <v>0</v>
      </c>
      <c r="K13" s="382">
        <v>25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1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2</v>
      </c>
      <c r="AF13" s="382">
        <v>0</v>
      </c>
      <c r="AG13" s="382">
        <v>0</v>
      </c>
      <c r="AH13" s="382">
        <v>13</v>
      </c>
      <c r="AI13" s="382">
        <v>0</v>
      </c>
      <c r="AJ13" s="382">
        <v>0</v>
      </c>
      <c r="AK13" s="382">
        <v>0</v>
      </c>
      <c r="AL13" s="382">
        <v>0</v>
      </c>
      <c r="AM13" s="382">
        <v>3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31</v>
      </c>
      <c r="D14" s="382">
        <v>2</v>
      </c>
      <c r="E14" s="382">
        <v>2</v>
      </c>
      <c r="F14" s="382">
        <v>8510.75</v>
      </c>
      <c r="G14" s="382">
        <v>0</v>
      </c>
      <c r="H14" s="382">
        <v>2360</v>
      </c>
      <c r="I14" s="382">
        <v>0</v>
      </c>
      <c r="J14" s="382">
        <v>0</v>
      </c>
      <c r="K14" s="382">
        <v>3468.5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150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310</v>
      </c>
      <c r="AF14" s="382">
        <v>0</v>
      </c>
      <c r="AG14" s="382">
        <v>0</v>
      </c>
      <c r="AH14" s="382">
        <v>1766.25</v>
      </c>
      <c r="AI14" s="382">
        <v>0</v>
      </c>
      <c r="AJ14" s="382">
        <v>0</v>
      </c>
      <c r="AK14" s="382">
        <v>0</v>
      </c>
      <c r="AL14" s="382">
        <v>0</v>
      </c>
      <c r="AM14" s="382">
        <v>456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31</v>
      </c>
      <c r="D15" s="382">
        <v>2</v>
      </c>
      <c r="E15" s="382">
        <v>3</v>
      </c>
      <c r="F15" s="382">
        <v>6</v>
      </c>
      <c r="G15" s="382">
        <v>0</v>
      </c>
      <c r="H15" s="382">
        <v>6</v>
      </c>
      <c r="I15" s="382">
        <v>0</v>
      </c>
      <c r="J15" s="382">
        <v>0</v>
      </c>
      <c r="K15" s="382">
        <v>0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0</v>
      </c>
      <c r="AD15" s="382">
        <v>0</v>
      </c>
      <c r="AE15" s="382">
        <v>0</v>
      </c>
      <c r="AF15" s="382">
        <v>0</v>
      </c>
      <c r="AG15" s="382">
        <v>0</v>
      </c>
      <c r="AH15" s="382">
        <v>0</v>
      </c>
      <c r="AI15" s="382">
        <v>0</v>
      </c>
      <c r="AJ15" s="382">
        <v>0</v>
      </c>
      <c r="AK15" s="382">
        <v>0</v>
      </c>
      <c r="AL15" s="382">
        <v>0</v>
      </c>
      <c r="AM15" s="382">
        <v>0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31</v>
      </c>
      <c r="D16" s="382">
        <v>2</v>
      </c>
      <c r="E16" s="382">
        <v>4</v>
      </c>
      <c r="F16" s="382">
        <v>165</v>
      </c>
      <c r="G16" s="382">
        <v>0</v>
      </c>
      <c r="H16" s="382">
        <v>165</v>
      </c>
      <c r="I16" s="382">
        <v>0</v>
      </c>
      <c r="J16" s="382">
        <v>0</v>
      </c>
      <c r="K16" s="382">
        <v>0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0</v>
      </c>
      <c r="AD16" s="382">
        <v>0</v>
      </c>
      <c r="AE16" s="382">
        <v>0</v>
      </c>
      <c r="AF16" s="382">
        <v>0</v>
      </c>
      <c r="AG16" s="382">
        <v>0</v>
      </c>
      <c r="AH16" s="382">
        <v>0</v>
      </c>
      <c r="AI16" s="382">
        <v>0</v>
      </c>
      <c r="AJ16" s="382">
        <v>0</v>
      </c>
      <c r="AK16" s="382">
        <v>0</v>
      </c>
      <c r="AL16" s="382">
        <v>0</v>
      </c>
      <c r="AM16" s="382">
        <v>0</v>
      </c>
      <c r="AN16" s="382">
        <v>0</v>
      </c>
    </row>
    <row r="17" spans="3:40" x14ac:dyDescent="0.3">
      <c r="C17" s="382">
        <v>31</v>
      </c>
      <c r="D17" s="382">
        <v>2</v>
      </c>
      <c r="E17" s="382">
        <v>5</v>
      </c>
      <c r="F17" s="382">
        <v>12</v>
      </c>
      <c r="G17" s="382">
        <v>12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31</v>
      </c>
      <c r="D18" s="382">
        <v>2</v>
      </c>
      <c r="E18" s="382">
        <v>6</v>
      </c>
      <c r="F18" s="382">
        <v>2327592</v>
      </c>
      <c r="G18" s="382">
        <v>3600</v>
      </c>
      <c r="H18" s="382">
        <v>1351993</v>
      </c>
      <c r="I18" s="382">
        <v>0</v>
      </c>
      <c r="J18" s="382">
        <v>0</v>
      </c>
      <c r="K18" s="382">
        <v>622802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25508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34310</v>
      </c>
      <c r="AF18" s="382">
        <v>0</v>
      </c>
      <c r="AG18" s="382">
        <v>0</v>
      </c>
      <c r="AH18" s="382">
        <v>231143</v>
      </c>
      <c r="AI18" s="382">
        <v>0</v>
      </c>
      <c r="AJ18" s="382">
        <v>0</v>
      </c>
      <c r="AK18" s="382">
        <v>0</v>
      </c>
      <c r="AL18" s="382">
        <v>0</v>
      </c>
      <c r="AM18" s="382">
        <v>58236</v>
      </c>
      <c r="AN18" s="382">
        <v>0</v>
      </c>
    </row>
    <row r="19" spans="3:40" x14ac:dyDescent="0.3">
      <c r="C19" s="382">
        <v>31</v>
      </c>
      <c r="D19" s="382">
        <v>2</v>
      </c>
      <c r="E19" s="382">
        <v>10</v>
      </c>
      <c r="F19" s="382">
        <v>21620</v>
      </c>
      <c r="G19" s="382">
        <v>0</v>
      </c>
      <c r="H19" s="382">
        <v>14820</v>
      </c>
      <c r="I19" s="382">
        <v>0</v>
      </c>
      <c r="J19" s="382">
        <v>0</v>
      </c>
      <c r="K19" s="382">
        <v>6800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31</v>
      </c>
      <c r="D20" s="382">
        <v>2</v>
      </c>
      <c r="E20" s="382">
        <v>11</v>
      </c>
      <c r="F20" s="382">
        <v>10554.416666666666</v>
      </c>
      <c r="G20" s="382">
        <v>0</v>
      </c>
      <c r="H20" s="382">
        <v>4721.083333333333</v>
      </c>
      <c r="I20" s="382">
        <v>0</v>
      </c>
      <c r="J20" s="382">
        <v>0</v>
      </c>
      <c r="K20" s="382">
        <v>5833.333333333333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0</v>
      </c>
      <c r="AD20" s="382">
        <v>0</v>
      </c>
      <c r="AE20" s="382">
        <v>0</v>
      </c>
      <c r="AF20" s="382">
        <v>0</v>
      </c>
      <c r="AG20" s="382">
        <v>0</v>
      </c>
      <c r="AH20" s="382">
        <v>0</v>
      </c>
      <c r="AI20" s="382">
        <v>0</v>
      </c>
      <c r="AJ20" s="382">
        <v>0</v>
      </c>
      <c r="AK20" s="382">
        <v>0</v>
      </c>
      <c r="AL20" s="382">
        <v>0</v>
      </c>
      <c r="AM20" s="382">
        <v>0</v>
      </c>
      <c r="AN20" s="382">
        <v>0</v>
      </c>
    </row>
    <row r="21" spans="3:40" x14ac:dyDescent="0.3">
      <c r="C21" s="382">
        <v>31</v>
      </c>
      <c r="D21" s="382">
        <v>3</v>
      </c>
      <c r="E21" s="382">
        <v>1</v>
      </c>
      <c r="F21" s="382">
        <v>62</v>
      </c>
      <c r="G21" s="382">
        <v>0</v>
      </c>
      <c r="H21" s="382">
        <v>16</v>
      </c>
      <c r="I21" s="382">
        <v>0</v>
      </c>
      <c r="J21" s="382">
        <v>0</v>
      </c>
      <c r="K21" s="382">
        <v>27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1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2</v>
      </c>
      <c r="AF21" s="382">
        <v>0</v>
      </c>
      <c r="AG21" s="382">
        <v>0</v>
      </c>
      <c r="AH21" s="382">
        <v>13</v>
      </c>
      <c r="AI21" s="382">
        <v>0</v>
      </c>
      <c r="AJ21" s="382">
        <v>0</v>
      </c>
      <c r="AK21" s="382">
        <v>0</v>
      </c>
      <c r="AL21" s="382">
        <v>0</v>
      </c>
      <c r="AM21" s="382">
        <v>3</v>
      </c>
      <c r="AN21" s="382">
        <v>0</v>
      </c>
    </row>
    <row r="22" spans="3:40" x14ac:dyDescent="0.3">
      <c r="C22" s="382">
        <v>31</v>
      </c>
      <c r="D22" s="382">
        <v>3</v>
      </c>
      <c r="E22" s="382">
        <v>2</v>
      </c>
      <c r="F22" s="382">
        <v>9194</v>
      </c>
      <c r="G22" s="382">
        <v>0</v>
      </c>
      <c r="H22" s="382">
        <v>2560</v>
      </c>
      <c r="I22" s="382">
        <v>0</v>
      </c>
      <c r="J22" s="382">
        <v>0</v>
      </c>
      <c r="K22" s="382">
        <v>3602.5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157.5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0</v>
      </c>
      <c r="AD22" s="382">
        <v>0</v>
      </c>
      <c r="AE22" s="382">
        <v>325.5</v>
      </c>
      <c r="AF22" s="382">
        <v>0</v>
      </c>
      <c r="AG22" s="382">
        <v>0</v>
      </c>
      <c r="AH22" s="382">
        <v>2068.5</v>
      </c>
      <c r="AI22" s="382">
        <v>0</v>
      </c>
      <c r="AJ22" s="382">
        <v>0</v>
      </c>
      <c r="AK22" s="382">
        <v>0</v>
      </c>
      <c r="AL22" s="382">
        <v>0</v>
      </c>
      <c r="AM22" s="382">
        <v>480</v>
      </c>
      <c r="AN22" s="382">
        <v>0</v>
      </c>
    </row>
    <row r="23" spans="3:40" x14ac:dyDescent="0.3">
      <c r="C23" s="382">
        <v>31</v>
      </c>
      <c r="D23" s="382">
        <v>3</v>
      </c>
      <c r="E23" s="382">
        <v>3</v>
      </c>
      <c r="F23" s="382">
        <v>28</v>
      </c>
      <c r="G23" s="382">
        <v>0</v>
      </c>
      <c r="H23" s="382">
        <v>28</v>
      </c>
      <c r="I23" s="382">
        <v>0</v>
      </c>
      <c r="J23" s="382">
        <v>0</v>
      </c>
      <c r="K23" s="382">
        <v>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31</v>
      </c>
      <c r="D24" s="382">
        <v>3</v>
      </c>
      <c r="E24" s="382">
        <v>4</v>
      </c>
      <c r="F24" s="382">
        <v>144</v>
      </c>
      <c r="G24" s="382">
        <v>0</v>
      </c>
      <c r="H24" s="382">
        <v>144</v>
      </c>
      <c r="I24" s="382">
        <v>0</v>
      </c>
      <c r="J24" s="382">
        <v>0</v>
      </c>
      <c r="K24" s="382">
        <v>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31</v>
      </c>
      <c r="D25" s="382">
        <v>3</v>
      </c>
      <c r="E25" s="382">
        <v>5</v>
      </c>
      <c r="F25" s="382">
        <v>15</v>
      </c>
      <c r="G25" s="382">
        <v>15</v>
      </c>
      <c r="H25" s="382">
        <v>0</v>
      </c>
      <c r="I25" s="382">
        <v>0</v>
      </c>
      <c r="J25" s="382">
        <v>0</v>
      </c>
      <c r="K25" s="382">
        <v>0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0</v>
      </c>
      <c r="AD25" s="382">
        <v>0</v>
      </c>
      <c r="AE25" s="382">
        <v>0</v>
      </c>
      <c r="AF25" s="382">
        <v>0</v>
      </c>
      <c r="AG25" s="382">
        <v>0</v>
      </c>
      <c r="AH25" s="382">
        <v>0</v>
      </c>
      <c r="AI25" s="382">
        <v>0</v>
      </c>
      <c r="AJ25" s="382">
        <v>0</v>
      </c>
      <c r="AK25" s="382">
        <v>0</v>
      </c>
      <c r="AL25" s="382">
        <v>0</v>
      </c>
      <c r="AM25" s="382">
        <v>0</v>
      </c>
      <c r="AN25" s="382">
        <v>0</v>
      </c>
    </row>
    <row r="26" spans="3:40" x14ac:dyDescent="0.3">
      <c r="C26" s="382">
        <v>31</v>
      </c>
      <c r="D26" s="382">
        <v>3</v>
      </c>
      <c r="E26" s="382">
        <v>6</v>
      </c>
      <c r="F26" s="382">
        <v>2393965</v>
      </c>
      <c r="G26" s="382">
        <v>4500</v>
      </c>
      <c r="H26" s="382">
        <v>1374056</v>
      </c>
      <c r="I26" s="382">
        <v>0</v>
      </c>
      <c r="J26" s="382">
        <v>0</v>
      </c>
      <c r="K26" s="382">
        <v>661329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27906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0</v>
      </c>
      <c r="AD26" s="382">
        <v>0</v>
      </c>
      <c r="AE26" s="382">
        <v>35015</v>
      </c>
      <c r="AF26" s="382">
        <v>0</v>
      </c>
      <c r="AG26" s="382">
        <v>0</v>
      </c>
      <c r="AH26" s="382">
        <v>233055</v>
      </c>
      <c r="AI26" s="382">
        <v>0</v>
      </c>
      <c r="AJ26" s="382">
        <v>0</v>
      </c>
      <c r="AK26" s="382">
        <v>0</v>
      </c>
      <c r="AL26" s="382">
        <v>0</v>
      </c>
      <c r="AM26" s="382">
        <v>58104</v>
      </c>
      <c r="AN26" s="382">
        <v>0</v>
      </c>
    </row>
    <row r="27" spans="3:40" x14ac:dyDescent="0.3">
      <c r="C27" s="382">
        <v>31</v>
      </c>
      <c r="D27" s="382">
        <v>3</v>
      </c>
      <c r="E27" s="382">
        <v>9</v>
      </c>
      <c r="F27" s="382">
        <v>30300</v>
      </c>
      <c r="G27" s="382">
        <v>0</v>
      </c>
      <c r="H27" s="382">
        <v>30300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31</v>
      </c>
      <c r="D28" s="382">
        <v>3</v>
      </c>
      <c r="E28" s="382">
        <v>11</v>
      </c>
      <c r="F28" s="382">
        <v>10554.416666666666</v>
      </c>
      <c r="G28" s="382">
        <v>0</v>
      </c>
      <c r="H28" s="382">
        <v>4721.083333333333</v>
      </c>
      <c r="I28" s="382">
        <v>0</v>
      </c>
      <c r="J28" s="382">
        <v>0</v>
      </c>
      <c r="K28" s="382">
        <v>5833.333333333333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  <row r="29" spans="3:40" x14ac:dyDescent="0.3">
      <c r="C29" s="382">
        <v>31</v>
      </c>
      <c r="D29" s="382">
        <v>4</v>
      </c>
      <c r="E29" s="382">
        <v>1</v>
      </c>
      <c r="F29" s="382">
        <v>61</v>
      </c>
      <c r="G29" s="382">
        <v>0</v>
      </c>
      <c r="H29" s="382">
        <v>16</v>
      </c>
      <c r="I29" s="382">
        <v>0</v>
      </c>
      <c r="J29" s="382">
        <v>0</v>
      </c>
      <c r="K29" s="382">
        <v>26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1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2</v>
      </c>
      <c r="AF29" s="382">
        <v>0</v>
      </c>
      <c r="AG29" s="382">
        <v>0</v>
      </c>
      <c r="AH29" s="382">
        <v>13</v>
      </c>
      <c r="AI29" s="382">
        <v>0</v>
      </c>
      <c r="AJ29" s="382">
        <v>0</v>
      </c>
      <c r="AK29" s="382">
        <v>0</v>
      </c>
      <c r="AL29" s="382">
        <v>0</v>
      </c>
      <c r="AM29" s="382">
        <v>3</v>
      </c>
      <c r="AN29" s="382">
        <v>0</v>
      </c>
    </row>
    <row r="30" spans="3:40" x14ac:dyDescent="0.3">
      <c r="C30" s="382">
        <v>31</v>
      </c>
      <c r="D30" s="382">
        <v>4</v>
      </c>
      <c r="E30" s="382">
        <v>2</v>
      </c>
      <c r="F30" s="382">
        <v>9353.5</v>
      </c>
      <c r="G30" s="382">
        <v>0</v>
      </c>
      <c r="H30" s="382">
        <v>2696</v>
      </c>
      <c r="I30" s="382">
        <v>0</v>
      </c>
      <c r="J30" s="382">
        <v>0</v>
      </c>
      <c r="K30" s="382">
        <v>3519.5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165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0</v>
      </c>
      <c r="AD30" s="382">
        <v>0</v>
      </c>
      <c r="AE30" s="382">
        <v>341</v>
      </c>
      <c r="AF30" s="382">
        <v>0</v>
      </c>
      <c r="AG30" s="382">
        <v>0</v>
      </c>
      <c r="AH30" s="382">
        <v>2152</v>
      </c>
      <c r="AI30" s="382">
        <v>0</v>
      </c>
      <c r="AJ30" s="382">
        <v>0</v>
      </c>
      <c r="AK30" s="382">
        <v>0</v>
      </c>
      <c r="AL30" s="382">
        <v>0</v>
      </c>
      <c r="AM30" s="382">
        <v>480</v>
      </c>
      <c r="AN30" s="382">
        <v>0</v>
      </c>
    </row>
    <row r="31" spans="3:40" x14ac:dyDescent="0.3">
      <c r="C31" s="382">
        <v>31</v>
      </c>
      <c r="D31" s="382">
        <v>4</v>
      </c>
      <c r="E31" s="382">
        <v>3</v>
      </c>
      <c r="F31" s="382">
        <v>12</v>
      </c>
      <c r="G31" s="382">
        <v>0</v>
      </c>
      <c r="H31" s="382">
        <v>12</v>
      </c>
      <c r="I31" s="382">
        <v>0</v>
      </c>
      <c r="J31" s="382">
        <v>0</v>
      </c>
      <c r="K31" s="382">
        <v>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31</v>
      </c>
      <c r="D32" s="382">
        <v>4</v>
      </c>
      <c r="E32" s="382">
        <v>4</v>
      </c>
      <c r="F32" s="382">
        <v>145</v>
      </c>
      <c r="G32" s="382">
        <v>0</v>
      </c>
      <c r="H32" s="382">
        <v>145</v>
      </c>
      <c r="I32" s="382">
        <v>0</v>
      </c>
      <c r="J32" s="382">
        <v>0</v>
      </c>
      <c r="K32" s="382">
        <v>0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31</v>
      </c>
      <c r="D33" s="382">
        <v>4</v>
      </c>
      <c r="E33" s="382">
        <v>5</v>
      </c>
      <c r="F33" s="382">
        <v>27.5</v>
      </c>
      <c r="G33" s="382">
        <v>27.5</v>
      </c>
      <c r="H33" s="382">
        <v>0</v>
      </c>
      <c r="I33" s="382">
        <v>0</v>
      </c>
      <c r="J33" s="382">
        <v>0</v>
      </c>
      <c r="K33" s="382">
        <v>0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  <row r="34" spans="3:40" x14ac:dyDescent="0.3">
      <c r="C34" s="382">
        <v>31</v>
      </c>
      <c r="D34" s="382">
        <v>4</v>
      </c>
      <c r="E34" s="382">
        <v>6</v>
      </c>
      <c r="F34" s="382">
        <v>2411536</v>
      </c>
      <c r="G34" s="382">
        <v>5150</v>
      </c>
      <c r="H34" s="382">
        <v>1366983</v>
      </c>
      <c r="I34" s="382">
        <v>0</v>
      </c>
      <c r="J34" s="382">
        <v>0</v>
      </c>
      <c r="K34" s="382">
        <v>683156</v>
      </c>
      <c r="L34" s="382">
        <v>0</v>
      </c>
      <c r="M34" s="382">
        <v>0</v>
      </c>
      <c r="N34" s="382">
        <v>0</v>
      </c>
      <c r="O34" s="382">
        <v>0</v>
      </c>
      <c r="P34" s="382">
        <v>0</v>
      </c>
      <c r="Q34" s="382">
        <v>0</v>
      </c>
      <c r="R34" s="382">
        <v>27252</v>
      </c>
      <c r="S34" s="382">
        <v>0</v>
      </c>
      <c r="T34" s="382">
        <v>0</v>
      </c>
      <c r="U34" s="382">
        <v>0</v>
      </c>
      <c r="V34" s="382">
        <v>0</v>
      </c>
      <c r="W34" s="382">
        <v>0</v>
      </c>
      <c r="X34" s="382">
        <v>0</v>
      </c>
      <c r="Y34" s="382">
        <v>0</v>
      </c>
      <c r="Z34" s="382">
        <v>0</v>
      </c>
      <c r="AA34" s="382">
        <v>0</v>
      </c>
      <c r="AB34" s="382">
        <v>0</v>
      </c>
      <c r="AC34" s="382">
        <v>0</v>
      </c>
      <c r="AD34" s="382">
        <v>0</v>
      </c>
      <c r="AE34" s="382">
        <v>34257</v>
      </c>
      <c r="AF34" s="382">
        <v>0</v>
      </c>
      <c r="AG34" s="382">
        <v>0</v>
      </c>
      <c r="AH34" s="382">
        <v>235807</v>
      </c>
      <c r="AI34" s="382">
        <v>0</v>
      </c>
      <c r="AJ34" s="382">
        <v>0</v>
      </c>
      <c r="AK34" s="382">
        <v>0</v>
      </c>
      <c r="AL34" s="382">
        <v>0</v>
      </c>
      <c r="AM34" s="382">
        <v>58931</v>
      </c>
      <c r="AN34" s="382">
        <v>0</v>
      </c>
    </row>
    <row r="35" spans="3:40" x14ac:dyDescent="0.3">
      <c r="C35" s="382">
        <v>31</v>
      </c>
      <c r="D35" s="382">
        <v>4</v>
      </c>
      <c r="E35" s="382">
        <v>9</v>
      </c>
      <c r="F35" s="382">
        <v>10000</v>
      </c>
      <c r="G35" s="382">
        <v>0</v>
      </c>
      <c r="H35" s="382">
        <v>0</v>
      </c>
      <c r="I35" s="382">
        <v>0</v>
      </c>
      <c r="J35" s="382">
        <v>0</v>
      </c>
      <c r="K35" s="382">
        <v>8750</v>
      </c>
      <c r="L35" s="382">
        <v>0</v>
      </c>
      <c r="M35" s="382">
        <v>0</v>
      </c>
      <c r="N35" s="382">
        <v>0</v>
      </c>
      <c r="O35" s="382">
        <v>0</v>
      </c>
      <c r="P35" s="382">
        <v>0</v>
      </c>
      <c r="Q35" s="382">
        <v>0</v>
      </c>
      <c r="R35" s="382">
        <v>1250</v>
      </c>
      <c r="S35" s="382">
        <v>0</v>
      </c>
      <c r="T35" s="382">
        <v>0</v>
      </c>
      <c r="U35" s="382">
        <v>0</v>
      </c>
      <c r="V35" s="382">
        <v>0</v>
      </c>
      <c r="W35" s="382">
        <v>0</v>
      </c>
      <c r="X35" s="382">
        <v>0</v>
      </c>
      <c r="Y35" s="382">
        <v>0</v>
      </c>
      <c r="Z35" s="382">
        <v>0</v>
      </c>
      <c r="AA35" s="382">
        <v>0</v>
      </c>
      <c r="AB35" s="382">
        <v>0</v>
      </c>
      <c r="AC35" s="382">
        <v>0</v>
      </c>
      <c r="AD35" s="382">
        <v>0</v>
      </c>
      <c r="AE35" s="382">
        <v>0</v>
      </c>
      <c r="AF35" s="382">
        <v>0</v>
      </c>
      <c r="AG35" s="382">
        <v>0</v>
      </c>
      <c r="AH35" s="382">
        <v>0</v>
      </c>
      <c r="AI35" s="382">
        <v>0</v>
      </c>
      <c r="AJ35" s="382">
        <v>0</v>
      </c>
      <c r="AK35" s="382">
        <v>0</v>
      </c>
      <c r="AL35" s="382">
        <v>0</v>
      </c>
      <c r="AM35" s="382">
        <v>0</v>
      </c>
      <c r="AN35" s="382">
        <v>0</v>
      </c>
    </row>
    <row r="36" spans="3:40" x14ac:dyDescent="0.3">
      <c r="C36" s="382">
        <v>31</v>
      </c>
      <c r="D36" s="382">
        <v>4</v>
      </c>
      <c r="E36" s="382">
        <v>10</v>
      </c>
      <c r="F36" s="382">
        <v>22100</v>
      </c>
      <c r="G36" s="382">
        <v>0</v>
      </c>
      <c r="H36" s="382">
        <v>19200</v>
      </c>
      <c r="I36" s="382">
        <v>0</v>
      </c>
      <c r="J36" s="382">
        <v>0</v>
      </c>
      <c r="K36" s="382">
        <v>2900</v>
      </c>
      <c r="L36" s="382">
        <v>0</v>
      </c>
      <c r="M36" s="382">
        <v>0</v>
      </c>
      <c r="N36" s="382">
        <v>0</v>
      </c>
      <c r="O36" s="382">
        <v>0</v>
      </c>
      <c r="P36" s="382">
        <v>0</v>
      </c>
      <c r="Q36" s="382">
        <v>0</v>
      </c>
      <c r="R36" s="382">
        <v>0</v>
      </c>
      <c r="S36" s="382">
        <v>0</v>
      </c>
      <c r="T36" s="382">
        <v>0</v>
      </c>
      <c r="U36" s="382">
        <v>0</v>
      </c>
      <c r="V36" s="382">
        <v>0</v>
      </c>
      <c r="W36" s="382">
        <v>0</v>
      </c>
      <c r="X36" s="382">
        <v>0</v>
      </c>
      <c r="Y36" s="382">
        <v>0</v>
      </c>
      <c r="Z36" s="382">
        <v>0</v>
      </c>
      <c r="AA36" s="382">
        <v>0</v>
      </c>
      <c r="AB36" s="382">
        <v>0</v>
      </c>
      <c r="AC36" s="382">
        <v>0</v>
      </c>
      <c r="AD36" s="382">
        <v>0</v>
      </c>
      <c r="AE36" s="382">
        <v>0</v>
      </c>
      <c r="AF36" s="382">
        <v>0</v>
      </c>
      <c r="AG36" s="382">
        <v>0</v>
      </c>
      <c r="AH36" s="382">
        <v>0</v>
      </c>
      <c r="AI36" s="382">
        <v>0</v>
      </c>
      <c r="AJ36" s="382">
        <v>0</v>
      </c>
      <c r="AK36" s="382">
        <v>0</v>
      </c>
      <c r="AL36" s="382">
        <v>0</v>
      </c>
      <c r="AM36" s="382">
        <v>0</v>
      </c>
      <c r="AN36" s="382">
        <v>0</v>
      </c>
    </row>
    <row r="37" spans="3:40" x14ac:dyDescent="0.3">
      <c r="C37" s="382">
        <v>31</v>
      </c>
      <c r="D37" s="382">
        <v>4</v>
      </c>
      <c r="E37" s="382">
        <v>11</v>
      </c>
      <c r="F37" s="382">
        <v>10554.416666666666</v>
      </c>
      <c r="G37" s="382">
        <v>0</v>
      </c>
      <c r="H37" s="382">
        <v>4721.083333333333</v>
      </c>
      <c r="I37" s="382">
        <v>0</v>
      </c>
      <c r="J37" s="382">
        <v>0</v>
      </c>
      <c r="K37" s="382">
        <v>5833.333333333333</v>
      </c>
      <c r="L37" s="382">
        <v>0</v>
      </c>
      <c r="M37" s="382">
        <v>0</v>
      </c>
      <c r="N37" s="382">
        <v>0</v>
      </c>
      <c r="O37" s="382">
        <v>0</v>
      </c>
      <c r="P37" s="382">
        <v>0</v>
      </c>
      <c r="Q37" s="382">
        <v>0</v>
      </c>
      <c r="R37" s="382">
        <v>0</v>
      </c>
      <c r="S37" s="382">
        <v>0</v>
      </c>
      <c r="T37" s="382">
        <v>0</v>
      </c>
      <c r="U37" s="382">
        <v>0</v>
      </c>
      <c r="V37" s="382">
        <v>0</v>
      </c>
      <c r="W37" s="382">
        <v>0</v>
      </c>
      <c r="X37" s="382">
        <v>0</v>
      </c>
      <c r="Y37" s="382">
        <v>0</v>
      </c>
      <c r="Z37" s="382">
        <v>0</v>
      </c>
      <c r="AA37" s="382">
        <v>0</v>
      </c>
      <c r="AB37" s="382">
        <v>0</v>
      </c>
      <c r="AC37" s="382">
        <v>0</v>
      </c>
      <c r="AD37" s="382">
        <v>0</v>
      </c>
      <c r="AE37" s="382">
        <v>0</v>
      </c>
      <c r="AF37" s="382">
        <v>0</v>
      </c>
      <c r="AG37" s="382">
        <v>0</v>
      </c>
      <c r="AH37" s="382">
        <v>0</v>
      </c>
      <c r="AI37" s="382">
        <v>0</v>
      </c>
      <c r="AJ37" s="382">
        <v>0</v>
      </c>
      <c r="AK37" s="382">
        <v>0</v>
      </c>
      <c r="AL37" s="382">
        <v>0</v>
      </c>
      <c r="AM37" s="382">
        <v>0</v>
      </c>
      <c r="AN37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20342.666666666664</v>
      </c>
      <c r="D4" s="290">
        <f ca="1">IF(ISERROR(VLOOKUP("Náklady celkem",INDIRECT("HI!$A:$G"),5,0)),0,VLOOKUP("Náklady celkem",INDIRECT("HI!$A:$G"),5,0))</f>
        <v>19552.522390000024</v>
      </c>
      <c r="E4" s="291">
        <f ca="1">IF(C4=0,0,D4/C4)</f>
        <v>0.96115827439863799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752.33333333333326</v>
      </c>
      <c r="D7" s="298">
        <f>IF(ISERROR(HI!E5),"",HI!E5)</f>
        <v>716.70770999999991</v>
      </c>
      <c r="E7" s="295">
        <f t="shared" ref="E7:E14" si="0">IF(C7=0,0,D7/C7)</f>
        <v>0.95264649091714659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0.99843118945613185</v>
      </c>
      <c r="E8" s="295">
        <f t="shared" si="0"/>
        <v>1.1093679882845908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0.80619048312641917</v>
      </c>
      <c r="E10" s="295">
        <f t="shared" si="0"/>
        <v>1.3436508052106986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0.9863486464774377</v>
      </c>
      <c r="E11" s="295">
        <f t="shared" si="0"/>
        <v>1.2329358080967971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4341.6666666666661</v>
      </c>
      <c r="D14" s="298">
        <f>IF(ISERROR(HI!E6),"",HI!E6)</f>
        <v>4070.4630400000037</v>
      </c>
      <c r="E14" s="295">
        <f t="shared" si="0"/>
        <v>0.93753467332053841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13209.666666666666</v>
      </c>
      <c r="D15" s="294">
        <f ca="1">IF(ISERROR(VLOOKUP("Osobní náklady (Kč) *",INDIRECT("HI!$A:$G"),5,0)),0,VLOOKUP("Osobní náklady (Kč) *",INDIRECT("HI!$A:$G"),5,0))</f>
        <v>12839.515130000016</v>
      </c>
      <c r="E15" s="295">
        <f ca="1">IF(C15=0,0,D15/C15)</f>
        <v>0.9719787375406912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20157.690000000002</v>
      </c>
      <c r="D17" s="314">
        <f ca="1">IF(ISERROR(VLOOKUP("Výnosy celkem",INDIRECT("HI!$A:$G"),5,0)),0,VLOOKUP("Výnosy celkem",INDIRECT("HI!$A:$G"),5,0))</f>
        <v>18550.313999999998</v>
      </c>
      <c r="E17" s="315">
        <f t="shared" ref="E17:E27" ca="1" si="1">IF(C17=0,0,D17/C17)</f>
        <v>0.92025991073381908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990.33</v>
      </c>
      <c r="D18" s="294">
        <f ca="1">IF(ISERROR(VLOOKUP("Ambulance *",INDIRECT("HI!$A:$G"),5,0)),0,VLOOKUP("Ambulance *",INDIRECT("HI!$A:$G"),5,0))</f>
        <v>975.71400000000006</v>
      </c>
      <c r="E18" s="295">
        <f t="shared" ca="1" si="1"/>
        <v>0.98524128320862747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0.98524128320862747</v>
      </c>
      <c r="E19" s="295">
        <f t="shared" si="1"/>
        <v>0.98524128320862747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0.9510189165809223</v>
      </c>
      <c r="E20" s="295">
        <f t="shared" si="1"/>
        <v>1.1188457842128499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19167.36</v>
      </c>
      <c r="D21" s="294">
        <f ca="1">IF(ISERROR(VLOOKUP("Hospitalizace *",INDIRECT("HI!$A:$G"),5,0)),0,VLOOKUP("Hospitalizace *",INDIRECT("HI!$A:$G"),5,0))</f>
        <v>17574.599999999999</v>
      </c>
      <c r="E21" s="295">
        <f ca="1">IF(C21=0,0,D21/C21)</f>
        <v>0.91690248422317933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0.91690248422317921</v>
      </c>
      <c r="E22" s="295">
        <f t="shared" si="1"/>
        <v>0.91690248422317921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0.91690248422317921</v>
      </c>
      <c r="E23" s="295">
        <f t="shared" si="1"/>
        <v>0.91690248422317921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0.93896713615023475</v>
      </c>
      <c r="E25" s="295">
        <f t="shared" si="1"/>
        <v>0.98838645910551026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0.78428338109595175</v>
      </c>
      <c r="E26" s="295">
        <f t="shared" si="1"/>
        <v>0.78428338109595175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0.78380496844635839</v>
      </c>
      <c r="D27" s="300">
        <f>IF(ISERROR(VLOOKUP("Celkem:",'ZV Vyžád.'!$A:$M,7,0)),"",VLOOKUP("Celkem:",'ZV Vyžád.'!$A:$M,7,0))</f>
        <v>1.1882269600541928</v>
      </c>
      <c r="E27" s="295">
        <f t="shared" si="1"/>
        <v>1.5159727328718917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4122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990330</v>
      </c>
      <c r="C3" s="355">
        <f t="shared" ref="C3:R3" si="0">SUBTOTAL(9,C6:C1048576)</f>
        <v>3</v>
      </c>
      <c r="D3" s="355">
        <f t="shared" si="0"/>
        <v>857843</v>
      </c>
      <c r="E3" s="355">
        <f t="shared" si="0"/>
        <v>1.6133667875466173</v>
      </c>
      <c r="F3" s="355">
        <f t="shared" si="0"/>
        <v>975714</v>
      </c>
      <c r="G3" s="356">
        <f>IF(B3&lt;&gt;0,F3/B3,"")</f>
        <v>0.98524128320862747</v>
      </c>
      <c r="H3" s="357">
        <f t="shared" si="0"/>
        <v>36128.259999999995</v>
      </c>
      <c r="I3" s="355">
        <f t="shared" si="0"/>
        <v>1</v>
      </c>
      <c r="J3" s="355">
        <f t="shared" si="0"/>
        <v>29102.04</v>
      </c>
      <c r="K3" s="355">
        <f t="shared" si="0"/>
        <v>0.80552011084951236</v>
      </c>
      <c r="L3" s="355">
        <f t="shared" si="0"/>
        <v>10597.849999999999</v>
      </c>
      <c r="M3" s="358">
        <f>IF(H3&lt;&gt;0,L3/H3,"")</f>
        <v>0.29333961834862793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4116</v>
      </c>
      <c r="B6" s="755">
        <v>249</v>
      </c>
      <c r="C6" s="625">
        <v>1</v>
      </c>
      <c r="D6" s="755">
        <v>186</v>
      </c>
      <c r="E6" s="625">
        <v>0.74698795180722888</v>
      </c>
      <c r="F6" s="755"/>
      <c r="G6" s="646"/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4117</v>
      </c>
      <c r="B7" s="756">
        <v>148</v>
      </c>
      <c r="C7" s="696">
        <v>1</v>
      </c>
      <c r="D7" s="756"/>
      <c r="E7" s="696"/>
      <c r="F7" s="756"/>
      <c r="G7" s="701"/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thickBot="1" x14ac:dyDescent="0.35">
      <c r="A8" s="758" t="s">
        <v>4118</v>
      </c>
      <c r="B8" s="757">
        <v>989933</v>
      </c>
      <c r="C8" s="704">
        <v>1</v>
      </c>
      <c r="D8" s="757">
        <v>857657</v>
      </c>
      <c r="E8" s="704">
        <v>0.86637883573938845</v>
      </c>
      <c r="F8" s="757">
        <v>975714</v>
      </c>
      <c r="G8" s="709">
        <v>0.98563640165546562</v>
      </c>
      <c r="H8" s="757">
        <v>36128.259999999995</v>
      </c>
      <c r="I8" s="704">
        <v>1</v>
      </c>
      <c r="J8" s="757">
        <v>29102.04</v>
      </c>
      <c r="K8" s="704">
        <v>0.80552011084951236</v>
      </c>
      <c r="L8" s="757">
        <v>10597.849999999999</v>
      </c>
      <c r="M8" s="709">
        <v>0.29333961834862793</v>
      </c>
      <c r="N8" s="757"/>
      <c r="O8" s="704"/>
      <c r="P8" s="757"/>
      <c r="Q8" s="704"/>
      <c r="R8" s="757"/>
      <c r="S8" s="710"/>
    </row>
    <row r="9" spans="1:19" ht="14.4" customHeight="1" x14ac:dyDescent="0.3">
      <c r="A9" s="759" t="s">
        <v>4119</v>
      </c>
    </row>
    <row r="10" spans="1:19" ht="14.4" customHeight="1" x14ac:dyDescent="0.3">
      <c r="A10" s="760" t="s">
        <v>4120</v>
      </c>
    </row>
    <row r="11" spans="1:19" ht="14.4" customHeight="1" x14ac:dyDescent="0.3">
      <c r="A11" s="759" t="s">
        <v>4121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0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4296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11429.5</v>
      </c>
      <c r="F3" s="215">
        <f t="shared" si="0"/>
        <v>1026458.26</v>
      </c>
      <c r="G3" s="78"/>
      <c r="H3" s="78"/>
      <c r="I3" s="215">
        <f t="shared" si="0"/>
        <v>12001.3</v>
      </c>
      <c r="J3" s="215">
        <f t="shared" si="0"/>
        <v>886945.04</v>
      </c>
      <c r="K3" s="78"/>
      <c r="L3" s="78"/>
      <c r="M3" s="215">
        <f t="shared" si="0"/>
        <v>11417.2</v>
      </c>
      <c r="N3" s="215">
        <f t="shared" si="0"/>
        <v>986311.85</v>
      </c>
      <c r="O3" s="79">
        <f>IF(F3=0,0,N3/F3)</f>
        <v>0.96088841449821838</v>
      </c>
      <c r="P3" s="216">
        <f>IF(M3=0,0,N3/M3)</f>
        <v>86.388243176961069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1"/>
      <c r="B5" s="762"/>
      <c r="C5" s="763"/>
      <c r="D5" s="764"/>
      <c r="E5" s="765" t="s">
        <v>91</v>
      </c>
      <c r="F5" s="766" t="s">
        <v>14</v>
      </c>
      <c r="G5" s="767"/>
      <c r="H5" s="767"/>
      <c r="I5" s="765" t="s">
        <v>91</v>
      </c>
      <c r="J5" s="766" t="s">
        <v>14</v>
      </c>
      <c r="K5" s="767"/>
      <c r="L5" s="767"/>
      <c r="M5" s="765" t="s">
        <v>91</v>
      </c>
      <c r="N5" s="766" t="s">
        <v>14</v>
      </c>
      <c r="O5" s="768"/>
      <c r="P5" s="769"/>
    </row>
    <row r="6" spans="1:16" ht="14.4" customHeight="1" x14ac:dyDescent="0.3">
      <c r="A6" s="624" t="s">
        <v>4123</v>
      </c>
      <c r="B6" s="625" t="s">
        <v>4124</v>
      </c>
      <c r="C6" s="625" t="s">
        <v>4125</v>
      </c>
      <c r="D6" s="625" t="s">
        <v>4126</v>
      </c>
      <c r="E6" s="628">
        <v>1</v>
      </c>
      <c r="F6" s="628">
        <v>249</v>
      </c>
      <c r="G6" s="625">
        <v>1</v>
      </c>
      <c r="H6" s="625">
        <v>249</v>
      </c>
      <c r="I6" s="628"/>
      <c r="J6" s="628"/>
      <c r="K6" s="625"/>
      <c r="L6" s="625"/>
      <c r="M6" s="628"/>
      <c r="N6" s="628"/>
      <c r="O6" s="646"/>
      <c r="P6" s="629"/>
    </row>
    <row r="7" spans="1:16" ht="14.4" customHeight="1" x14ac:dyDescent="0.3">
      <c r="A7" s="695" t="s">
        <v>4123</v>
      </c>
      <c r="B7" s="696" t="s">
        <v>4124</v>
      </c>
      <c r="C7" s="696" t="s">
        <v>4127</v>
      </c>
      <c r="D7" s="696" t="s">
        <v>4128</v>
      </c>
      <c r="E7" s="711"/>
      <c r="F7" s="711"/>
      <c r="G7" s="696"/>
      <c r="H7" s="696"/>
      <c r="I7" s="711">
        <v>1</v>
      </c>
      <c r="J7" s="711">
        <v>186</v>
      </c>
      <c r="K7" s="696"/>
      <c r="L7" s="696">
        <v>186</v>
      </c>
      <c r="M7" s="711"/>
      <c r="N7" s="711"/>
      <c r="O7" s="701"/>
      <c r="P7" s="712"/>
    </row>
    <row r="8" spans="1:16" ht="14.4" customHeight="1" x14ac:dyDescent="0.3">
      <c r="A8" s="695" t="s">
        <v>4129</v>
      </c>
      <c r="B8" s="696" t="s">
        <v>4124</v>
      </c>
      <c r="C8" s="696" t="s">
        <v>4130</v>
      </c>
      <c r="D8" s="696" t="s">
        <v>4131</v>
      </c>
      <c r="E8" s="711">
        <v>1</v>
      </c>
      <c r="F8" s="711">
        <v>148</v>
      </c>
      <c r="G8" s="696">
        <v>1</v>
      </c>
      <c r="H8" s="696">
        <v>148</v>
      </c>
      <c r="I8" s="711"/>
      <c r="J8" s="711"/>
      <c r="K8" s="696"/>
      <c r="L8" s="696"/>
      <c r="M8" s="711"/>
      <c r="N8" s="711"/>
      <c r="O8" s="701"/>
      <c r="P8" s="712"/>
    </row>
    <row r="9" spans="1:16" ht="14.4" customHeight="1" x14ac:dyDescent="0.3">
      <c r="A9" s="695" t="s">
        <v>4132</v>
      </c>
      <c r="B9" s="696" t="s">
        <v>4133</v>
      </c>
      <c r="C9" s="696" t="s">
        <v>4134</v>
      </c>
      <c r="D9" s="696" t="s">
        <v>4135</v>
      </c>
      <c r="E9" s="711">
        <v>24.600000000000009</v>
      </c>
      <c r="F9" s="711">
        <v>3594.8999999999992</v>
      </c>
      <c r="G9" s="696">
        <v>1</v>
      </c>
      <c r="H9" s="696">
        <v>146.13414634146332</v>
      </c>
      <c r="I9" s="711">
        <v>21.100000000000005</v>
      </c>
      <c r="J9" s="711">
        <v>3331.85</v>
      </c>
      <c r="K9" s="696">
        <v>0.92682689365490023</v>
      </c>
      <c r="L9" s="696">
        <v>157.90758293838857</v>
      </c>
      <c r="M9" s="711">
        <v>20.100000000000001</v>
      </c>
      <c r="N9" s="711">
        <v>3174.12</v>
      </c>
      <c r="O9" s="701">
        <v>0.88295084703329729</v>
      </c>
      <c r="P9" s="712">
        <v>157.91641791044773</v>
      </c>
    </row>
    <row r="10" spans="1:16" ht="14.4" customHeight="1" x14ac:dyDescent="0.3">
      <c r="A10" s="695" t="s">
        <v>4132</v>
      </c>
      <c r="B10" s="696" t="s">
        <v>4133</v>
      </c>
      <c r="C10" s="696" t="s">
        <v>4136</v>
      </c>
      <c r="D10" s="696" t="s">
        <v>4137</v>
      </c>
      <c r="E10" s="711">
        <v>0.2</v>
      </c>
      <c r="F10" s="711">
        <v>13.94</v>
      </c>
      <c r="G10" s="696">
        <v>1</v>
      </c>
      <c r="H10" s="696">
        <v>69.699999999999989</v>
      </c>
      <c r="I10" s="711">
        <v>0.2</v>
      </c>
      <c r="J10" s="711">
        <v>7.19</v>
      </c>
      <c r="K10" s="696">
        <v>0.51578192252510768</v>
      </c>
      <c r="L10" s="696">
        <v>35.950000000000003</v>
      </c>
      <c r="M10" s="711"/>
      <c r="N10" s="711"/>
      <c r="O10" s="701"/>
      <c r="P10" s="712"/>
    </row>
    <row r="11" spans="1:16" ht="14.4" customHeight="1" x14ac:dyDescent="0.3">
      <c r="A11" s="695" t="s">
        <v>4132</v>
      </c>
      <c r="B11" s="696" t="s">
        <v>4133</v>
      </c>
      <c r="C11" s="696" t="s">
        <v>4138</v>
      </c>
      <c r="D11" s="696" t="s">
        <v>1136</v>
      </c>
      <c r="E11" s="711"/>
      <c r="F11" s="711"/>
      <c r="G11" s="696"/>
      <c r="H11" s="696"/>
      <c r="I11" s="711"/>
      <c r="J11" s="711"/>
      <c r="K11" s="696"/>
      <c r="L11" s="696"/>
      <c r="M11" s="711">
        <v>4</v>
      </c>
      <c r="N11" s="711">
        <v>4628.4399999999996</v>
      </c>
      <c r="O11" s="701"/>
      <c r="P11" s="712">
        <v>1157.1099999999999</v>
      </c>
    </row>
    <row r="12" spans="1:16" ht="14.4" customHeight="1" x14ac:dyDescent="0.3">
      <c r="A12" s="695" t="s">
        <v>4132</v>
      </c>
      <c r="B12" s="696" t="s">
        <v>4133</v>
      </c>
      <c r="C12" s="696" t="s">
        <v>4139</v>
      </c>
      <c r="D12" s="696" t="s">
        <v>4140</v>
      </c>
      <c r="E12" s="711"/>
      <c r="F12" s="711"/>
      <c r="G12" s="696"/>
      <c r="H12" s="696"/>
      <c r="I12" s="711"/>
      <c r="J12" s="711"/>
      <c r="K12" s="696"/>
      <c r="L12" s="696"/>
      <c r="M12" s="711">
        <v>0.2</v>
      </c>
      <c r="N12" s="711">
        <v>5.37</v>
      </c>
      <c r="O12" s="701"/>
      <c r="P12" s="712">
        <v>26.849999999999998</v>
      </c>
    </row>
    <row r="13" spans="1:16" ht="14.4" customHeight="1" x14ac:dyDescent="0.3">
      <c r="A13" s="695" t="s">
        <v>4132</v>
      </c>
      <c r="B13" s="696" t="s">
        <v>4133</v>
      </c>
      <c r="C13" s="696" t="s">
        <v>4141</v>
      </c>
      <c r="D13" s="696" t="s">
        <v>4142</v>
      </c>
      <c r="E13" s="711">
        <v>2</v>
      </c>
      <c r="F13" s="711">
        <v>174.86</v>
      </c>
      <c r="G13" s="696">
        <v>1</v>
      </c>
      <c r="H13" s="696">
        <v>87.43</v>
      </c>
      <c r="I13" s="711"/>
      <c r="J13" s="711"/>
      <c r="K13" s="696"/>
      <c r="L13" s="696"/>
      <c r="M13" s="711"/>
      <c r="N13" s="711"/>
      <c r="O13" s="701"/>
      <c r="P13" s="712"/>
    </row>
    <row r="14" spans="1:16" ht="14.4" customHeight="1" x14ac:dyDescent="0.3">
      <c r="A14" s="695" t="s">
        <v>4132</v>
      </c>
      <c r="B14" s="696" t="s">
        <v>4133</v>
      </c>
      <c r="C14" s="696" t="s">
        <v>4143</v>
      </c>
      <c r="D14" s="696" t="s">
        <v>4144</v>
      </c>
      <c r="E14" s="711"/>
      <c r="F14" s="711"/>
      <c r="G14" s="696"/>
      <c r="H14" s="696"/>
      <c r="I14" s="711">
        <v>0.2</v>
      </c>
      <c r="J14" s="711">
        <v>6.48</v>
      </c>
      <c r="K14" s="696"/>
      <c r="L14" s="696">
        <v>32.4</v>
      </c>
      <c r="M14" s="711"/>
      <c r="N14" s="711"/>
      <c r="O14" s="701"/>
      <c r="P14" s="712"/>
    </row>
    <row r="15" spans="1:16" ht="14.4" customHeight="1" x14ac:dyDescent="0.3">
      <c r="A15" s="695" t="s">
        <v>4132</v>
      </c>
      <c r="B15" s="696" t="s">
        <v>4133</v>
      </c>
      <c r="C15" s="696" t="s">
        <v>4145</v>
      </c>
      <c r="D15" s="696" t="s">
        <v>2212</v>
      </c>
      <c r="E15" s="711"/>
      <c r="F15" s="711"/>
      <c r="G15" s="696"/>
      <c r="H15" s="696"/>
      <c r="I15" s="711">
        <v>0.2</v>
      </c>
      <c r="J15" s="711">
        <v>15.42</v>
      </c>
      <c r="K15" s="696"/>
      <c r="L15" s="696">
        <v>77.099999999999994</v>
      </c>
      <c r="M15" s="711"/>
      <c r="N15" s="711"/>
      <c r="O15" s="701"/>
      <c r="P15" s="712"/>
    </row>
    <row r="16" spans="1:16" ht="14.4" customHeight="1" x14ac:dyDescent="0.3">
      <c r="A16" s="695" t="s">
        <v>4132</v>
      </c>
      <c r="B16" s="696" t="s">
        <v>4133</v>
      </c>
      <c r="C16" s="696" t="s">
        <v>4146</v>
      </c>
      <c r="D16" s="696" t="s">
        <v>1207</v>
      </c>
      <c r="E16" s="711">
        <v>1.5999999999999999</v>
      </c>
      <c r="F16" s="711">
        <v>349.68999999999994</v>
      </c>
      <c r="G16" s="696">
        <v>1</v>
      </c>
      <c r="H16" s="696">
        <v>218.55624999999998</v>
      </c>
      <c r="I16" s="711"/>
      <c r="J16" s="711"/>
      <c r="K16" s="696"/>
      <c r="L16" s="696"/>
      <c r="M16" s="711">
        <v>0.2</v>
      </c>
      <c r="N16" s="711">
        <v>44.1</v>
      </c>
      <c r="O16" s="701">
        <v>0.12611169893334098</v>
      </c>
      <c r="P16" s="712">
        <v>220.5</v>
      </c>
    </row>
    <row r="17" spans="1:16" ht="14.4" customHeight="1" x14ac:dyDescent="0.3">
      <c r="A17" s="695" t="s">
        <v>4132</v>
      </c>
      <c r="B17" s="696" t="s">
        <v>4133</v>
      </c>
      <c r="C17" s="696" t="s">
        <v>4147</v>
      </c>
      <c r="D17" s="696" t="s">
        <v>1207</v>
      </c>
      <c r="E17" s="711">
        <v>4</v>
      </c>
      <c r="F17" s="711">
        <v>174.84</v>
      </c>
      <c r="G17" s="696">
        <v>1</v>
      </c>
      <c r="H17" s="696">
        <v>43.71</v>
      </c>
      <c r="I17" s="711">
        <v>2</v>
      </c>
      <c r="J17" s="711">
        <v>88.2</v>
      </c>
      <c r="K17" s="696">
        <v>0.5044612216884008</v>
      </c>
      <c r="L17" s="696">
        <v>44.1</v>
      </c>
      <c r="M17" s="711">
        <v>3</v>
      </c>
      <c r="N17" s="711">
        <v>132.30000000000001</v>
      </c>
      <c r="O17" s="701">
        <v>0.75669183253260131</v>
      </c>
      <c r="P17" s="712">
        <v>44.1</v>
      </c>
    </row>
    <row r="18" spans="1:16" ht="14.4" customHeight="1" x14ac:dyDescent="0.3">
      <c r="A18" s="695" t="s">
        <v>4132</v>
      </c>
      <c r="B18" s="696" t="s">
        <v>4133</v>
      </c>
      <c r="C18" s="696" t="s">
        <v>4148</v>
      </c>
      <c r="D18" s="696" t="s">
        <v>4149</v>
      </c>
      <c r="E18" s="711"/>
      <c r="F18" s="711"/>
      <c r="G18" s="696"/>
      <c r="H18" s="696"/>
      <c r="I18" s="711">
        <v>0.2</v>
      </c>
      <c r="J18" s="711">
        <v>14.38</v>
      </c>
      <c r="K18" s="696"/>
      <c r="L18" s="696">
        <v>71.900000000000006</v>
      </c>
      <c r="M18" s="711"/>
      <c r="N18" s="711"/>
      <c r="O18" s="701"/>
      <c r="P18" s="712"/>
    </row>
    <row r="19" spans="1:16" ht="14.4" customHeight="1" x14ac:dyDescent="0.3">
      <c r="A19" s="695" t="s">
        <v>4132</v>
      </c>
      <c r="B19" s="696" t="s">
        <v>4133</v>
      </c>
      <c r="C19" s="696" t="s">
        <v>4150</v>
      </c>
      <c r="D19" s="696" t="s">
        <v>4151</v>
      </c>
      <c r="E19" s="711"/>
      <c r="F19" s="711"/>
      <c r="G19" s="696"/>
      <c r="H19" s="696"/>
      <c r="I19" s="711"/>
      <c r="J19" s="711"/>
      <c r="K19" s="696"/>
      <c r="L19" s="696"/>
      <c r="M19" s="711">
        <v>4</v>
      </c>
      <c r="N19" s="711">
        <v>15.12</v>
      </c>
      <c r="O19" s="701"/>
      <c r="P19" s="712">
        <v>3.78</v>
      </c>
    </row>
    <row r="20" spans="1:16" ht="14.4" customHeight="1" x14ac:dyDescent="0.3">
      <c r="A20" s="695" t="s">
        <v>4132</v>
      </c>
      <c r="B20" s="696" t="s">
        <v>4133</v>
      </c>
      <c r="C20" s="696" t="s">
        <v>4152</v>
      </c>
      <c r="D20" s="696" t="s">
        <v>4153</v>
      </c>
      <c r="E20" s="711">
        <v>0.1</v>
      </c>
      <c r="F20" s="711">
        <v>75.03</v>
      </c>
      <c r="G20" s="696">
        <v>1</v>
      </c>
      <c r="H20" s="696">
        <v>750.3</v>
      </c>
      <c r="I20" s="711"/>
      <c r="J20" s="711"/>
      <c r="K20" s="696"/>
      <c r="L20" s="696"/>
      <c r="M20" s="711">
        <v>0.1</v>
      </c>
      <c r="N20" s="711">
        <v>0</v>
      </c>
      <c r="O20" s="701">
        <v>0</v>
      </c>
      <c r="P20" s="712">
        <v>0</v>
      </c>
    </row>
    <row r="21" spans="1:16" ht="14.4" customHeight="1" x14ac:dyDescent="0.3">
      <c r="A21" s="695" t="s">
        <v>4132</v>
      </c>
      <c r="B21" s="696" t="s">
        <v>4133</v>
      </c>
      <c r="C21" s="696" t="s">
        <v>4154</v>
      </c>
      <c r="D21" s="696" t="s">
        <v>1207</v>
      </c>
      <c r="E21" s="711"/>
      <c r="F21" s="711"/>
      <c r="G21" s="696"/>
      <c r="H21" s="696"/>
      <c r="I21" s="711">
        <v>0.4</v>
      </c>
      <c r="J21" s="711">
        <v>88.2</v>
      </c>
      <c r="K21" s="696"/>
      <c r="L21" s="696">
        <v>220.5</v>
      </c>
      <c r="M21" s="711">
        <v>0.60000000000000009</v>
      </c>
      <c r="N21" s="711">
        <v>132.30000000000001</v>
      </c>
      <c r="O21" s="701"/>
      <c r="P21" s="712">
        <v>220.5</v>
      </c>
    </row>
    <row r="22" spans="1:16" ht="14.4" customHeight="1" x14ac:dyDescent="0.3">
      <c r="A22" s="695" t="s">
        <v>4132</v>
      </c>
      <c r="B22" s="696" t="s">
        <v>4133</v>
      </c>
      <c r="C22" s="696" t="s">
        <v>4155</v>
      </c>
      <c r="D22" s="696" t="s">
        <v>1207</v>
      </c>
      <c r="E22" s="711"/>
      <c r="F22" s="711"/>
      <c r="G22" s="696"/>
      <c r="H22" s="696"/>
      <c r="I22" s="711">
        <v>1</v>
      </c>
      <c r="J22" s="711">
        <v>44.1</v>
      </c>
      <c r="K22" s="696"/>
      <c r="L22" s="696">
        <v>44.1</v>
      </c>
      <c r="M22" s="711">
        <v>1</v>
      </c>
      <c r="N22" s="711">
        <v>44.1</v>
      </c>
      <c r="O22" s="701"/>
      <c r="P22" s="712">
        <v>44.1</v>
      </c>
    </row>
    <row r="23" spans="1:16" ht="14.4" customHeight="1" x14ac:dyDescent="0.3">
      <c r="A23" s="695" t="s">
        <v>4132</v>
      </c>
      <c r="B23" s="696" t="s">
        <v>4156</v>
      </c>
      <c r="C23" s="696" t="s">
        <v>4157</v>
      </c>
      <c r="D23" s="696" t="s">
        <v>4119</v>
      </c>
      <c r="E23" s="711">
        <v>25</v>
      </c>
      <c r="F23" s="711">
        <v>1750</v>
      </c>
      <c r="G23" s="696">
        <v>1</v>
      </c>
      <c r="H23" s="696">
        <v>70</v>
      </c>
      <c r="I23" s="711">
        <v>16</v>
      </c>
      <c r="J23" s="711">
        <v>1120</v>
      </c>
      <c r="K23" s="696">
        <v>0.64</v>
      </c>
      <c r="L23" s="696">
        <v>70</v>
      </c>
      <c r="M23" s="711">
        <v>3</v>
      </c>
      <c r="N23" s="711">
        <v>210</v>
      </c>
      <c r="O23" s="701">
        <v>0.12</v>
      </c>
      <c r="P23" s="712">
        <v>70</v>
      </c>
    </row>
    <row r="24" spans="1:16" ht="14.4" customHeight="1" x14ac:dyDescent="0.3">
      <c r="A24" s="695" t="s">
        <v>4132</v>
      </c>
      <c r="B24" s="696" t="s">
        <v>4156</v>
      </c>
      <c r="C24" s="696" t="s">
        <v>4158</v>
      </c>
      <c r="D24" s="696" t="s">
        <v>4119</v>
      </c>
      <c r="E24" s="711">
        <v>6</v>
      </c>
      <c r="F24" s="711">
        <v>420</v>
      </c>
      <c r="G24" s="696">
        <v>1</v>
      </c>
      <c r="H24" s="696">
        <v>70</v>
      </c>
      <c r="I24" s="711">
        <v>1</v>
      </c>
      <c r="J24" s="711">
        <v>70</v>
      </c>
      <c r="K24" s="696">
        <v>0.16666666666666666</v>
      </c>
      <c r="L24" s="696">
        <v>70</v>
      </c>
      <c r="M24" s="711"/>
      <c r="N24" s="711"/>
      <c r="O24" s="701"/>
      <c r="P24" s="712"/>
    </row>
    <row r="25" spans="1:16" ht="14.4" customHeight="1" x14ac:dyDescent="0.3">
      <c r="A25" s="695" t="s">
        <v>4132</v>
      </c>
      <c r="B25" s="696" t="s">
        <v>4156</v>
      </c>
      <c r="C25" s="696" t="s">
        <v>4159</v>
      </c>
      <c r="D25" s="696" t="s">
        <v>4119</v>
      </c>
      <c r="E25" s="711">
        <v>90</v>
      </c>
      <c r="F25" s="711">
        <v>6750</v>
      </c>
      <c r="G25" s="696">
        <v>1</v>
      </c>
      <c r="H25" s="696">
        <v>75</v>
      </c>
      <c r="I25" s="711">
        <v>57</v>
      </c>
      <c r="J25" s="711">
        <v>4275</v>
      </c>
      <c r="K25" s="696">
        <v>0.6333333333333333</v>
      </c>
      <c r="L25" s="696">
        <v>75</v>
      </c>
      <c r="M25" s="711">
        <v>10</v>
      </c>
      <c r="N25" s="711">
        <v>750</v>
      </c>
      <c r="O25" s="701">
        <v>0.1111111111111111</v>
      </c>
      <c r="P25" s="712">
        <v>75</v>
      </c>
    </row>
    <row r="26" spans="1:16" ht="14.4" customHeight="1" x14ac:dyDescent="0.3">
      <c r="A26" s="695" t="s">
        <v>4132</v>
      </c>
      <c r="B26" s="696" t="s">
        <v>4156</v>
      </c>
      <c r="C26" s="696" t="s">
        <v>4160</v>
      </c>
      <c r="D26" s="696" t="s">
        <v>4119</v>
      </c>
      <c r="E26" s="711">
        <v>13</v>
      </c>
      <c r="F26" s="711">
        <v>975</v>
      </c>
      <c r="G26" s="696">
        <v>1</v>
      </c>
      <c r="H26" s="696">
        <v>75</v>
      </c>
      <c r="I26" s="711">
        <v>6</v>
      </c>
      <c r="J26" s="711">
        <v>450</v>
      </c>
      <c r="K26" s="696">
        <v>0.46153846153846156</v>
      </c>
      <c r="L26" s="696">
        <v>75</v>
      </c>
      <c r="M26" s="711"/>
      <c r="N26" s="711"/>
      <c r="O26" s="701"/>
      <c r="P26" s="712"/>
    </row>
    <row r="27" spans="1:16" ht="14.4" customHeight="1" x14ac:dyDescent="0.3">
      <c r="A27" s="695" t="s">
        <v>4132</v>
      </c>
      <c r="B27" s="696" t="s">
        <v>4156</v>
      </c>
      <c r="C27" s="696" t="s">
        <v>4161</v>
      </c>
      <c r="D27" s="696" t="s">
        <v>4119</v>
      </c>
      <c r="E27" s="711">
        <v>8</v>
      </c>
      <c r="F27" s="711">
        <v>1176</v>
      </c>
      <c r="G27" s="696">
        <v>1</v>
      </c>
      <c r="H27" s="696">
        <v>147</v>
      </c>
      <c r="I27" s="711">
        <v>10</v>
      </c>
      <c r="J27" s="711">
        <v>1470</v>
      </c>
      <c r="K27" s="696">
        <v>1.25</v>
      </c>
      <c r="L27" s="696">
        <v>147</v>
      </c>
      <c r="M27" s="711"/>
      <c r="N27" s="711"/>
      <c r="O27" s="701"/>
      <c r="P27" s="712"/>
    </row>
    <row r="28" spans="1:16" ht="14.4" customHeight="1" x14ac:dyDescent="0.3">
      <c r="A28" s="695" t="s">
        <v>4132</v>
      </c>
      <c r="B28" s="696" t="s">
        <v>4156</v>
      </c>
      <c r="C28" s="696" t="s">
        <v>4162</v>
      </c>
      <c r="D28" s="696" t="s">
        <v>4119</v>
      </c>
      <c r="E28" s="711"/>
      <c r="F28" s="711"/>
      <c r="G28" s="696"/>
      <c r="H28" s="696"/>
      <c r="I28" s="711">
        <v>2</v>
      </c>
      <c r="J28" s="711">
        <v>294</v>
      </c>
      <c r="K28" s="696"/>
      <c r="L28" s="696">
        <v>147</v>
      </c>
      <c r="M28" s="711"/>
      <c r="N28" s="711"/>
      <c r="O28" s="701"/>
      <c r="P28" s="712"/>
    </row>
    <row r="29" spans="1:16" ht="14.4" customHeight="1" x14ac:dyDescent="0.3">
      <c r="A29" s="695" t="s">
        <v>4132</v>
      </c>
      <c r="B29" s="696" t="s">
        <v>4156</v>
      </c>
      <c r="C29" s="696" t="s">
        <v>4163</v>
      </c>
      <c r="D29" s="696" t="s">
        <v>4119</v>
      </c>
      <c r="E29" s="711">
        <v>18</v>
      </c>
      <c r="F29" s="711">
        <v>3366</v>
      </c>
      <c r="G29" s="696">
        <v>1</v>
      </c>
      <c r="H29" s="696">
        <v>187</v>
      </c>
      <c r="I29" s="711">
        <v>8</v>
      </c>
      <c r="J29" s="711">
        <v>1496</v>
      </c>
      <c r="K29" s="696">
        <v>0.44444444444444442</v>
      </c>
      <c r="L29" s="696">
        <v>187</v>
      </c>
      <c r="M29" s="711"/>
      <c r="N29" s="711"/>
      <c r="O29" s="701"/>
      <c r="P29" s="712"/>
    </row>
    <row r="30" spans="1:16" ht="14.4" customHeight="1" x14ac:dyDescent="0.3">
      <c r="A30" s="695" t="s">
        <v>4132</v>
      </c>
      <c r="B30" s="696" t="s">
        <v>4156</v>
      </c>
      <c r="C30" s="696" t="s">
        <v>4164</v>
      </c>
      <c r="D30" s="696" t="s">
        <v>4119</v>
      </c>
      <c r="E30" s="711">
        <v>4</v>
      </c>
      <c r="F30" s="711">
        <v>748</v>
      </c>
      <c r="G30" s="696">
        <v>1</v>
      </c>
      <c r="H30" s="696">
        <v>187</v>
      </c>
      <c r="I30" s="711">
        <v>5</v>
      </c>
      <c r="J30" s="711">
        <v>935</v>
      </c>
      <c r="K30" s="696">
        <v>1.25</v>
      </c>
      <c r="L30" s="696">
        <v>187</v>
      </c>
      <c r="M30" s="711"/>
      <c r="N30" s="711"/>
      <c r="O30" s="701"/>
      <c r="P30" s="712"/>
    </row>
    <row r="31" spans="1:16" ht="14.4" customHeight="1" x14ac:dyDescent="0.3">
      <c r="A31" s="695" t="s">
        <v>4132</v>
      </c>
      <c r="B31" s="696" t="s">
        <v>4156</v>
      </c>
      <c r="C31" s="696" t="s">
        <v>4165</v>
      </c>
      <c r="D31" s="696" t="s">
        <v>4119</v>
      </c>
      <c r="E31" s="711">
        <v>14</v>
      </c>
      <c r="F31" s="711">
        <v>2086</v>
      </c>
      <c r="G31" s="696">
        <v>1</v>
      </c>
      <c r="H31" s="696">
        <v>149</v>
      </c>
      <c r="I31" s="711">
        <v>4</v>
      </c>
      <c r="J31" s="711">
        <v>596</v>
      </c>
      <c r="K31" s="696">
        <v>0.2857142857142857</v>
      </c>
      <c r="L31" s="696">
        <v>149</v>
      </c>
      <c r="M31" s="711">
        <v>2</v>
      </c>
      <c r="N31" s="711">
        <v>298</v>
      </c>
      <c r="O31" s="701">
        <v>0.14285714285714285</v>
      </c>
      <c r="P31" s="712">
        <v>149</v>
      </c>
    </row>
    <row r="32" spans="1:16" ht="14.4" customHeight="1" x14ac:dyDescent="0.3">
      <c r="A32" s="695" t="s">
        <v>4132</v>
      </c>
      <c r="B32" s="696" t="s">
        <v>4156</v>
      </c>
      <c r="C32" s="696" t="s">
        <v>4166</v>
      </c>
      <c r="D32" s="696" t="s">
        <v>4119</v>
      </c>
      <c r="E32" s="711">
        <v>3</v>
      </c>
      <c r="F32" s="711">
        <v>447</v>
      </c>
      <c r="G32" s="696">
        <v>1</v>
      </c>
      <c r="H32" s="696">
        <v>149</v>
      </c>
      <c r="I32" s="711">
        <v>2</v>
      </c>
      <c r="J32" s="711">
        <v>298</v>
      </c>
      <c r="K32" s="696">
        <v>0.66666666666666663</v>
      </c>
      <c r="L32" s="696">
        <v>149</v>
      </c>
      <c r="M32" s="711"/>
      <c r="N32" s="711"/>
      <c r="O32" s="701"/>
      <c r="P32" s="712"/>
    </row>
    <row r="33" spans="1:16" ht="14.4" customHeight="1" x14ac:dyDescent="0.3">
      <c r="A33" s="695" t="s">
        <v>4132</v>
      </c>
      <c r="B33" s="696" t="s">
        <v>4156</v>
      </c>
      <c r="C33" s="696" t="s">
        <v>4167</v>
      </c>
      <c r="D33" s="696" t="s">
        <v>4119</v>
      </c>
      <c r="E33" s="711">
        <v>58</v>
      </c>
      <c r="F33" s="711">
        <v>11252</v>
      </c>
      <c r="G33" s="696">
        <v>1</v>
      </c>
      <c r="H33" s="696">
        <v>194</v>
      </c>
      <c r="I33" s="711">
        <v>46</v>
      </c>
      <c r="J33" s="711">
        <v>8924</v>
      </c>
      <c r="K33" s="696">
        <v>0.7931034482758621</v>
      </c>
      <c r="L33" s="696">
        <v>194</v>
      </c>
      <c r="M33" s="711">
        <v>6</v>
      </c>
      <c r="N33" s="711">
        <v>1164</v>
      </c>
      <c r="O33" s="701">
        <v>0.10344827586206896</v>
      </c>
      <c r="P33" s="712">
        <v>194</v>
      </c>
    </row>
    <row r="34" spans="1:16" ht="14.4" customHeight="1" x14ac:dyDescent="0.3">
      <c r="A34" s="695" t="s">
        <v>4132</v>
      </c>
      <c r="B34" s="696" t="s">
        <v>4156</v>
      </c>
      <c r="C34" s="696" t="s">
        <v>4168</v>
      </c>
      <c r="D34" s="696" t="s">
        <v>4119</v>
      </c>
      <c r="E34" s="711">
        <v>6</v>
      </c>
      <c r="F34" s="711">
        <v>1164</v>
      </c>
      <c r="G34" s="696">
        <v>1</v>
      </c>
      <c r="H34" s="696">
        <v>194</v>
      </c>
      <c r="I34" s="711">
        <v>13</v>
      </c>
      <c r="J34" s="711">
        <v>2522</v>
      </c>
      <c r="K34" s="696">
        <v>2.1666666666666665</v>
      </c>
      <c r="L34" s="696">
        <v>194</v>
      </c>
      <c r="M34" s="711"/>
      <c r="N34" s="711"/>
      <c r="O34" s="701"/>
      <c r="P34" s="712"/>
    </row>
    <row r="35" spans="1:16" ht="14.4" customHeight="1" x14ac:dyDescent="0.3">
      <c r="A35" s="695" t="s">
        <v>4132</v>
      </c>
      <c r="B35" s="696" t="s">
        <v>4156</v>
      </c>
      <c r="C35" s="696" t="s">
        <v>4169</v>
      </c>
      <c r="D35" s="696" t="s">
        <v>4119</v>
      </c>
      <c r="E35" s="711">
        <v>3</v>
      </c>
      <c r="F35" s="711">
        <v>741</v>
      </c>
      <c r="G35" s="696">
        <v>1</v>
      </c>
      <c r="H35" s="696">
        <v>247</v>
      </c>
      <c r="I35" s="711"/>
      <c r="J35" s="711"/>
      <c r="K35" s="696"/>
      <c r="L35" s="696"/>
      <c r="M35" s="711"/>
      <c r="N35" s="711"/>
      <c r="O35" s="701"/>
      <c r="P35" s="712"/>
    </row>
    <row r="36" spans="1:16" ht="14.4" customHeight="1" x14ac:dyDescent="0.3">
      <c r="A36" s="695" t="s">
        <v>4132</v>
      </c>
      <c r="B36" s="696" t="s">
        <v>4156</v>
      </c>
      <c r="C36" s="696" t="s">
        <v>4170</v>
      </c>
      <c r="D36" s="696" t="s">
        <v>4119</v>
      </c>
      <c r="E36" s="711"/>
      <c r="F36" s="711"/>
      <c r="G36" s="696"/>
      <c r="H36" s="696"/>
      <c r="I36" s="711">
        <v>1</v>
      </c>
      <c r="J36" s="711">
        <v>247</v>
      </c>
      <c r="K36" s="696"/>
      <c r="L36" s="696">
        <v>247</v>
      </c>
      <c r="M36" s="711"/>
      <c r="N36" s="711"/>
      <c r="O36" s="701"/>
      <c r="P36" s="712"/>
    </row>
    <row r="37" spans="1:16" ht="14.4" customHeight="1" x14ac:dyDescent="0.3">
      <c r="A37" s="695" t="s">
        <v>4132</v>
      </c>
      <c r="B37" s="696" t="s">
        <v>4156</v>
      </c>
      <c r="C37" s="696" t="s">
        <v>4171</v>
      </c>
      <c r="D37" s="696" t="s">
        <v>4119</v>
      </c>
      <c r="E37" s="711">
        <v>1</v>
      </c>
      <c r="F37" s="711">
        <v>290</v>
      </c>
      <c r="G37" s="696">
        <v>1</v>
      </c>
      <c r="H37" s="696">
        <v>290</v>
      </c>
      <c r="I37" s="711">
        <v>2</v>
      </c>
      <c r="J37" s="711">
        <v>580</v>
      </c>
      <c r="K37" s="696">
        <v>2</v>
      </c>
      <c r="L37" s="696">
        <v>290</v>
      </c>
      <c r="M37" s="711"/>
      <c r="N37" s="711"/>
      <c r="O37" s="701"/>
      <c r="P37" s="712"/>
    </row>
    <row r="38" spans="1:16" ht="14.4" customHeight="1" x14ac:dyDescent="0.3">
      <c r="A38" s="695" t="s">
        <v>4132</v>
      </c>
      <c r="B38" s="696" t="s">
        <v>4156</v>
      </c>
      <c r="C38" s="696" t="s">
        <v>4172</v>
      </c>
      <c r="D38" s="696" t="s">
        <v>4119</v>
      </c>
      <c r="E38" s="711">
        <v>2</v>
      </c>
      <c r="F38" s="711">
        <v>580</v>
      </c>
      <c r="G38" s="696">
        <v>1</v>
      </c>
      <c r="H38" s="696">
        <v>290</v>
      </c>
      <c r="I38" s="711"/>
      <c r="J38" s="711"/>
      <c r="K38" s="696"/>
      <c r="L38" s="696"/>
      <c r="M38" s="711"/>
      <c r="N38" s="711"/>
      <c r="O38" s="701"/>
      <c r="P38" s="712"/>
    </row>
    <row r="39" spans="1:16" ht="14.4" customHeight="1" x14ac:dyDescent="0.3">
      <c r="A39" s="695" t="s">
        <v>4132</v>
      </c>
      <c r="B39" s="696" t="s">
        <v>4156</v>
      </c>
      <c r="C39" s="696" t="s">
        <v>4173</v>
      </c>
      <c r="D39" s="696" t="s">
        <v>4174</v>
      </c>
      <c r="E39" s="711"/>
      <c r="F39" s="711"/>
      <c r="G39" s="696"/>
      <c r="H39" s="696"/>
      <c r="I39" s="711">
        <v>1</v>
      </c>
      <c r="J39" s="711">
        <v>2229.2199999999998</v>
      </c>
      <c r="K39" s="696"/>
      <c r="L39" s="696">
        <v>2229.2199999999998</v>
      </c>
      <c r="M39" s="711"/>
      <c r="N39" s="711"/>
      <c r="O39" s="701"/>
      <c r="P39" s="712"/>
    </row>
    <row r="40" spans="1:16" ht="14.4" customHeight="1" x14ac:dyDescent="0.3">
      <c r="A40" s="695" t="s">
        <v>4132</v>
      </c>
      <c r="B40" s="696" t="s">
        <v>4124</v>
      </c>
      <c r="C40" s="696" t="s">
        <v>4175</v>
      </c>
      <c r="D40" s="696" t="s">
        <v>4176</v>
      </c>
      <c r="E40" s="711"/>
      <c r="F40" s="711"/>
      <c r="G40" s="696"/>
      <c r="H40" s="696"/>
      <c r="I40" s="711"/>
      <c r="J40" s="711"/>
      <c r="K40" s="696"/>
      <c r="L40" s="696"/>
      <c r="M40" s="711">
        <v>3</v>
      </c>
      <c r="N40" s="711">
        <v>442</v>
      </c>
      <c r="O40" s="701"/>
      <c r="P40" s="712">
        <v>147.33333333333334</v>
      </c>
    </row>
    <row r="41" spans="1:16" ht="14.4" customHeight="1" x14ac:dyDescent="0.3">
      <c r="A41" s="695" t="s">
        <v>4132</v>
      </c>
      <c r="B41" s="696" t="s">
        <v>4124</v>
      </c>
      <c r="C41" s="696" t="s">
        <v>4177</v>
      </c>
      <c r="D41" s="696" t="s">
        <v>4178</v>
      </c>
      <c r="E41" s="711">
        <v>50</v>
      </c>
      <c r="F41" s="711">
        <v>4500</v>
      </c>
      <c r="G41" s="696">
        <v>1</v>
      </c>
      <c r="H41" s="696">
        <v>90</v>
      </c>
      <c r="I41" s="711">
        <v>37</v>
      </c>
      <c r="J41" s="711">
        <v>2960</v>
      </c>
      <c r="K41" s="696">
        <v>0.65777777777777779</v>
      </c>
      <c r="L41" s="696">
        <v>80</v>
      </c>
      <c r="M41" s="711">
        <v>285</v>
      </c>
      <c r="N41" s="711">
        <v>22879</v>
      </c>
      <c r="O41" s="701">
        <v>5.0842222222222224</v>
      </c>
      <c r="P41" s="712">
        <v>80.277192982456143</v>
      </c>
    </row>
    <row r="42" spans="1:16" ht="14.4" customHeight="1" x14ac:dyDescent="0.3">
      <c r="A42" s="695" t="s">
        <v>4132</v>
      </c>
      <c r="B42" s="696" t="s">
        <v>4124</v>
      </c>
      <c r="C42" s="696" t="s">
        <v>4179</v>
      </c>
      <c r="D42" s="696" t="s">
        <v>4180</v>
      </c>
      <c r="E42" s="711">
        <v>302</v>
      </c>
      <c r="F42" s="711">
        <v>39562</v>
      </c>
      <c r="G42" s="696">
        <v>1</v>
      </c>
      <c r="H42" s="696">
        <v>131</v>
      </c>
      <c r="I42" s="711">
        <v>156</v>
      </c>
      <c r="J42" s="711">
        <v>16068</v>
      </c>
      <c r="K42" s="696">
        <v>0.40614731307820634</v>
      </c>
      <c r="L42" s="696">
        <v>103</v>
      </c>
      <c r="M42" s="711">
        <v>315</v>
      </c>
      <c r="N42" s="711">
        <v>32539</v>
      </c>
      <c r="O42" s="701">
        <v>0.82248116879834188</v>
      </c>
      <c r="P42" s="712">
        <v>103.2984126984127</v>
      </c>
    </row>
    <row r="43" spans="1:16" ht="14.4" customHeight="1" x14ac:dyDescent="0.3">
      <c r="A43" s="695" t="s">
        <v>4132</v>
      </c>
      <c r="B43" s="696" t="s">
        <v>4124</v>
      </c>
      <c r="C43" s="696" t="s">
        <v>4181</v>
      </c>
      <c r="D43" s="696" t="s">
        <v>4182</v>
      </c>
      <c r="E43" s="711">
        <v>310</v>
      </c>
      <c r="F43" s="711">
        <v>10540</v>
      </c>
      <c r="G43" s="696">
        <v>1</v>
      </c>
      <c r="H43" s="696">
        <v>34</v>
      </c>
      <c r="I43" s="711">
        <v>318</v>
      </c>
      <c r="J43" s="711">
        <v>10812</v>
      </c>
      <c r="K43" s="696">
        <v>1.0258064516129033</v>
      </c>
      <c r="L43" s="696">
        <v>34</v>
      </c>
      <c r="M43" s="711">
        <v>372</v>
      </c>
      <c r="N43" s="711">
        <v>12759</v>
      </c>
      <c r="O43" s="701">
        <v>1.2105313092979126</v>
      </c>
      <c r="P43" s="712">
        <v>34.298387096774192</v>
      </c>
    </row>
    <row r="44" spans="1:16" ht="14.4" customHeight="1" x14ac:dyDescent="0.3">
      <c r="A44" s="695" t="s">
        <v>4132</v>
      </c>
      <c r="B44" s="696" t="s">
        <v>4124</v>
      </c>
      <c r="C44" s="696" t="s">
        <v>4183</v>
      </c>
      <c r="D44" s="696" t="s">
        <v>4184</v>
      </c>
      <c r="E44" s="711"/>
      <c r="F44" s="711"/>
      <c r="G44" s="696"/>
      <c r="H44" s="696"/>
      <c r="I44" s="711"/>
      <c r="J44" s="711"/>
      <c r="K44" s="696"/>
      <c r="L44" s="696"/>
      <c r="M44" s="711">
        <v>5</v>
      </c>
      <c r="N44" s="711">
        <v>25</v>
      </c>
      <c r="O44" s="701"/>
      <c r="P44" s="712">
        <v>5</v>
      </c>
    </row>
    <row r="45" spans="1:16" ht="14.4" customHeight="1" x14ac:dyDescent="0.3">
      <c r="A45" s="695" t="s">
        <v>4132</v>
      </c>
      <c r="B45" s="696" t="s">
        <v>4124</v>
      </c>
      <c r="C45" s="696" t="s">
        <v>4185</v>
      </c>
      <c r="D45" s="696" t="s">
        <v>4186</v>
      </c>
      <c r="E45" s="711"/>
      <c r="F45" s="711"/>
      <c r="G45" s="696"/>
      <c r="H45" s="696"/>
      <c r="I45" s="711"/>
      <c r="J45" s="711"/>
      <c r="K45" s="696"/>
      <c r="L45" s="696"/>
      <c r="M45" s="711">
        <v>7</v>
      </c>
      <c r="N45" s="711">
        <v>35</v>
      </c>
      <c r="O45" s="701"/>
      <c r="P45" s="712">
        <v>5</v>
      </c>
    </row>
    <row r="46" spans="1:16" ht="14.4" customHeight="1" x14ac:dyDescent="0.3">
      <c r="A46" s="695" t="s">
        <v>4132</v>
      </c>
      <c r="B46" s="696" t="s">
        <v>4124</v>
      </c>
      <c r="C46" s="696" t="s">
        <v>4187</v>
      </c>
      <c r="D46" s="696" t="s">
        <v>4119</v>
      </c>
      <c r="E46" s="711">
        <v>14</v>
      </c>
      <c r="F46" s="711">
        <v>2436</v>
      </c>
      <c r="G46" s="696">
        <v>1</v>
      </c>
      <c r="H46" s="696">
        <v>174</v>
      </c>
      <c r="I46" s="711"/>
      <c r="J46" s="711"/>
      <c r="K46" s="696"/>
      <c r="L46" s="696"/>
      <c r="M46" s="711"/>
      <c r="N46" s="711"/>
      <c r="O46" s="701"/>
      <c r="P46" s="712"/>
    </row>
    <row r="47" spans="1:16" ht="14.4" customHeight="1" x14ac:dyDescent="0.3">
      <c r="A47" s="695" t="s">
        <v>4132</v>
      </c>
      <c r="B47" s="696" t="s">
        <v>4124</v>
      </c>
      <c r="C47" s="696" t="s">
        <v>4188</v>
      </c>
      <c r="D47" s="696" t="s">
        <v>4119</v>
      </c>
      <c r="E47" s="711">
        <v>3</v>
      </c>
      <c r="F47" s="711">
        <v>261</v>
      </c>
      <c r="G47" s="696">
        <v>1</v>
      </c>
      <c r="H47" s="696">
        <v>87</v>
      </c>
      <c r="I47" s="711"/>
      <c r="J47" s="711"/>
      <c r="K47" s="696"/>
      <c r="L47" s="696"/>
      <c r="M47" s="711"/>
      <c r="N47" s="711"/>
      <c r="O47" s="701"/>
      <c r="P47" s="712"/>
    </row>
    <row r="48" spans="1:16" ht="14.4" customHeight="1" x14ac:dyDescent="0.3">
      <c r="A48" s="695" t="s">
        <v>4132</v>
      </c>
      <c r="B48" s="696" t="s">
        <v>4124</v>
      </c>
      <c r="C48" s="696" t="s">
        <v>4125</v>
      </c>
      <c r="D48" s="696" t="s">
        <v>4126</v>
      </c>
      <c r="E48" s="711">
        <v>369</v>
      </c>
      <c r="F48" s="711">
        <v>91881</v>
      </c>
      <c r="G48" s="696">
        <v>1</v>
      </c>
      <c r="H48" s="696">
        <v>249</v>
      </c>
      <c r="I48" s="711">
        <v>182</v>
      </c>
      <c r="J48" s="711">
        <v>42224</v>
      </c>
      <c r="K48" s="696">
        <v>0.45955094089093501</v>
      </c>
      <c r="L48" s="696">
        <v>232</v>
      </c>
      <c r="M48" s="711"/>
      <c r="N48" s="711"/>
      <c r="O48" s="701"/>
      <c r="P48" s="712"/>
    </row>
    <row r="49" spans="1:16" ht="14.4" customHeight="1" x14ac:dyDescent="0.3">
      <c r="A49" s="695" t="s">
        <v>4132</v>
      </c>
      <c r="B49" s="696" t="s">
        <v>4124</v>
      </c>
      <c r="C49" s="696" t="s">
        <v>4189</v>
      </c>
      <c r="D49" s="696" t="s">
        <v>4190</v>
      </c>
      <c r="E49" s="711">
        <v>4388</v>
      </c>
      <c r="F49" s="711">
        <v>548500</v>
      </c>
      <c r="G49" s="696">
        <v>1</v>
      </c>
      <c r="H49" s="696">
        <v>125</v>
      </c>
      <c r="I49" s="711">
        <v>2371</v>
      </c>
      <c r="J49" s="711">
        <v>275036</v>
      </c>
      <c r="K49" s="696">
        <v>0.50143299908842298</v>
      </c>
      <c r="L49" s="696">
        <v>116</v>
      </c>
      <c r="M49" s="711"/>
      <c r="N49" s="711"/>
      <c r="O49" s="701"/>
      <c r="P49" s="712"/>
    </row>
    <row r="50" spans="1:16" ht="14.4" customHeight="1" x14ac:dyDescent="0.3">
      <c r="A50" s="695" t="s">
        <v>4132</v>
      </c>
      <c r="B50" s="696" t="s">
        <v>4124</v>
      </c>
      <c r="C50" s="696" t="s">
        <v>4191</v>
      </c>
      <c r="D50" s="696" t="s">
        <v>4180</v>
      </c>
      <c r="E50" s="711">
        <v>1</v>
      </c>
      <c r="F50" s="711">
        <v>190</v>
      </c>
      <c r="G50" s="696">
        <v>1</v>
      </c>
      <c r="H50" s="696">
        <v>190</v>
      </c>
      <c r="I50" s="711"/>
      <c r="J50" s="711"/>
      <c r="K50" s="696"/>
      <c r="L50" s="696"/>
      <c r="M50" s="711"/>
      <c r="N50" s="711"/>
      <c r="O50" s="701"/>
      <c r="P50" s="712"/>
    </row>
    <row r="51" spans="1:16" ht="14.4" customHeight="1" x14ac:dyDescent="0.3">
      <c r="A51" s="695" t="s">
        <v>4132</v>
      </c>
      <c r="B51" s="696" t="s">
        <v>4124</v>
      </c>
      <c r="C51" s="696" t="s">
        <v>4192</v>
      </c>
      <c r="D51" s="696" t="s">
        <v>4193</v>
      </c>
      <c r="E51" s="711">
        <v>105</v>
      </c>
      <c r="F51" s="711">
        <v>12915</v>
      </c>
      <c r="G51" s="696">
        <v>1</v>
      </c>
      <c r="H51" s="696">
        <v>123</v>
      </c>
      <c r="I51" s="711">
        <v>73</v>
      </c>
      <c r="J51" s="711">
        <v>9052</v>
      </c>
      <c r="K51" s="696">
        <v>0.70089043747580337</v>
      </c>
      <c r="L51" s="696">
        <v>124</v>
      </c>
      <c r="M51" s="711">
        <v>62</v>
      </c>
      <c r="N51" s="711">
        <v>8600</v>
      </c>
      <c r="O51" s="701">
        <v>0.66589237320944639</v>
      </c>
      <c r="P51" s="712">
        <v>138.70967741935485</v>
      </c>
    </row>
    <row r="52" spans="1:16" ht="14.4" customHeight="1" x14ac:dyDescent="0.3">
      <c r="A52" s="695" t="s">
        <v>4132</v>
      </c>
      <c r="B52" s="696" t="s">
        <v>4124</v>
      </c>
      <c r="C52" s="696" t="s">
        <v>4130</v>
      </c>
      <c r="D52" s="696" t="s">
        <v>4131</v>
      </c>
      <c r="E52" s="711">
        <v>21</v>
      </c>
      <c r="F52" s="711">
        <v>3108</v>
      </c>
      <c r="G52" s="696">
        <v>1</v>
      </c>
      <c r="H52" s="696">
        <v>148</v>
      </c>
      <c r="I52" s="711">
        <v>11</v>
      </c>
      <c r="J52" s="711">
        <v>1639</v>
      </c>
      <c r="K52" s="696">
        <v>0.52734877734877739</v>
      </c>
      <c r="L52" s="696">
        <v>149</v>
      </c>
      <c r="M52" s="711">
        <v>19</v>
      </c>
      <c r="N52" s="711">
        <v>3435</v>
      </c>
      <c r="O52" s="701">
        <v>1.1052123552123552</v>
      </c>
      <c r="P52" s="712">
        <v>180.78947368421052</v>
      </c>
    </row>
    <row r="53" spans="1:16" ht="14.4" customHeight="1" x14ac:dyDescent="0.3">
      <c r="A53" s="695" t="s">
        <v>4132</v>
      </c>
      <c r="B53" s="696" t="s">
        <v>4124</v>
      </c>
      <c r="C53" s="696" t="s">
        <v>4194</v>
      </c>
      <c r="D53" s="696" t="s">
        <v>4195</v>
      </c>
      <c r="E53" s="711">
        <v>2</v>
      </c>
      <c r="F53" s="711">
        <v>444</v>
      </c>
      <c r="G53" s="696">
        <v>1</v>
      </c>
      <c r="H53" s="696">
        <v>222</v>
      </c>
      <c r="I53" s="711">
        <v>4</v>
      </c>
      <c r="J53" s="711">
        <v>896</v>
      </c>
      <c r="K53" s="696">
        <v>2.0180180180180178</v>
      </c>
      <c r="L53" s="696">
        <v>224</v>
      </c>
      <c r="M53" s="711">
        <v>3</v>
      </c>
      <c r="N53" s="711">
        <v>1425</v>
      </c>
      <c r="O53" s="701">
        <v>3.2094594594594597</v>
      </c>
      <c r="P53" s="712">
        <v>475</v>
      </c>
    </row>
    <row r="54" spans="1:16" ht="14.4" customHeight="1" x14ac:dyDescent="0.3">
      <c r="A54" s="695" t="s">
        <v>4132</v>
      </c>
      <c r="B54" s="696" t="s">
        <v>4124</v>
      </c>
      <c r="C54" s="696" t="s">
        <v>4196</v>
      </c>
      <c r="D54" s="696" t="s">
        <v>4197</v>
      </c>
      <c r="E54" s="711">
        <v>382</v>
      </c>
      <c r="F54" s="711">
        <v>35526</v>
      </c>
      <c r="G54" s="696">
        <v>1</v>
      </c>
      <c r="H54" s="696">
        <v>93</v>
      </c>
      <c r="I54" s="711">
        <v>343</v>
      </c>
      <c r="J54" s="711">
        <v>31899</v>
      </c>
      <c r="K54" s="696">
        <v>0.89790575916230364</v>
      </c>
      <c r="L54" s="696">
        <v>93</v>
      </c>
      <c r="M54" s="711">
        <v>332</v>
      </c>
      <c r="N54" s="711">
        <v>31088</v>
      </c>
      <c r="O54" s="701">
        <v>0.8750774080954794</v>
      </c>
      <c r="P54" s="712">
        <v>93.638554216867476</v>
      </c>
    </row>
    <row r="55" spans="1:16" ht="14.4" customHeight="1" x14ac:dyDescent="0.3">
      <c r="A55" s="695" t="s">
        <v>4132</v>
      </c>
      <c r="B55" s="696" t="s">
        <v>4124</v>
      </c>
      <c r="C55" s="696" t="s">
        <v>4198</v>
      </c>
      <c r="D55" s="696" t="s">
        <v>4199</v>
      </c>
      <c r="E55" s="711">
        <v>130</v>
      </c>
      <c r="F55" s="711">
        <v>11830</v>
      </c>
      <c r="G55" s="696">
        <v>1</v>
      </c>
      <c r="H55" s="696">
        <v>91</v>
      </c>
      <c r="I55" s="711">
        <v>62</v>
      </c>
      <c r="J55" s="711">
        <v>5642</v>
      </c>
      <c r="K55" s="696">
        <v>0.47692307692307695</v>
      </c>
      <c r="L55" s="696">
        <v>91</v>
      </c>
      <c r="M55" s="711">
        <v>95</v>
      </c>
      <c r="N55" s="711">
        <v>8703</v>
      </c>
      <c r="O55" s="701">
        <v>0.73567202028740486</v>
      </c>
      <c r="P55" s="712">
        <v>91.610526315789471</v>
      </c>
    </row>
    <row r="56" spans="1:16" ht="14.4" customHeight="1" x14ac:dyDescent="0.3">
      <c r="A56" s="695" t="s">
        <v>4132</v>
      </c>
      <c r="B56" s="696" t="s">
        <v>4124</v>
      </c>
      <c r="C56" s="696" t="s">
        <v>4200</v>
      </c>
      <c r="D56" s="696" t="s">
        <v>4201</v>
      </c>
      <c r="E56" s="711"/>
      <c r="F56" s="711"/>
      <c r="G56" s="696"/>
      <c r="H56" s="696"/>
      <c r="I56" s="711">
        <v>2136</v>
      </c>
      <c r="J56" s="711">
        <v>247776</v>
      </c>
      <c r="K56" s="696"/>
      <c r="L56" s="696">
        <v>116</v>
      </c>
      <c r="M56" s="711">
        <v>4649</v>
      </c>
      <c r="N56" s="711">
        <v>541762</v>
      </c>
      <c r="O56" s="701"/>
      <c r="P56" s="712">
        <v>116.53301785330179</v>
      </c>
    </row>
    <row r="57" spans="1:16" ht="14.4" customHeight="1" x14ac:dyDescent="0.3">
      <c r="A57" s="695" t="s">
        <v>4132</v>
      </c>
      <c r="B57" s="696" t="s">
        <v>4124</v>
      </c>
      <c r="C57" s="696" t="s">
        <v>4202</v>
      </c>
      <c r="D57" s="696" t="s">
        <v>4203</v>
      </c>
      <c r="E57" s="711"/>
      <c r="F57" s="711"/>
      <c r="G57" s="696"/>
      <c r="H57" s="696"/>
      <c r="I57" s="711">
        <v>1</v>
      </c>
      <c r="J57" s="711">
        <v>223</v>
      </c>
      <c r="K57" s="696"/>
      <c r="L57" s="696">
        <v>223</v>
      </c>
      <c r="M57" s="711"/>
      <c r="N57" s="711"/>
      <c r="O57" s="701"/>
      <c r="P57" s="712"/>
    </row>
    <row r="58" spans="1:16" ht="14.4" customHeight="1" x14ac:dyDescent="0.3">
      <c r="A58" s="695" t="s">
        <v>4132</v>
      </c>
      <c r="B58" s="696" t="s">
        <v>4124</v>
      </c>
      <c r="C58" s="696" t="s">
        <v>4204</v>
      </c>
      <c r="D58" s="696" t="s">
        <v>4205</v>
      </c>
      <c r="E58" s="711">
        <v>1</v>
      </c>
      <c r="F58" s="711">
        <v>410</v>
      </c>
      <c r="G58" s="696">
        <v>1</v>
      </c>
      <c r="H58" s="696">
        <v>410</v>
      </c>
      <c r="I58" s="711">
        <v>1</v>
      </c>
      <c r="J58" s="711">
        <v>411</v>
      </c>
      <c r="K58" s="696">
        <v>1.0024390243902439</v>
      </c>
      <c r="L58" s="696">
        <v>411</v>
      </c>
      <c r="M58" s="711"/>
      <c r="N58" s="711"/>
      <c r="O58" s="701"/>
      <c r="P58" s="712"/>
    </row>
    <row r="59" spans="1:16" ht="14.4" customHeight="1" x14ac:dyDescent="0.3">
      <c r="A59" s="695" t="s">
        <v>4132</v>
      </c>
      <c r="B59" s="696" t="s">
        <v>4124</v>
      </c>
      <c r="C59" s="696" t="s">
        <v>4206</v>
      </c>
      <c r="D59" s="696" t="s">
        <v>4207</v>
      </c>
      <c r="E59" s="711"/>
      <c r="F59" s="711"/>
      <c r="G59" s="696"/>
      <c r="H59" s="696"/>
      <c r="I59" s="711"/>
      <c r="J59" s="711"/>
      <c r="K59" s="696"/>
      <c r="L59" s="696"/>
      <c r="M59" s="711">
        <v>4</v>
      </c>
      <c r="N59" s="711">
        <v>2108</v>
      </c>
      <c r="O59" s="701"/>
      <c r="P59" s="712">
        <v>527</v>
      </c>
    </row>
    <row r="60" spans="1:16" ht="14.4" customHeight="1" x14ac:dyDescent="0.3">
      <c r="A60" s="695" t="s">
        <v>4132</v>
      </c>
      <c r="B60" s="696" t="s">
        <v>4124</v>
      </c>
      <c r="C60" s="696" t="s">
        <v>4208</v>
      </c>
      <c r="D60" s="696" t="s">
        <v>4209</v>
      </c>
      <c r="E60" s="711">
        <v>1</v>
      </c>
      <c r="F60" s="711">
        <v>656</v>
      </c>
      <c r="G60" s="696">
        <v>1</v>
      </c>
      <c r="H60" s="696">
        <v>656</v>
      </c>
      <c r="I60" s="711"/>
      <c r="J60" s="711"/>
      <c r="K60" s="696"/>
      <c r="L60" s="696"/>
      <c r="M60" s="711"/>
      <c r="N60" s="711"/>
      <c r="O60" s="701"/>
      <c r="P60" s="712"/>
    </row>
    <row r="61" spans="1:16" ht="14.4" customHeight="1" x14ac:dyDescent="0.3">
      <c r="A61" s="695" t="s">
        <v>4132</v>
      </c>
      <c r="B61" s="696" t="s">
        <v>4124</v>
      </c>
      <c r="C61" s="696" t="s">
        <v>4210</v>
      </c>
      <c r="D61" s="696" t="s">
        <v>4211</v>
      </c>
      <c r="E61" s="711">
        <v>1</v>
      </c>
      <c r="F61" s="711">
        <v>1204</v>
      </c>
      <c r="G61" s="696">
        <v>1</v>
      </c>
      <c r="H61" s="696">
        <v>1204</v>
      </c>
      <c r="I61" s="711"/>
      <c r="J61" s="711"/>
      <c r="K61" s="696"/>
      <c r="L61" s="696"/>
      <c r="M61" s="711"/>
      <c r="N61" s="711"/>
      <c r="O61" s="701"/>
      <c r="P61" s="712"/>
    </row>
    <row r="62" spans="1:16" ht="14.4" customHeight="1" x14ac:dyDescent="0.3">
      <c r="A62" s="695" t="s">
        <v>4132</v>
      </c>
      <c r="B62" s="696" t="s">
        <v>4124</v>
      </c>
      <c r="C62" s="696" t="s">
        <v>4212</v>
      </c>
      <c r="D62" s="696" t="s">
        <v>4213</v>
      </c>
      <c r="E62" s="711"/>
      <c r="F62" s="711"/>
      <c r="G62" s="696"/>
      <c r="H62" s="696"/>
      <c r="I62" s="711"/>
      <c r="J62" s="711"/>
      <c r="K62" s="696"/>
      <c r="L62" s="696"/>
      <c r="M62" s="711">
        <v>1</v>
      </c>
      <c r="N62" s="711">
        <v>932</v>
      </c>
      <c r="O62" s="701"/>
      <c r="P62" s="712">
        <v>932</v>
      </c>
    </row>
    <row r="63" spans="1:16" ht="14.4" customHeight="1" x14ac:dyDescent="0.3">
      <c r="A63" s="695" t="s">
        <v>4132</v>
      </c>
      <c r="B63" s="696" t="s">
        <v>4124</v>
      </c>
      <c r="C63" s="696" t="s">
        <v>4214</v>
      </c>
      <c r="D63" s="696" t="s">
        <v>4215</v>
      </c>
      <c r="E63" s="711">
        <v>43</v>
      </c>
      <c r="F63" s="711">
        <v>69660</v>
      </c>
      <c r="G63" s="696">
        <v>1</v>
      </c>
      <c r="H63" s="696">
        <v>1620</v>
      </c>
      <c r="I63" s="711">
        <v>35</v>
      </c>
      <c r="J63" s="711">
        <v>56875</v>
      </c>
      <c r="K63" s="696">
        <v>0.81646569049669826</v>
      </c>
      <c r="L63" s="696">
        <v>1625</v>
      </c>
      <c r="M63" s="711">
        <v>28</v>
      </c>
      <c r="N63" s="711">
        <v>45590</v>
      </c>
      <c r="O63" s="701">
        <v>0.65446454206144133</v>
      </c>
      <c r="P63" s="712">
        <v>1628.2142857142858</v>
      </c>
    </row>
    <row r="64" spans="1:16" ht="14.4" customHeight="1" x14ac:dyDescent="0.3">
      <c r="A64" s="695" t="s">
        <v>4132</v>
      </c>
      <c r="B64" s="696" t="s">
        <v>4124</v>
      </c>
      <c r="C64" s="696" t="s">
        <v>4216</v>
      </c>
      <c r="D64" s="696" t="s">
        <v>4217</v>
      </c>
      <c r="E64" s="711">
        <v>41</v>
      </c>
      <c r="F64" s="711">
        <v>51824</v>
      </c>
      <c r="G64" s="696">
        <v>1</v>
      </c>
      <c r="H64" s="696">
        <v>1264</v>
      </c>
      <c r="I64" s="711">
        <v>27</v>
      </c>
      <c r="J64" s="711">
        <v>34290</v>
      </c>
      <c r="K64" s="696">
        <v>0.66166255016980546</v>
      </c>
      <c r="L64" s="696">
        <v>1270</v>
      </c>
      <c r="M64" s="711">
        <v>51</v>
      </c>
      <c r="N64" s="711">
        <v>65010</v>
      </c>
      <c r="O64" s="701">
        <v>1.2544380981784502</v>
      </c>
      <c r="P64" s="712">
        <v>1274.7058823529412</v>
      </c>
    </row>
    <row r="65" spans="1:16" ht="14.4" customHeight="1" x14ac:dyDescent="0.3">
      <c r="A65" s="695" t="s">
        <v>4132</v>
      </c>
      <c r="B65" s="696" t="s">
        <v>4124</v>
      </c>
      <c r="C65" s="696" t="s">
        <v>4218</v>
      </c>
      <c r="D65" s="696" t="s">
        <v>4219</v>
      </c>
      <c r="E65" s="711">
        <v>3</v>
      </c>
      <c r="F65" s="711">
        <v>2778</v>
      </c>
      <c r="G65" s="696">
        <v>1</v>
      </c>
      <c r="H65" s="696">
        <v>926</v>
      </c>
      <c r="I65" s="711">
        <v>11</v>
      </c>
      <c r="J65" s="711">
        <v>10252</v>
      </c>
      <c r="K65" s="696">
        <v>3.6904247660187184</v>
      </c>
      <c r="L65" s="696">
        <v>932</v>
      </c>
      <c r="M65" s="711">
        <v>8</v>
      </c>
      <c r="N65" s="711">
        <v>7496</v>
      </c>
      <c r="O65" s="701">
        <v>2.6983441324694026</v>
      </c>
      <c r="P65" s="712">
        <v>937</v>
      </c>
    </row>
    <row r="66" spans="1:16" ht="14.4" customHeight="1" x14ac:dyDescent="0.3">
      <c r="A66" s="695" t="s">
        <v>4132</v>
      </c>
      <c r="B66" s="696" t="s">
        <v>4124</v>
      </c>
      <c r="C66" s="696" t="s">
        <v>4220</v>
      </c>
      <c r="D66" s="696" t="s">
        <v>4221</v>
      </c>
      <c r="E66" s="711">
        <v>4</v>
      </c>
      <c r="F66" s="711">
        <v>3760</v>
      </c>
      <c r="G66" s="696">
        <v>1</v>
      </c>
      <c r="H66" s="696">
        <v>940</v>
      </c>
      <c r="I66" s="711">
        <v>2</v>
      </c>
      <c r="J66" s="711">
        <v>1892</v>
      </c>
      <c r="K66" s="696">
        <v>0.5031914893617021</v>
      </c>
      <c r="L66" s="696">
        <v>946</v>
      </c>
      <c r="M66" s="711">
        <v>5</v>
      </c>
      <c r="N66" s="711">
        <v>4750</v>
      </c>
      <c r="O66" s="701">
        <v>1.2632978723404256</v>
      </c>
      <c r="P66" s="712">
        <v>950</v>
      </c>
    </row>
    <row r="67" spans="1:16" ht="14.4" customHeight="1" x14ac:dyDescent="0.3">
      <c r="A67" s="695" t="s">
        <v>4132</v>
      </c>
      <c r="B67" s="696" t="s">
        <v>4124</v>
      </c>
      <c r="C67" s="696" t="s">
        <v>4222</v>
      </c>
      <c r="D67" s="696" t="s">
        <v>4223</v>
      </c>
      <c r="E67" s="711">
        <v>151</v>
      </c>
      <c r="F67" s="711">
        <v>23254</v>
      </c>
      <c r="G67" s="696">
        <v>1</v>
      </c>
      <c r="H67" s="696">
        <v>154</v>
      </c>
      <c r="I67" s="711">
        <v>65</v>
      </c>
      <c r="J67" s="711">
        <v>10075</v>
      </c>
      <c r="K67" s="696">
        <v>0.43325879418594648</v>
      </c>
      <c r="L67" s="696">
        <v>155</v>
      </c>
      <c r="M67" s="711">
        <v>56</v>
      </c>
      <c r="N67" s="711">
        <v>8698</v>
      </c>
      <c r="O67" s="701">
        <v>0.37404317536767867</v>
      </c>
      <c r="P67" s="712">
        <v>155.32142857142858</v>
      </c>
    </row>
    <row r="68" spans="1:16" ht="14.4" customHeight="1" x14ac:dyDescent="0.3">
      <c r="A68" s="695" t="s">
        <v>4132</v>
      </c>
      <c r="B68" s="696" t="s">
        <v>4124</v>
      </c>
      <c r="C68" s="696" t="s">
        <v>4224</v>
      </c>
      <c r="D68" s="696" t="s">
        <v>4225</v>
      </c>
      <c r="E68" s="711">
        <v>27</v>
      </c>
      <c r="F68" s="711">
        <v>0</v>
      </c>
      <c r="G68" s="696"/>
      <c r="H68" s="696">
        <v>0</v>
      </c>
      <c r="I68" s="711">
        <v>33</v>
      </c>
      <c r="J68" s="711">
        <v>0</v>
      </c>
      <c r="K68" s="696"/>
      <c r="L68" s="696">
        <v>0</v>
      </c>
      <c r="M68" s="711">
        <v>20</v>
      </c>
      <c r="N68" s="711">
        <v>0</v>
      </c>
      <c r="O68" s="701"/>
      <c r="P68" s="712">
        <v>0</v>
      </c>
    </row>
    <row r="69" spans="1:16" ht="14.4" customHeight="1" x14ac:dyDescent="0.3">
      <c r="A69" s="695" t="s">
        <v>4132</v>
      </c>
      <c r="B69" s="696" t="s">
        <v>4124</v>
      </c>
      <c r="C69" s="696" t="s">
        <v>4226</v>
      </c>
      <c r="D69" s="696" t="s">
        <v>4227</v>
      </c>
      <c r="E69" s="711">
        <v>4237</v>
      </c>
      <c r="F69" s="711">
        <v>0</v>
      </c>
      <c r="G69" s="696"/>
      <c r="H69" s="696">
        <v>0</v>
      </c>
      <c r="I69" s="711">
        <v>4144</v>
      </c>
      <c r="J69" s="711">
        <v>0</v>
      </c>
      <c r="K69" s="696"/>
      <c r="L69" s="696">
        <v>0</v>
      </c>
      <c r="M69" s="711">
        <v>4016</v>
      </c>
      <c r="N69" s="711">
        <v>0</v>
      </c>
      <c r="O69" s="701"/>
      <c r="P69" s="712">
        <v>0</v>
      </c>
    </row>
    <row r="70" spans="1:16" ht="14.4" customHeight="1" x14ac:dyDescent="0.3">
      <c r="A70" s="695" t="s">
        <v>4132</v>
      </c>
      <c r="B70" s="696" t="s">
        <v>4124</v>
      </c>
      <c r="C70" s="696" t="s">
        <v>4228</v>
      </c>
      <c r="D70" s="696" t="s">
        <v>4229</v>
      </c>
      <c r="E70" s="711"/>
      <c r="F70" s="711"/>
      <c r="G70" s="696"/>
      <c r="H70" s="696"/>
      <c r="I70" s="711">
        <v>1138</v>
      </c>
      <c r="J70" s="711">
        <v>0</v>
      </c>
      <c r="K70" s="696"/>
      <c r="L70" s="696">
        <v>0</v>
      </c>
      <c r="M70" s="711">
        <v>100</v>
      </c>
      <c r="N70" s="711">
        <v>10664</v>
      </c>
      <c r="O70" s="701"/>
      <c r="P70" s="712">
        <v>106.64</v>
      </c>
    </row>
    <row r="71" spans="1:16" ht="14.4" customHeight="1" x14ac:dyDescent="0.3">
      <c r="A71" s="695" t="s">
        <v>4132</v>
      </c>
      <c r="B71" s="696" t="s">
        <v>4124</v>
      </c>
      <c r="C71" s="696" t="s">
        <v>4230</v>
      </c>
      <c r="D71" s="696" t="s">
        <v>4231</v>
      </c>
      <c r="E71" s="711"/>
      <c r="F71" s="711"/>
      <c r="G71" s="696"/>
      <c r="H71" s="696"/>
      <c r="I71" s="711">
        <v>1</v>
      </c>
      <c r="J71" s="711">
        <v>35</v>
      </c>
      <c r="K71" s="696"/>
      <c r="L71" s="696">
        <v>35</v>
      </c>
      <c r="M71" s="711">
        <v>5</v>
      </c>
      <c r="N71" s="711">
        <v>176</v>
      </c>
      <c r="O71" s="701"/>
      <c r="P71" s="712">
        <v>35.200000000000003</v>
      </c>
    </row>
    <row r="72" spans="1:16" ht="14.4" customHeight="1" x14ac:dyDescent="0.3">
      <c r="A72" s="695" t="s">
        <v>4132</v>
      </c>
      <c r="B72" s="696" t="s">
        <v>4124</v>
      </c>
      <c r="C72" s="696" t="s">
        <v>4232</v>
      </c>
      <c r="D72" s="696" t="s">
        <v>4233</v>
      </c>
      <c r="E72" s="711">
        <v>146</v>
      </c>
      <c r="F72" s="711">
        <v>10950</v>
      </c>
      <c r="G72" s="696">
        <v>1</v>
      </c>
      <c r="H72" s="696">
        <v>75</v>
      </c>
      <c r="I72" s="711">
        <v>137</v>
      </c>
      <c r="J72" s="711">
        <v>11097</v>
      </c>
      <c r="K72" s="696">
        <v>1.0134246575342465</v>
      </c>
      <c r="L72" s="696">
        <v>81</v>
      </c>
      <c r="M72" s="711">
        <v>112</v>
      </c>
      <c r="N72" s="711">
        <v>9117</v>
      </c>
      <c r="O72" s="701">
        <v>0.83260273972602739</v>
      </c>
      <c r="P72" s="712">
        <v>81.401785714285708</v>
      </c>
    </row>
    <row r="73" spans="1:16" ht="14.4" customHeight="1" x14ac:dyDescent="0.3">
      <c r="A73" s="695" t="s">
        <v>4132</v>
      </c>
      <c r="B73" s="696" t="s">
        <v>4124</v>
      </c>
      <c r="C73" s="696" t="s">
        <v>4234</v>
      </c>
      <c r="D73" s="696" t="s">
        <v>4235</v>
      </c>
      <c r="E73" s="711">
        <v>48</v>
      </c>
      <c r="F73" s="711">
        <v>912</v>
      </c>
      <c r="G73" s="696">
        <v>1</v>
      </c>
      <c r="H73" s="696">
        <v>19</v>
      </c>
      <c r="I73" s="711">
        <v>34</v>
      </c>
      <c r="J73" s="711">
        <v>1020</v>
      </c>
      <c r="K73" s="696">
        <v>1.118421052631579</v>
      </c>
      <c r="L73" s="696">
        <v>30</v>
      </c>
      <c r="M73" s="711">
        <v>64</v>
      </c>
      <c r="N73" s="711">
        <v>1942</v>
      </c>
      <c r="O73" s="701">
        <v>2.1293859649122808</v>
      </c>
      <c r="P73" s="712">
        <v>30.34375</v>
      </c>
    </row>
    <row r="74" spans="1:16" ht="14.4" customHeight="1" x14ac:dyDescent="0.3">
      <c r="A74" s="695" t="s">
        <v>4132</v>
      </c>
      <c r="B74" s="696" t="s">
        <v>4124</v>
      </c>
      <c r="C74" s="696" t="s">
        <v>4236</v>
      </c>
      <c r="D74" s="696" t="s">
        <v>4237</v>
      </c>
      <c r="E74" s="711">
        <v>5</v>
      </c>
      <c r="F74" s="711">
        <v>0</v>
      </c>
      <c r="G74" s="696"/>
      <c r="H74" s="696">
        <v>0</v>
      </c>
      <c r="I74" s="711">
        <v>3</v>
      </c>
      <c r="J74" s="711">
        <v>0</v>
      </c>
      <c r="K74" s="696"/>
      <c r="L74" s="696">
        <v>0</v>
      </c>
      <c r="M74" s="711"/>
      <c r="N74" s="711"/>
      <c r="O74" s="701"/>
      <c r="P74" s="712"/>
    </row>
    <row r="75" spans="1:16" ht="14.4" customHeight="1" x14ac:dyDescent="0.3">
      <c r="A75" s="695" t="s">
        <v>4132</v>
      </c>
      <c r="B75" s="696" t="s">
        <v>4124</v>
      </c>
      <c r="C75" s="696" t="s">
        <v>4238</v>
      </c>
      <c r="D75" s="696" t="s">
        <v>4239</v>
      </c>
      <c r="E75" s="711">
        <v>1</v>
      </c>
      <c r="F75" s="711">
        <v>200</v>
      </c>
      <c r="G75" s="696">
        <v>1</v>
      </c>
      <c r="H75" s="696">
        <v>200</v>
      </c>
      <c r="I75" s="711"/>
      <c r="J75" s="711"/>
      <c r="K75" s="696"/>
      <c r="L75" s="696"/>
      <c r="M75" s="711"/>
      <c r="N75" s="711"/>
      <c r="O75" s="701"/>
      <c r="P75" s="712"/>
    </row>
    <row r="76" spans="1:16" ht="14.4" customHeight="1" x14ac:dyDescent="0.3">
      <c r="A76" s="695" t="s">
        <v>4132</v>
      </c>
      <c r="B76" s="696" t="s">
        <v>4124</v>
      </c>
      <c r="C76" s="696" t="s">
        <v>4127</v>
      </c>
      <c r="D76" s="696" t="s">
        <v>4128</v>
      </c>
      <c r="E76" s="711">
        <v>70</v>
      </c>
      <c r="F76" s="711">
        <v>12950</v>
      </c>
      <c r="G76" s="696">
        <v>1</v>
      </c>
      <c r="H76" s="696">
        <v>185</v>
      </c>
      <c r="I76" s="711">
        <v>62</v>
      </c>
      <c r="J76" s="711">
        <v>11532</v>
      </c>
      <c r="K76" s="696">
        <v>0.89050193050193049</v>
      </c>
      <c r="L76" s="696">
        <v>186</v>
      </c>
      <c r="M76" s="711">
        <v>50</v>
      </c>
      <c r="N76" s="711">
        <v>12452</v>
      </c>
      <c r="O76" s="701">
        <v>0.96154440154440157</v>
      </c>
      <c r="P76" s="712">
        <v>249.04</v>
      </c>
    </row>
    <row r="77" spans="1:16" ht="14.4" customHeight="1" x14ac:dyDescent="0.3">
      <c r="A77" s="695" t="s">
        <v>4132</v>
      </c>
      <c r="B77" s="696" t="s">
        <v>4124</v>
      </c>
      <c r="C77" s="696" t="s">
        <v>4240</v>
      </c>
      <c r="D77" s="696" t="s">
        <v>4207</v>
      </c>
      <c r="E77" s="711">
        <v>1</v>
      </c>
      <c r="F77" s="711">
        <v>665</v>
      </c>
      <c r="G77" s="696">
        <v>1</v>
      </c>
      <c r="H77" s="696">
        <v>665</v>
      </c>
      <c r="I77" s="711"/>
      <c r="J77" s="711"/>
      <c r="K77" s="696"/>
      <c r="L77" s="696"/>
      <c r="M77" s="711"/>
      <c r="N77" s="711"/>
      <c r="O77" s="701"/>
      <c r="P77" s="712"/>
    </row>
    <row r="78" spans="1:16" ht="14.4" customHeight="1" x14ac:dyDescent="0.3">
      <c r="A78" s="695" t="s">
        <v>4132</v>
      </c>
      <c r="B78" s="696" t="s">
        <v>4124</v>
      </c>
      <c r="C78" s="696" t="s">
        <v>4241</v>
      </c>
      <c r="D78" s="696" t="s">
        <v>4119</v>
      </c>
      <c r="E78" s="711">
        <v>21</v>
      </c>
      <c r="F78" s="711">
        <v>0</v>
      </c>
      <c r="G78" s="696"/>
      <c r="H78" s="696">
        <v>0</v>
      </c>
      <c r="I78" s="711">
        <v>15</v>
      </c>
      <c r="J78" s="711">
        <v>0</v>
      </c>
      <c r="K78" s="696"/>
      <c r="L78" s="696">
        <v>0</v>
      </c>
      <c r="M78" s="711"/>
      <c r="N78" s="711"/>
      <c r="O78" s="701"/>
      <c r="P78" s="712"/>
    </row>
    <row r="79" spans="1:16" ht="14.4" customHeight="1" x14ac:dyDescent="0.3">
      <c r="A79" s="695" t="s">
        <v>4132</v>
      </c>
      <c r="B79" s="696" t="s">
        <v>4124</v>
      </c>
      <c r="C79" s="696" t="s">
        <v>4242</v>
      </c>
      <c r="D79" s="696" t="s">
        <v>4243</v>
      </c>
      <c r="E79" s="711">
        <v>39</v>
      </c>
      <c r="F79" s="711">
        <v>3354</v>
      </c>
      <c r="G79" s="696">
        <v>1</v>
      </c>
      <c r="H79" s="696">
        <v>86</v>
      </c>
      <c r="I79" s="711">
        <v>36</v>
      </c>
      <c r="J79" s="711">
        <v>3096</v>
      </c>
      <c r="K79" s="696">
        <v>0.92307692307692313</v>
      </c>
      <c r="L79" s="696">
        <v>86</v>
      </c>
      <c r="M79" s="711">
        <v>28</v>
      </c>
      <c r="N79" s="711">
        <v>2696</v>
      </c>
      <c r="O79" s="701">
        <v>0.80381633870005964</v>
      </c>
      <c r="P79" s="712">
        <v>96.285714285714292</v>
      </c>
    </row>
    <row r="80" spans="1:16" ht="14.4" customHeight="1" x14ac:dyDescent="0.3">
      <c r="A80" s="695" t="s">
        <v>4132</v>
      </c>
      <c r="B80" s="696" t="s">
        <v>4124</v>
      </c>
      <c r="C80" s="696" t="s">
        <v>4244</v>
      </c>
      <c r="D80" s="696" t="s">
        <v>4245</v>
      </c>
      <c r="E80" s="711"/>
      <c r="F80" s="711"/>
      <c r="G80" s="696"/>
      <c r="H80" s="696"/>
      <c r="I80" s="711">
        <v>159</v>
      </c>
      <c r="J80" s="711">
        <v>36888</v>
      </c>
      <c r="K80" s="696"/>
      <c r="L80" s="696">
        <v>232</v>
      </c>
      <c r="M80" s="711">
        <v>368</v>
      </c>
      <c r="N80" s="711">
        <v>85640</v>
      </c>
      <c r="O80" s="701"/>
      <c r="P80" s="712">
        <v>232.71739130434781</v>
      </c>
    </row>
    <row r="81" spans="1:16" ht="14.4" customHeight="1" x14ac:dyDescent="0.3">
      <c r="A81" s="695" t="s">
        <v>4132</v>
      </c>
      <c r="B81" s="696" t="s">
        <v>4124</v>
      </c>
      <c r="C81" s="696" t="s">
        <v>4246</v>
      </c>
      <c r="D81" s="696" t="s">
        <v>4247</v>
      </c>
      <c r="E81" s="711">
        <v>10</v>
      </c>
      <c r="F81" s="711">
        <v>1110</v>
      </c>
      <c r="G81" s="696">
        <v>1</v>
      </c>
      <c r="H81" s="696">
        <v>111</v>
      </c>
      <c r="I81" s="711">
        <v>8</v>
      </c>
      <c r="J81" s="711">
        <v>896</v>
      </c>
      <c r="K81" s="696">
        <v>0.80720720720720718</v>
      </c>
      <c r="L81" s="696">
        <v>112</v>
      </c>
      <c r="M81" s="711">
        <v>3</v>
      </c>
      <c r="N81" s="711">
        <v>336</v>
      </c>
      <c r="O81" s="701">
        <v>0.30270270270270272</v>
      </c>
      <c r="P81" s="712">
        <v>112</v>
      </c>
    </row>
    <row r="82" spans="1:16" ht="14.4" customHeight="1" x14ac:dyDescent="0.3">
      <c r="A82" s="695" t="s">
        <v>4132</v>
      </c>
      <c r="B82" s="696" t="s">
        <v>4124</v>
      </c>
      <c r="C82" s="696" t="s">
        <v>4248</v>
      </c>
      <c r="D82" s="696" t="s">
        <v>4249</v>
      </c>
      <c r="E82" s="711"/>
      <c r="F82" s="711"/>
      <c r="G82" s="696"/>
      <c r="H82" s="696"/>
      <c r="I82" s="711"/>
      <c r="J82" s="711"/>
      <c r="K82" s="696"/>
      <c r="L82" s="696"/>
      <c r="M82" s="711">
        <v>11</v>
      </c>
      <c r="N82" s="711">
        <v>3784</v>
      </c>
      <c r="O82" s="701"/>
      <c r="P82" s="712">
        <v>344</v>
      </c>
    </row>
    <row r="83" spans="1:16" ht="14.4" customHeight="1" x14ac:dyDescent="0.3">
      <c r="A83" s="695" t="s">
        <v>4132</v>
      </c>
      <c r="B83" s="696" t="s">
        <v>4124</v>
      </c>
      <c r="C83" s="696" t="s">
        <v>4250</v>
      </c>
      <c r="D83" s="696" t="s">
        <v>4251</v>
      </c>
      <c r="E83" s="711"/>
      <c r="F83" s="711"/>
      <c r="G83" s="696"/>
      <c r="H83" s="696"/>
      <c r="I83" s="711">
        <v>1</v>
      </c>
      <c r="J83" s="711">
        <v>112</v>
      </c>
      <c r="K83" s="696"/>
      <c r="L83" s="696">
        <v>112</v>
      </c>
      <c r="M83" s="711"/>
      <c r="N83" s="711"/>
      <c r="O83" s="701"/>
      <c r="P83" s="712"/>
    </row>
    <row r="84" spans="1:16" ht="14.4" customHeight="1" x14ac:dyDescent="0.3">
      <c r="A84" s="695" t="s">
        <v>4132</v>
      </c>
      <c r="B84" s="696" t="s">
        <v>4124</v>
      </c>
      <c r="C84" s="696" t="s">
        <v>4252</v>
      </c>
      <c r="D84" s="696" t="s">
        <v>4253</v>
      </c>
      <c r="E84" s="711">
        <v>6</v>
      </c>
      <c r="F84" s="711">
        <v>882</v>
      </c>
      <c r="G84" s="696">
        <v>1</v>
      </c>
      <c r="H84" s="696">
        <v>147</v>
      </c>
      <c r="I84" s="711">
        <v>26</v>
      </c>
      <c r="J84" s="711">
        <v>3068</v>
      </c>
      <c r="K84" s="696">
        <v>3.4784580498866213</v>
      </c>
      <c r="L84" s="696">
        <v>118</v>
      </c>
      <c r="M84" s="711">
        <v>10</v>
      </c>
      <c r="N84" s="711">
        <v>1182</v>
      </c>
      <c r="O84" s="701">
        <v>1.3401360544217686</v>
      </c>
      <c r="P84" s="712">
        <v>118.2</v>
      </c>
    </row>
    <row r="85" spans="1:16" ht="14.4" customHeight="1" x14ac:dyDescent="0.3">
      <c r="A85" s="695" t="s">
        <v>4132</v>
      </c>
      <c r="B85" s="696" t="s">
        <v>4124</v>
      </c>
      <c r="C85" s="696" t="s">
        <v>4254</v>
      </c>
      <c r="D85" s="696" t="s">
        <v>4255</v>
      </c>
      <c r="E85" s="711"/>
      <c r="F85" s="711"/>
      <c r="G85" s="696"/>
      <c r="H85" s="696"/>
      <c r="I85" s="711"/>
      <c r="J85" s="711"/>
      <c r="K85" s="696"/>
      <c r="L85" s="696"/>
      <c r="M85" s="711">
        <v>3</v>
      </c>
      <c r="N85" s="711">
        <v>170</v>
      </c>
      <c r="O85" s="701"/>
      <c r="P85" s="712">
        <v>56.666666666666664</v>
      </c>
    </row>
    <row r="86" spans="1:16" ht="14.4" customHeight="1" x14ac:dyDescent="0.3">
      <c r="A86" s="695" t="s">
        <v>4132</v>
      </c>
      <c r="B86" s="696" t="s">
        <v>4124</v>
      </c>
      <c r="C86" s="696" t="s">
        <v>4256</v>
      </c>
      <c r="D86" s="696" t="s">
        <v>4257</v>
      </c>
      <c r="E86" s="711">
        <v>12</v>
      </c>
      <c r="F86" s="711">
        <v>2112</v>
      </c>
      <c r="G86" s="696">
        <v>1</v>
      </c>
      <c r="H86" s="696">
        <v>176</v>
      </c>
      <c r="I86" s="711">
        <v>1</v>
      </c>
      <c r="J86" s="711">
        <v>177</v>
      </c>
      <c r="K86" s="696">
        <v>8.3806818181818177E-2</v>
      </c>
      <c r="L86" s="696">
        <v>177</v>
      </c>
      <c r="M86" s="711">
        <v>5</v>
      </c>
      <c r="N86" s="711">
        <v>887</v>
      </c>
      <c r="O86" s="701">
        <v>0.41998106060606061</v>
      </c>
      <c r="P86" s="712">
        <v>177.4</v>
      </c>
    </row>
    <row r="87" spans="1:16" ht="14.4" customHeight="1" x14ac:dyDescent="0.3">
      <c r="A87" s="695" t="s">
        <v>4132</v>
      </c>
      <c r="B87" s="696" t="s">
        <v>4124</v>
      </c>
      <c r="C87" s="696" t="s">
        <v>4258</v>
      </c>
      <c r="D87" s="696" t="s">
        <v>4259</v>
      </c>
      <c r="E87" s="711">
        <v>4</v>
      </c>
      <c r="F87" s="711">
        <v>2500</v>
      </c>
      <c r="G87" s="696">
        <v>1</v>
      </c>
      <c r="H87" s="696">
        <v>625</v>
      </c>
      <c r="I87" s="711">
        <v>2</v>
      </c>
      <c r="J87" s="711">
        <v>1256</v>
      </c>
      <c r="K87" s="696">
        <v>0.50239999999999996</v>
      </c>
      <c r="L87" s="696">
        <v>628</v>
      </c>
      <c r="M87" s="711"/>
      <c r="N87" s="711"/>
      <c r="O87" s="701"/>
      <c r="P87" s="712"/>
    </row>
    <row r="88" spans="1:16" ht="14.4" customHeight="1" x14ac:dyDescent="0.3">
      <c r="A88" s="695" t="s">
        <v>4132</v>
      </c>
      <c r="B88" s="696" t="s">
        <v>4124</v>
      </c>
      <c r="C88" s="696" t="s">
        <v>4260</v>
      </c>
      <c r="D88" s="696" t="s">
        <v>4261</v>
      </c>
      <c r="E88" s="711">
        <v>9</v>
      </c>
      <c r="F88" s="711">
        <v>1440</v>
      </c>
      <c r="G88" s="696">
        <v>1</v>
      </c>
      <c r="H88" s="696">
        <v>160</v>
      </c>
      <c r="I88" s="711">
        <v>10</v>
      </c>
      <c r="J88" s="711">
        <v>1610</v>
      </c>
      <c r="K88" s="696">
        <v>1.1180555555555556</v>
      </c>
      <c r="L88" s="696">
        <v>161</v>
      </c>
      <c r="M88" s="711">
        <v>4</v>
      </c>
      <c r="N88" s="711">
        <v>942</v>
      </c>
      <c r="O88" s="701">
        <v>0.65416666666666667</v>
      </c>
      <c r="P88" s="712">
        <v>235.5</v>
      </c>
    </row>
    <row r="89" spans="1:16" ht="14.4" customHeight="1" x14ac:dyDescent="0.3">
      <c r="A89" s="695" t="s">
        <v>4132</v>
      </c>
      <c r="B89" s="696" t="s">
        <v>4124</v>
      </c>
      <c r="C89" s="696" t="s">
        <v>4262</v>
      </c>
      <c r="D89" s="696" t="s">
        <v>4263</v>
      </c>
      <c r="E89" s="711">
        <v>11</v>
      </c>
      <c r="F89" s="711">
        <v>5247</v>
      </c>
      <c r="G89" s="696">
        <v>1</v>
      </c>
      <c r="H89" s="696">
        <v>477</v>
      </c>
      <c r="I89" s="711">
        <v>8</v>
      </c>
      <c r="J89" s="711">
        <v>3840</v>
      </c>
      <c r="K89" s="696">
        <v>0.73184676958261863</v>
      </c>
      <c r="L89" s="696">
        <v>480</v>
      </c>
      <c r="M89" s="711">
        <v>9</v>
      </c>
      <c r="N89" s="711">
        <v>4325</v>
      </c>
      <c r="O89" s="701">
        <v>0.82428054126167338</v>
      </c>
      <c r="P89" s="712">
        <v>480.55555555555554</v>
      </c>
    </row>
    <row r="90" spans="1:16" ht="14.4" customHeight="1" x14ac:dyDescent="0.3">
      <c r="A90" s="695" t="s">
        <v>4132</v>
      </c>
      <c r="B90" s="696" t="s">
        <v>4124</v>
      </c>
      <c r="C90" s="696" t="s">
        <v>4264</v>
      </c>
      <c r="D90" s="696" t="s">
        <v>4265</v>
      </c>
      <c r="E90" s="711"/>
      <c r="F90" s="711"/>
      <c r="G90" s="696"/>
      <c r="H90" s="696"/>
      <c r="I90" s="711">
        <v>1</v>
      </c>
      <c r="J90" s="711">
        <v>124</v>
      </c>
      <c r="K90" s="696"/>
      <c r="L90" s="696">
        <v>124</v>
      </c>
      <c r="M90" s="711"/>
      <c r="N90" s="711"/>
      <c r="O90" s="701"/>
      <c r="P90" s="712"/>
    </row>
    <row r="91" spans="1:16" ht="14.4" customHeight="1" x14ac:dyDescent="0.3">
      <c r="A91" s="695" t="s">
        <v>4132</v>
      </c>
      <c r="B91" s="696" t="s">
        <v>4124</v>
      </c>
      <c r="C91" s="696" t="s">
        <v>4266</v>
      </c>
      <c r="D91" s="696" t="s">
        <v>4267</v>
      </c>
      <c r="E91" s="711">
        <v>72</v>
      </c>
      <c r="F91" s="711">
        <v>7848</v>
      </c>
      <c r="G91" s="696">
        <v>1</v>
      </c>
      <c r="H91" s="696">
        <v>109</v>
      </c>
      <c r="I91" s="711">
        <v>71</v>
      </c>
      <c r="J91" s="711">
        <v>7739</v>
      </c>
      <c r="K91" s="696">
        <v>0.98611111111111116</v>
      </c>
      <c r="L91" s="696">
        <v>109</v>
      </c>
      <c r="M91" s="711">
        <v>156</v>
      </c>
      <c r="N91" s="711">
        <v>17112</v>
      </c>
      <c r="O91" s="701">
        <v>2.1804281345565748</v>
      </c>
      <c r="P91" s="712">
        <v>109.69230769230769</v>
      </c>
    </row>
    <row r="92" spans="1:16" ht="14.4" customHeight="1" x14ac:dyDescent="0.3">
      <c r="A92" s="695" t="s">
        <v>4132</v>
      </c>
      <c r="B92" s="696" t="s">
        <v>4124</v>
      </c>
      <c r="C92" s="696" t="s">
        <v>4268</v>
      </c>
      <c r="D92" s="696" t="s">
        <v>4269</v>
      </c>
      <c r="E92" s="711"/>
      <c r="F92" s="711"/>
      <c r="G92" s="696"/>
      <c r="H92" s="696"/>
      <c r="I92" s="711"/>
      <c r="J92" s="711"/>
      <c r="K92" s="696"/>
      <c r="L92" s="696"/>
      <c r="M92" s="711">
        <v>3</v>
      </c>
      <c r="N92" s="711">
        <v>342</v>
      </c>
      <c r="O92" s="701"/>
      <c r="P92" s="712">
        <v>114</v>
      </c>
    </row>
    <row r="93" spans="1:16" ht="14.4" customHeight="1" x14ac:dyDescent="0.3">
      <c r="A93" s="695" t="s">
        <v>4132</v>
      </c>
      <c r="B93" s="696" t="s">
        <v>4124</v>
      </c>
      <c r="C93" s="696" t="s">
        <v>4270</v>
      </c>
      <c r="D93" s="696" t="s">
        <v>4271</v>
      </c>
      <c r="E93" s="711">
        <v>1</v>
      </c>
      <c r="F93" s="711">
        <v>956</v>
      </c>
      <c r="G93" s="696">
        <v>1</v>
      </c>
      <c r="H93" s="696">
        <v>956</v>
      </c>
      <c r="I93" s="711"/>
      <c r="J93" s="711"/>
      <c r="K93" s="696"/>
      <c r="L93" s="696"/>
      <c r="M93" s="711"/>
      <c r="N93" s="711"/>
      <c r="O93" s="701"/>
      <c r="P93" s="712"/>
    </row>
    <row r="94" spans="1:16" ht="14.4" customHeight="1" x14ac:dyDescent="0.3">
      <c r="A94" s="695" t="s">
        <v>4132</v>
      </c>
      <c r="B94" s="696" t="s">
        <v>4124</v>
      </c>
      <c r="C94" s="696" t="s">
        <v>4272</v>
      </c>
      <c r="D94" s="696" t="s">
        <v>4273</v>
      </c>
      <c r="E94" s="711">
        <v>6</v>
      </c>
      <c r="F94" s="711">
        <v>1770</v>
      </c>
      <c r="G94" s="696">
        <v>1</v>
      </c>
      <c r="H94" s="696">
        <v>295</v>
      </c>
      <c r="I94" s="711">
        <v>2</v>
      </c>
      <c r="J94" s="711">
        <v>596</v>
      </c>
      <c r="K94" s="696">
        <v>0.33672316384180789</v>
      </c>
      <c r="L94" s="696">
        <v>298</v>
      </c>
      <c r="M94" s="711">
        <v>2</v>
      </c>
      <c r="N94" s="711">
        <v>1184</v>
      </c>
      <c r="O94" s="701">
        <v>0.66892655367231635</v>
      </c>
      <c r="P94" s="712">
        <v>592</v>
      </c>
    </row>
    <row r="95" spans="1:16" ht="14.4" customHeight="1" x14ac:dyDescent="0.3">
      <c r="A95" s="695" t="s">
        <v>4132</v>
      </c>
      <c r="B95" s="696" t="s">
        <v>4124</v>
      </c>
      <c r="C95" s="696" t="s">
        <v>4274</v>
      </c>
      <c r="D95" s="696" t="s">
        <v>4275</v>
      </c>
      <c r="E95" s="711">
        <v>2</v>
      </c>
      <c r="F95" s="711">
        <v>1850</v>
      </c>
      <c r="G95" s="696">
        <v>1</v>
      </c>
      <c r="H95" s="696">
        <v>925</v>
      </c>
      <c r="I95" s="711">
        <v>1</v>
      </c>
      <c r="J95" s="711">
        <v>928</v>
      </c>
      <c r="K95" s="696">
        <v>0.50162162162162161</v>
      </c>
      <c r="L95" s="696">
        <v>928</v>
      </c>
      <c r="M95" s="711">
        <v>4</v>
      </c>
      <c r="N95" s="711">
        <v>3717</v>
      </c>
      <c r="O95" s="701">
        <v>2.0091891891891893</v>
      </c>
      <c r="P95" s="712">
        <v>929.25</v>
      </c>
    </row>
    <row r="96" spans="1:16" ht="14.4" customHeight="1" x14ac:dyDescent="0.3">
      <c r="A96" s="695" t="s">
        <v>4132</v>
      </c>
      <c r="B96" s="696" t="s">
        <v>4124</v>
      </c>
      <c r="C96" s="696" t="s">
        <v>4276</v>
      </c>
      <c r="D96" s="696" t="s">
        <v>4277</v>
      </c>
      <c r="E96" s="711">
        <v>63</v>
      </c>
      <c r="F96" s="711">
        <v>13923</v>
      </c>
      <c r="G96" s="696">
        <v>1</v>
      </c>
      <c r="H96" s="696">
        <v>221</v>
      </c>
      <c r="I96" s="711">
        <v>50</v>
      </c>
      <c r="J96" s="711">
        <v>11050</v>
      </c>
      <c r="K96" s="696">
        <v>0.79365079365079361</v>
      </c>
      <c r="L96" s="696">
        <v>221</v>
      </c>
      <c r="M96" s="711">
        <v>70</v>
      </c>
      <c r="N96" s="711">
        <v>15526</v>
      </c>
      <c r="O96" s="701">
        <v>1.1151332327802916</v>
      </c>
      <c r="P96" s="712">
        <v>221.8</v>
      </c>
    </row>
    <row r="97" spans="1:16" ht="14.4" customHeight="1" x14ac:dyDescent="0.3">
      <c r="A97" s="695" t="s">
        <v>4132</v>
      </c>
      <c r="B97" s="696" t="s">
        <v>4124</v>
      </c>
      <c r="C97" s="696" t="s">
        <v>4278</v>
      </c>
      <c r="D97" s="696" t="s">
        <v>4279</v>
      </c>
      <c r="E97" s="711">
        <v>1</v>
      </c>
      <c r="F97" s="711">
        <v>847</v>
      </c>
      <c r="G97" s="696">
        <v>1</v>
      </c>
      <c r="H97" s="696">
        <v>847</v>
      </c>
      <c r="I97" s="711"/>
      <c r="J97" s="711"/>
      <c r="K97" s="696"/>
      <c r="L97" s="696"/>
      <c r="M97" s="711">
        <v>1</v>
      </c>
      <c r="N97" s="711">
        <v>851</v>
      </c>
      <c r="O97" s="701">
        <v>1.0047225501770956</v>
      </c>
      <c r="P97" s="712">
        <v>851</v>
      </c>
    </row>
    <row r="98" spans="1:16" ht="14.4" customHeight="1" x14ac:dyDescent="0.3">
      <c r="A98" s="695" t="s">
        <v>4132</v>
      </c>
      <c r="B98" s="696" t="s">
        <v>4124</v>
      </c>
      <c r="C98" s="696" t="s">
        <v>4280</v>
      </c>
      <c r="D98" s="696" t="s">
        <v>4281</v>
      </c>
      <c r="E98" s="711">
        <v>3</v>
      </c>
      <c r="F98" s="711">
        <v>240</v>
      </c>
      <c r="G98" s="696">
        <v>1</v>
      </c>
      <c r="H98" s="696">
        <v>80</v>
      </c>
      <c r="I98" s="711">
        <v>2</v>
      </c>
      <c r="J98" s="711">
        <v>160</v>
      </c>
      <c r="K98" s="696">
        <v>0.66666666666666663</v>
      </c>
      <c r="L98" s="696">
        <v>80</v>
      </c>
      <c r="M98" s="711">
        <v>3</v>
      </c>
      <c r="N98" s="711">
        <v>244</v>
      </c>
      <c r="O98" s="701">
        <v>1.0166666666666666</v>
      </c>
      <c r="P98" s="712">
        <v>81.333333333333329</v>
      </c>
    </row>
    <row r="99" spans="1:16" ht="14.4" customHeight="1" x14ac:dyDescent="0.3">
      <c r="A99" s="695" t="s">
        <v>4132</v>
      </c>
      <c r="B99" s="696" t="s">
        <v>4124</v>
      </c>
      <c r="C99" s="696" t="s">
        <v>4282</v>
      </c>
      <c r="D99" s="696" t="s">
        <v>4283</v>
      </c>
      <c r="E99" s="711">
        <v>23</v>
      </c>
      <c r="F99" s="711">
        <v>4531</v>
      </c>
      <c r="G99" s="696">
        <v>1</v>
      </c>
      <c r="H99" s="696">
        <v>197</v>
      </c>
      <c r="I99" s="711">
        <v>15</v>
      </c>
      <c r="J99" s="711">
        <v>2970</v>
      </c>
      <c r="K99" s="696">
        <v>0.6554844405208563</v>
      </c>
      <c r="L99" s="696">
        <v>198</v>
      </c>
      <c r="M99" s="711">
        <v>8</v>
      </c>
      <c r="N99" s="711">
        <v>1774</v>
      </c>
      <c r="O99" s="701">
        <v>0.39152504965791218</v>
      </c>
      <c r="P99" s="712">
        <v>221.75</v>
      </c>
    </row>
    <row r="100" spans="1:16" ht="14.4" customHeight="1" x14ac:dyDescent="0.3">
      <c r="A100" s="695" t="s">
        <v>4132</v>
      </c>
      <c r="B100" s="696" t="s">
        <v>4124</v>
      </c>
      <c r="C100" s="696" t="s">
        <v>4284</v>
      </c>
      <c r="D100" s="696" t="s">
        <v>4285</v>
      </c>
      <c r="E100" s="711"/>
      <c r="F100" s="711"/>
      <c r="G100" s="696"/>
      <c r="H100" s="696"/>
      <c r="I100" s="711"/>
      <c r="J100" s="711"/>
      <c r="K100" s="696"/>
      <c r="L100" s="696"/>
      <c r="M100" s="711">
        <v>3</v>
      </c>
      <c r="N100" s="711">
        <v>933</v>
      </c>
      <c r="O100" s="701"/>
      <c r="P100" s="712">
        <v>311</v>
      </c>
    </row>
    <row r="101" spans="1:16" ht="14.4" customHeight="1" x14ac:dyDescent="0.3">
      <c r="A101" s="695" t="s">
        <v>4132</v>
      </c>
      <c r="B101" s="696" t="s">
        <v>4124</v>
      </c>
      <c r="C101" s="696" t="s">
        <v>4286</v>
      </c>
      <c r="D101" s="696" t="s">
        <v>4287</v>
      </c>
      <c r="E101" s="711"/>
      <c r="F101" s="711"/>
      <c r="G101" s="696"/>
      <c r="H101" s="696"/>
      <c r="I101" s="711"/>
      <c r="J101" s="711"/>
      <c r="K101" s="696"/>
      <c r="L101" s="696"/>
      <c r="M101" s="711">
        <v>1</v>
      </c>
      <c r="N101" s="711">
        <v>994</v>
      </c>
      <c r="O101" s="701"/>
      <c r="P101" s="712">
        <v>994</v>
      </c>
    </row>
    <row r="102" spans="1:16" ht="14.4" customHeight="1" x14ac:dyDescent="0.3">
      <c r="A102" s="695" t="s">
        <v>4132</v>
      </c>
      <c r="B102" s="696" t="s">
        <v>4124</v>
      </c>
      <c r="C102" s="696" t="s">
        <v>4288</v>
      </c>
      <c r="D102" s="696" t="s">
        <v>4289</v>
      </c>
      <c r="E102" s="711">
        <v>3</v>
      </c>
      <c r="F102" s="711">
        <v>333</v>
      </c>
      <c r="G102" s="696">
        <v>1</v>
      </c>
      <c r="H102" s="696">
        <v>111</v>
      </c>
      <c r="I102" s="711">
        <v>4</v>
      </c>
      <c r="J102" s="711">
        <v>448</v>
      </c>
      <c r="K102" s="696">
        <v>1.3453453453453454</v>
      </c>
      <c r="L102" s="696">
        <v>112</v>
      </c>
      <c r="M102" s="711">
        <v>4</v>
      </c>
      <c r="N102" s="711">
        <v>448</v>
      </c>
      <c r="O102" s="701">
        <v>1.3453453453453454</v>
      </c>
      <c r="P102" s="712">
        <v>112</v>
      </c>
    </row>
    <row r="103" spans="1:16" ht="14.4" customHeight="1" x14ac:dyDescent="0.3">
      <c r="A103" s="695" t="s">
        <v>4132</v>
      </c>
      <c r="B103" s="696" t="s">
        <v>4124</v>
      </c>
      <c r="C103" s="696" t="s">
        <v>4290</v>
      </c>
      <c r="D103" s="696" t="s">
        <v>4291</v>
      </c>
      <c r="E103" s="711"/>
      <c r="F103" s="711"/>
      <c r="G103" s="696"/>
      <c r="H103" s="696"/>
      <c r="I103" s="711">
        <v>1</v>
      </c>
      <c r="J103" s="711">
        <v>823</v>
      </c>
      <c r="K103" s="696"/>
      <c r="L103" s="696">
        <v>823</v>
      </c>
      <c r="M103" s="711"/>
      <c r="N103" s="711"/>
      <c r="O103" s="701"/>
      <c r="P103" s="712"/>
    </row>
    <row r="104" spans="1:16" ht="14.4" customHeight="1" x14ac:dyDescent="0.3">
      <c r="A104" s="695" t="s">
        <v>4132</v>
      </c>
      <c r="B104" s="696" t="s">
        <v>4124</v>
      </c>
      <c r="C104" s="696" t="s">
        <v>4292</v>
      </c>
      <c r="D104" s="696" t="s">
        <v>4293</v>
      </c>
      <c r="E104" s="711"/>
      <c r="F104" s="711"/>
      <c r="G104" s="696"/>
      <c r="H104" s="696"/>
      <c r="I104" s="711">
        <v>1</v>
      </c>
      <c r="J104" s="711">
        <v>170</v>
      </c>
      <c r="K104" s="696"/>
      <c r="L104" s="696">
        <v>170</v>
      </c>
      <c r="M104" s="711"/>
      <c r="N104" s="711"/>
      <c r="O104" s="701"/>
      <c r="P104" s="712"/>
    </row>
    <row r="105" spans="1:16" ht="14.4" customHeight="1" thickBot="1" x14ac:dyDescent="0.35">
      <c r="A105" s="703" t="s">
        <v>4132</v>
      </c>
      <c r="B105" s="704" t="s">
        <v>4124</v>
      </c>
      <c r="C105" s="704" t="s">
        <v>4294</v>
      </c>
      <c r="D105" s="704" t="s">
        <v>4295</v>
      </c>
      <c r="E105" s="713">
        <v>1</v>
      </c>
      <c r="F105" s="713">
        <v>74</v>
      </c>
      <c r="G105" s="704">
        <v>1</v>
      </c>
      <c r="H105" s="704">
        <v>74</v>
      </c>
      <c r="I105" s="713"/>
      <c r="J105" s="713"/>
      <c r="K105" s="704"/>
      <c r="L105" s="704"/>
      <c r="M105" s="713"/>
      <c r="N105" s="713"/>
      <c r="O105" s="709"/>
      <c r="P105" s="714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10373862</v>
      </c>
      <c r="C3" s="355">
        <f t="shared" ref="C3:R3" si="0">SUBTOTAL(9,C6:C1048576)</f>
        <v>14</v>
      </c>
      <c r="D3" s="355">
        <f t="shared" si="0"/>
        <v>9791159</v>
      </c>
      <c r="E3" s="355">
        <f t="shared" si="0"/>
        <v>20.172975075639343</v>
      </c>
      <c r="F3" s="355">
        <f t="shared" si="0"/>
        <v>9865739</v>
      </c>
      <c r="G3" s="358">
        <f>IF(B3&lt;&gt;0,F3/B3,"")</f>
        <v>0.9510189165809223</v>
      </c>
      <c r="H3" s="354">
        <f t="shared" si="0"/>
        <v>5960146.1200000057</v>
      </c>
      <c r="I3" s="355">
        <f t="shared" si="0"/>
        <v>4</v>
      </c>
      <c r="J3" s="355">
        <f t="shared" si="0"/>
        <v>4211327.04</v>
      </c>
      <c r="K3" s="355">
        <f t="shared" si="0"/>
        <v>3.5954300471529015</v>
      </c>
      <c r="L3" s="355">
        <f t="shared" si="0"/>
        <v>4781396.6499999994</v>
      </c>
      <c r="M3" s="356">
        <f>IF(H3&lt;&gt;0,L3/H3,"")</f>
        <v>0.80222809201865586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4297</v>
      </c>
      <c r="B6" s="755"/>
      <c r="C6" s="625"/>
      <c r="D6" s="755">
        <v>696</v>
      </c>
      <c r="E6" s="625"/>
      <c r="F6" s="755">
        <v>573</v>
      </c>
      <c r="G6" s="646"/>
      <c r="H6" s="755"/>
      <c r="I6" s="625"/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4298</v>
      </c>
      <c r="B7" s="756">
        <v>249</v>
      </c>
      <c r="C7" s="696">
        <v>1</v>
      </c>
      <c r="D7" s="756">
        <v>1276</v>
      </c>
      <c r="E7" s="696">
        <v>5.1244979919678713</v>
      </c>
      <c r="F7" s="756"/>
      <c r="G7" s="701"/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4299</v>
      </c>
      <c r="B8" s="756">
        <v>1028</v>
      </c>
      <c r="C8" s="696">
        <v>1</v>
      </c>
      <c r="D8" s="756">
        <v>348</v>
      </c>
      <c r="E8" s="696">
        <v>0.33852140077821014</v>
      </c>
      <c r="F8" s="756">
        <v>1145</v>
      </c>
      <c r="G8" s="701">
        <v>1.1138132295719845</v>
      </c>
      <c r="H8" s="756"/>
      <c r="I8" s="696"/>
      <c r="J8" s="756"/>
      <c r="K8" s="696"/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4300</v>
      </c>
      <c r="B9" s="756">
        <v>125</v>
      </c>
      <c r="C9" s="696">
        <v>1</v>
      </c>
      <c r="D9" s="756">
        <v>588</v>
      </c>
      <c r="E9" s="696">
        <v>4.7039999999999997</v>
      </c>
      <c r="F9" s="756">
        <v>232</v>
      </c>
      <c r="G9" s="701">
        <v>1.8560000000000001</v>
      </c>
      <c r="H9" s="756"/>
      <c r="I9" s="696"/>
      <c r="J9" s="756">
        <v>75</v>
      </c>
      <c r="K9" s="696"/>
      <c r="L9" s="756"/>
      <c r="M9" s="701"/>
      <c r="N9" s="756"/>
      <c r="O9" s="696"/>
      <c r="P9" s="756"/>
      <c r="Q9" s="696"/>
      <c r="R9" s="756"/>
      <c r="S9" s="702"/>
    </row>
    <row r="10" spans="1:19" ht="14.4" customHeight="1" x14ac:dyDescent="0.3">
      <c r="A10" s="718" t="s">
        <v>4301</v>
      </c>
      <c r="B10" s="756"/>
      <c r="C10" s="696"/>
      <c r="D10" s="756"/>
      <c r="E10" s="696"/>
      <c r="F10" s="756">
        <v>35</v>
      </c>
      <c r="G10" s="701"/>
      <c r="H10" s="756"/>
      <c r="I10" s="696"/>
      <c r="J10" s="756"/>
      <c r="K10" s="696"/>
      <c r="L10" s="756"/>
      <c r="M10" s="701"/>
      <c r="N10" s="756"/>
      <c r="O10" s="696"/>
      <c r="P10" s="756"/>
      <c r="Q10" s="696"/>
      <c r="R10" s="756"/>
      <c r="S10" s="702"/>
    </row>
    <row r="11" spans="1:19" ht="14.4" customHeight="1" x14ac:dyDescent="0.3">
      <c r="A11" s="718" t="s">
        <v>4302</v>
      </c>
      <c r="B11" s="756">
        <v>3065</v>
      </c>
      <c r="C11" s="696">
        <v>1</v>
      </c>
      <c r="D11" s="756">
        <v>464</v>
      </c>
      <c r="E11" s="696">
        <v>0.15138662316476345</v>
      </c>
      <c r="F11" s="756">
        <v>582</v>
      </c>
      <c r="G11" s="701">
        <v>0.1898858075040783</v>
      </c>
      <c r="H11" s="756"/>
      <c r="I11" s="696"/>
      <c r="J11" s="756"/>
      <c r="K11" s="696"/>
      <c r="L11" s="756"/>
      <c r="M11" s="701"/>
      <c r="N11" s="756"/>
      <c r="O11" s="696"/>
      <c r="P11" s="756"/>
      <c r="Q11" s="696"/>
      <c r="R11" s="756"/>
      <c r="S11" s="702"/>
    </row>
    <row r="12" spans="1:19" ht="14.4" customHeight="1" x14ac:dyDescent="0.3">
      <c r="A12" s="718" t="s">
        <v>4303</v>
      </c>
      <c r="B12" s="756">
        <v>534</v>
      </c>
      <c r="C12" s="696">
        <v>1</v>
      </c>
      <c r="D12" s="756">
        <v>1044</v>
      </c>
      <c r="E12" s="696">
        <v>1.9550561797752808</v>
      </c>
      <c r="F12" s="756">
        <v>5165</v>
      </c>
      <c r="G12" s="701">
        <v>9.6722846441947574</v>
      </c>
      <c r="H12" s="756"/>
      <c r="I12" s="696"/>
      <c r="J12" s="756"/>
      <c r="K12" s="696"/>
      <c r="L12" s="756"/>
      <c r="M12" s="701"/>
      <c r="N12" s="756"/>
      <c r="O12" s="696"/>
      <c r="P12" s="756"/>
      <c r="Q12" s="696"/>
      <c r="R12" s="756"/>
      <c r="S12" s="702"/>
    </row>
    <row r="13" spans="1:19" ht="14.4" customHeight="1" x14ac:dyDescent="0.3">
      <c r="A13" s="718" t="s">
        <v>4304</v>
      </c>
      <c r="B13" s="756"/>
      <c r="C13" s="696"/>
      <c r="D13" s="756"/>
      <c r="E13" s="696"/>
      <c r="F13" s="756">
        <v>116</v>
      </c>
      <c r="G13" s="701"/>
      <c r="H13" s="756"/>
      <c r="I13" s="696"/>
      <c r="J13" s="756"/>
      <c r="K13" s="696"/>
      <c r="L13" s="756"/>
      <c r="M13" s="701"/>
      <c r="N13" s="756"/>
      <c r="O13" s="696"/>
      <c r="P13" s="756"/>
      <c r="Q13" s="696"/>
      <c r="R13" s="756"/>
      <c r="S13" s="702"/>
    </row>
    <row r="14" spans="1:19" ht="14.4" customHeight="1" x14ac:dyDescent="0.3">
      <c r="A14" s="718" t="s">
        <v>4305</v>
      </c>
      <c r="B14" s="756">
        <v>7441</v>
      </c>
      <c r="C14" s="696">
        <v>1</v>
      </c>
      <c r="D14" s="756">
        <v>13117</v>
      </c>
      <c r="E14" s="696">
        <v>1.7628006988308023</v>
      </c>
      <c r="F14" s="756">
        <v>6038</v>
      </c>
      <c r="G14" s="701">
        <v>0.8114500739147964</v>
      </c>
      <c r="H14" s="756">
        <v>1065</v>
      </c>
      <c r="I14" s="696">
        <v>1</v>
      </c>
      <c r="J14" s="756">
        <v>3077</v>
      </c>
      <c r="K14" s="696">
        <v>2.8892018779342723</v>
      </c>
      <c r="L14" s="756"/>
      <c r="M14" s="701"/>
      <c r="N14" s="756"/>
      <c r="O14" s="696"/>
      <c r="P14" s="756"/>
      <c r="Q14" s="696"/>
      <c r="R14" s="756"/>
      <c r="S14" s="702"/>
    </row>
    <row r="15" spans="1:19" ht="14.4" customHeight="1" x14ac:dyDescent="0.3">
      <c r="A15" s="718" t="s">
        <v>4306</v>
      </c>
      <c r="B15" s="756"/>
      <c r="C15" s="696"/>
      <c r="D15" s="756">
        <v>232</v>
      </c>
      <c r="E15" s="696"/>
      <c r="F15" s="756"/>
      <c r="G15" s="701"/>
      <c r="H15" s="756"/>
      <c r="I15" s="696"/>
      <c r="J15" s="756"/>
      <c r="K15" s="696"/>
      <c r="L15" s="756"/>
      <c r="M15" s="701"/>
      <c r="N15" s="756"/>
      <c r="O15" s="696"/>
      <c r="P15" s="756"/>
      <c r="Q15" s="696"/>
      <c r="R15" s="756"/>
      <c r="S15" s="702"/>
    </row>
    <row r="16" spans="1:19" ht="14.4" customHeight="1" x14ac:dyDescent="0.3">
      <c r="A16" s="718" t="s">
        <v>4307</v>
      </c>
      <c r="B16" s="756"/>
      <c r="C16" s="696"/>
      <c r="D16" s="756"/>
      <c r="E16" s="696"/>
      <c r="F16" s="756">
        <v>116</v>
      </c>
      <c r="G16" s="701"/>
      <c r="H16" s="756"/>
      <c r="I16" s="696"/>
      <c r="J16" s="756"/>
      <c r="K16" s="696"/>
      <c r="L16" s="756"/>
      <c r="M16" s="701"/>
      <c r="N16" s="756"/>
      <c r="O16" s="696"/>
      <c r="P16" s="756"/>
      <c r="Q16" s="696"/>
      <c r="R16" s="756"/>
      <c r="S16" s="702"/>
    </row>
    <row r="17" spans="1:19" ht="14.4" customHeight="1" x14ac:dyDescent="0.3">
      <c r="A17" s="718" t="s">
        <v>4308</v>
      </c>
      <c r="B17" s="756">
        <v>125</v>
      </c>
      <c r="C17" s="696">
        <v>1</v>
      </c>
      <c r="D17" s="756"/>
      <c r="E17" s="696"/>
      <c r="F17" s="756">
        <v>116</v>
      </c>
      <c r="G17" s="701">
        <v>0.92800000000000005</v>
      </c>
      <c r="H17" s="756"/>
      <c r="I17" s="696"/>
      <c r="J17" s="756"/>
      <c r="K17" s="696"/>
      <c r="L17" s="756"/>
      <c r="M17" s="701"/>
      <c r="N17" s="756"/>
      <c r="O17" s="696"/>
      <c r="P17" s="756"/>
      <c r="Q17" s="696"/>
      <c r="R17" s="756"/>
      <c r="S17" s="702"/>
    </row>
    <row r="18" spans="1:19" ht="14.4" customHeight="1" x14ac:dyDescent="0.3">
      <c r="A18" s="718" t="s">
        <v>4309</v>
      </c>
      <c r="B18" s="756"/>
      <c r="C18" s="696"/>
      <c r="D18" s="756"/>
      <c r="E18" s="696"/>
      <c r="F18" s="756">
        <v>116</v>
      </c>
      <c r="G18" s="701"/>
      <c r="H18" s="756"/>
      <c r="I18" s="696"/>
      <c r="J18" s="756"/>
      <c r="K18" s="696"/>
      <c r="L18" s="756"/>
      <c r="M18" s="701"/>
      <c r="N18" s="756"/>
      <c r="O18" s="696"/>
      <c r="P18" s="756"/>
      <c r="Q18" s="696"/>
      <c r="R18" s="756"/>
      <c r="S18" s="702"/>
    </row>
    <row r="19" spans="1:19" ht="14.4" customHeight="1" x14ac:dyDescent="0.3">
      <c r="A19" s="718" t="s">
        <v>4310</v>
      </c>
      <c r="B19" s="756">
        <v>499</v>
      </c>
      <c r="C19" s="696">
        <v>1</v>
      </c>
      <c r="D19" s="756">
        <v>116</v>
      </c>
      <c r="E19" s="696">
        <v>0.23246492985971945</v>
      </c>
      <c r="F19" s="756">
        <v>588</v>
      </c>
      <c r="G19" s="701">
        <v>1.1783567134268538</v>
      </c>
      <c r="H19" s="756"/>
      <c r="I19" s="696"/>
      <c r="J19" s="756"/>
      <c r="K19" s="696"/>
      <c r="L19" s="756"/>
      <c r="M19" s="701"/>
      <c r="N19" s="756"/>
      <c r="O19" s="696"/>
      <c r="P19" s="756"/>
      <c r="Q19" s="696"/>
      <c r="R19" s="756"/>
      <c r="S19" s="702"/>
    </row>
    <row r="20" spans="1:19" ht="14.4" customHeight="1" x14ac:dyDescent="0.3">
      <c r="A20" s="718" t="s">
        <v>4311</v>
      </c>
      <c r="B20" s="756">
        <v>1000</v>
      </c>
      <c r="C20" s="696">
        <v>1</v>
      </c>
      <c r="D20" s="756">
        <v>1339</v>
      </c>
      <c r="E20" s="696">
        <v>1.339</v>
      </c>
      <c r="F20" s="756">
        <v>1572</v>
      </c>
      <c r="G20" s="701">
        <v>1.5720000000000001</v>
      </c>
      <c r="H20" s="756"/>
      <c r="I20" s="696"/>
      <c r="J20" s="756"/>
      <c r="K20" s="696"/>
      <c r="L20" s="756"/>
      <c r="M20" s="701"/>
      <c r="N20" s="756"/>
      <c r="O20" s="696"/>
      <c r="P20" s="756"/>
      <c r="Q20" s="696"/>
      <c r="R20" s="756"/>
      <c r="S20" s="702"/>
    </row>
    <row r="21" spans="1:19" ht="14.4" customHeight="1" x14ac:dyDescent="0.3">
      <c r="A21" s="718" t="s">
        <v>4312</v>
      </c>
      <c r="B21" s="756"/>
      <c r="C21" s="696"/>
      <c r="D21" s="756">
        <v>348</v>
      </c>
      <c r="E21" s="696"/>
      <c r="F21" s="756"/>
      <c r="G21" s="701"/>
      <c r="H21" s="756"/>
      <c r="I21" s="696"/>
      <c r="J21" s="756"/>
      <c r="K21" s="696"/>
      <c r="L21" s="756"/>
      <c r="M21" s="701"/>
      <c r="N21" s="756"/>
      <c r="O21" s="696"/>
      <c r="P21" s="756"/>
      <c r="Q21" s="696"/>
      <c r="R21" s="756"/>
      <c r="S21" s="702"/>
    </row>
    <row r="22" spans="1:19" ht="14.4" customHeight="1" x14ac:dyDescent="0.3">
      <c r="A22" s="718" t="s">
        <v>4313</v>
      </c>
      <c r="B22" s="756">
        <v>777</v>
      </c>
      <c r="C22" s="696">
        <v>1</v>
      </c>
      <c r="D22" s="756"/>
      <c r="E22" s="696"/>
      <c r="F22" s="756">
        <v>348</v>
      </c>
      <c r="G22" s="701">
        <v>0.44787644787644787</v>
      </c>
      <c r="H22" s="756">
        <v>150</v>
      </c>
      <c r="I22" s="696">
        <v>1</v>
      </c>
      <c r="J22" s="756"/>
      <c r="K22" s="696"/>
      <c r="L22" s="756"/>
      <c r="M22" s="701"/>
      <c r="N22" s="756"/>
      <c r="O22" s="696"/>
      <c r="P22" s="756"/>
      <c r="Q22" s="696"/>
      <c r="R22" s="756"/>
      <c r="S22" s="702"/>
    </row>
    <row r="23" spans="1:19" ht="14.4" customHeight="1" x14ac:dyDescent="0.3">
      <c r="A23" s="718" t="s">
        <v>4314</v>
      </c>
      <c r="B23" s="756">
        <v>3823</v>
      </c>
      <c r="C23" s="696">
        <v>1</v>
      </c>
      <c r="D23" s="756">
        <v>2435</v>
      </c>
      <c r="E23" s="696">
        <v>0.63693434475542765</v>
      </c>
      <c r="F23" s="756">
        <v>3605</v>
      </c>
      <c r="G23" s="701">
        <v>0.94297671985351816</v>
      </c>
      <c r="H23" s="756"/>
      <c r="I23" s="696"/>
      <c r="J23" s="756"/>
      <c r="K23" s="696"/>
      <c r="L23" s="756"/>
      <c r="M23" s="701"/>
      <c r="N23" s="756"/>
      <c r="O23" s="696"/>
      <c r="P23" s="756"/>
      <c r="Q23" s="696"/>
      <c r="R23" s="756"/>
      <c r="S23" s="702"/>
    </row>
    <row r="24" spans="1:19" ht="14.4" customHeight="1" x14ac:dyDescent="0.3">
      <c r="A24" s="718" t="s">
        <v>4315</v>
      </c>
      <c r="B24" s="756">
        <v>4533</v>
      </c>
      <c r="C24" s="696">
        <v>1</v>
      </c>
      <c r="D24" s="756">
        <v>5084</v>
      </c>
      <c r="E24" s="696">
        <v>1.1215530553717186</v>
      </c>
      <c r="F24" s="756">
        <v>5221</v>
      </c>
      <c r="G24" s="701">
        <v>1.1517758658724906</v>
      </c>
      <c r="H24" s="756">
        <v>269</v>
      </c>
      <c r="I24" s="696">
        <v>1</v>
      </c>
      <c r="J24" s="756"/>
      <c r="K24" s="696"/>
      <c r="L24" s="756"/>
      <c r="M24" s="701"/>
      <c r="N24" s="756"/>
      <c r="O24" s="696"/>
      <c r="P24" s="756"/>
      <c r="Q24" s="696"/>
      <c r="R24" s="756"/>
      <c r="S24" s="702"/>
    </row>
    <row r="25" spans="1:19" ht="14.4" customHeight="1" x14ac:dyDescent="0.3">
      <c r="A25" s="718" t="s">
        <v>4316</v>
      </c>
      <c r="B25" s="756">
        <v>10350414</v>
      </c>
      <c r="C25" s="696">
        <v>1</v>
      </c>
      <c r="D25" s="756">
        <v>9763608</v>
      </c>
      <c r="E25" s="696">
        <v>0.94330603587450701</v>
      </c>
      <c r="F25" s="756">
        <v>9839127</v>
      </c>
      <c r="G25" s="701">
        <v>0.95060226576444184</v>
      </c>
      <c r="H25" s="756">
        <v>5958662.1200000057</v>
      </c>
      <c r="I25" s="696">
        <v>1</v>
      </c>
      <c r="J25" s="756">
        <v>4208175.04</v>
      </c>
      <c r="K25" s="696">
        <v>0.70622816921862919</v>
      </c>
      <c r="L25" s="756">
        <v>4781396.6499999994</v>
      </c>
      <c r="M25" s="701">
        <v>0.80242788627860562</v>
      </c>
      <c r="N25" s="756"/>
      <c r="O25" s="696"/>
      <c r="P25" s="756"/>
      <c r="Q25" s="696"/>
      <c r="R25" s="756"/>
      <c r="S25" s="702"/>
    </row>
    <row r="26" spans="1:19" ht="14.4" customHeight="1" thickBot="1" x14ac:dyDescent="0.35">
      <c r="A26" s="758" t="s">
        <v>4317</v>
      </c>
      <c r="B26" s="757">
        <v>249</v>
      </c>
      <c r="C26" s="704">
        <v>1</v>
      </c>
      <c r="D26" s="757">
        <v>464</v>
      </c>
      <c r="E26" s="704">
        <v>1.8634538152610443</v>
      </c>
      <c r="F26" s="757">
        <v>1044</v>
      </c>
      <c r="G26" s="709">
        <v>4.1927710843373491</v>
      </c>
      <c r="H26" s="757"/>
      <c r="I26" s="704"/>
      <c r="J26" s="757"/>
      <c r="K26" s="704"/>
      <c r="L26" s="757"/>
      <c r="M26" s="709"/>
      <c r="N26" s="757"/>
      <c r="O26" s="704"/>
      <c r="P26" s="757"/>
      <c r="Q26" s="704"/>
      <c r="R26" s="757"/>
      <c r="S26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0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5470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13724.34</v>
      </c>
      <c r="G3" s="215">
        <f t="shared" si="0"/>
        <v>16334008.120000007</v>
      </c>
      <c r="H3" s="215"/>
      <c r="I3" s="215"/>
      <c r="J3" s="215">
        <f t="shared" si="0"/>
        <v>13005.680000000002</v>
      </c>
      <c r="K3" s="215">
        <f t="shared" si="0"/>
        <v>14002486.040000007</v>
      </c>
      <c r="L3" s="215"/>
      <c r="M3" s="215"/>
      <c r="N3" s="215">
        <f t="shared" si="0"/>
        <v>10939.280000000002</v>
      </c>
      <c r="O3" s="215">
        <f t="shared" si="0"/>
        <v>14647135.649999997</v>
      </c>
      <c r="P3" s="79">
        <f>IF(G3=0,0,O3/G3)</f>
        <v>0.89672636026582253</v>
      </c>
      <c r="Q3" s="216">
        <f>IF(N3=0,0,O3/N3)</f>
        <v>1338.9487836493804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4318</v>
      </c>
      <c r="B6" s="625" t="s">
        <v>4132</v>
      </c>
      <c r="C6" s="625" t="s">
        <v>4124</v>
      </c>
      <c r="D6" s="625" t="s">
        <v>4189</v>
      </c>
      <c r="E6" s="625" t="s">
        <v>4190</v>
      </c>
      <c r="F6" s="628"/>
      <c r="G6" s="628"/>
      <c r="H6" s="628"/>
      <c r="I6" s="628"/>
      <c r="J6" s="628">
        <v>2</v>
      </c>
      <c r="K6" s="628">
        <v>232</v>
      </c>
      <c r="L6" s="628"/>
      <c r="M6" s="628">
        <v>116</v>
      </c>
      <c r="N6" s="628"/>
      <c r="O6" s="628"/>
      <c r="P6" s="646"/>
      <c r="Q6" s="629"/>
    </row>
    <row r="7" spans="1:17" ht="14.4" customHeight="1" x14ac:dyDescent="0.3">
      <c r="A7" s="695" t="s">
        <v>4318</v>
      </c>
      <c r="B7" s="696" t="s">
        <v>4132</v>
      </c>
      <c r="C7" s="696" t="s">
        <v>4124</v>
      </c>
      <c r="D7" s="696" t="s">
        <v>4200</v>
      </c>
      <c r="E7" s="696" t="s">
        <v>4201</v>
      </c>
      <c r="F7" s="711"/>
      <c r="G7" s="711"/>
      <c r="H7" s="711"/>
      <c r="I7" s="711"/>
      <c r="J7" s="711">
        <v>4</v>
      </c>
      <c r="K7" s="711">
        <v>464</v>
      </c>
      <c r="L7" s="711"/>
      <c r="M7" s="711">
        <v>116</v>
      </c>
      <c r="N7" s="711">
        <v>4</v>
      </c>
      <c r="O7" s="711">
        <v>464</v>
      </c>
      <c r="P7" s="701"/>
      <c r="Q7" s="712">
        <v>116</v>
      </c>
    </row>
    <row r="8" spans="1:17" ht="14.4" customHeight="1" x14ac:dyDescent="0.3">
      <c r="A8" s="695" t="s">
        <v>4318</v>
      </c>
      <c r="B8" s="696" t="s">
        <v>4132</v>
      </c>
      <c r="C8" s="696" t="s">
        <v>4124</v>
      </c>
      <c r="D8" s="696" t="s">
        <v>4228</v>
      </c>
      <c r="E8" s="696" t="s">
        <v>4229</v>
      </c>
      <c r="F8" s="711"/>
      <c r="G8" s="711"/>
      <c r="H8" s="711"/>
      <c r="I8" s="711"/>
      <c r="J8" s="711">
        <v>2</v>
      </c>
      <c r="K8" s="711">
        <v>0</v>
      </c>
      <c r="L8" s="711"/>
      <c r="M8" s="711">
        <v>0</v>
      </c>
      <c r="N8" s="711"/>
      <c r="O8" s="711"/>
      <c r="P8" s="701"/>
      <c r="Q8" s="712"/>
    </row>
    <row r="9" spans="1:17" ht="14.4" customHeight="1" x14ac:dyDescent="0.3">
      <c r="A9" s="695" t="s">
        <v>4318</v>
      </c>
      <c r="B9" s="696" t="s">
        <v>4132</v>
      </c>
      <c r="C9" s="696" t="s">
        <v>4124</v>
      </c>
      <c r="D9" s="696" t="s">
        <v>4266</v>
      </c>
      <c r="E9" s="696" t="s">
        <v>4267</v>
      </c>
      <c r="F9" s="711"/>
      <c r="G9" s="711"/>
      <c r="H9" s="711"/>
      <c r="I9" s="711"/>
      <c r="J9" s="711"/>
      <c r="K9" s="711"/>
      <c r="L9" s="711"/>
      <c r="M9" s="711"/>
      <c r="N9" s="711">
        <v>1</v>
      </c>
      <c r="O9" s="711">
        <v>109</v>
      </c>
      <c r="P9" s="701"/>
      <c r="Q9" s="712">
        <v>109</v>
      </c>
    </row>
    <row r="10" spans="1:17" ht="14.4" customHeight="1" x14ac:dyDescent="0.3">
      <c r="A10" s="695" t="s">
        <v>4319</v>
      </c>
      <c r="B10" s="696" t="s">
        <v>4132</v>
      </c>
      <c r="C10" s="696" t="s">
        <v>4124</v>
      </c>
      <c r="D10" s="696" t="s">
        <v>4125</v>
      </c>
      <c r="E10" s="696" t="s">
        <v>4126</v>
      </c>
      <c r="F10" s="711">
        <v>1</v>
      </c>
      <c r="G10" s="711">
        <v>249</v>
      </c>
      <c r="H10" s="711">
        <v>1</v>
      </c>
      <c r="I10" s="711">
        <v>249</v>
      </c>
      <c r="J10" s="711">
        <v>2</v>
      </c>
      <c r="K10" s="711">
        <v>464</v>
      </c>
      <c r="L10" s="711">
        <v>1.8634538152610443</v>
      </c>
      <c r="M10" s="711">
        <v>232</v>
      </c>
      <c r="N10" s="711"/>
      <c r="O10" s="711"/>
      <c r="P10" s="701"/>
      <c r="Q10" s="712"/>
    </row>
    <row r="11" spans="1:17" ht="14.4" customHeight="1" x14ac:dyDescent="0.3">
      <c r="A11" s="695" t="s">
        <v>4319</v>
      </c>
      <c r="B11" s="696" t="s">
        <v>4132</v>
      </c>
      <c r="C11" s="696" t="s">
        <v>4124</v>
      </c>
      <c r="D11" s="696" t="s">
        <v>4189</v>
      </c>
      <c r="E11" s="696" t="s">
        <v>4190</v>
      </c>
      <c r="F11" s="711"/>
      <c r="G11" s="711"/>
      <c r="H11" s="711"/>
      <c r="I11" s="711"/>
      <c r="J11" s="711">
        <v>3</v>
      </c>
      <c r="K11" s="711">
        <v>348</v>
      </c>
      <c r="L11" s="711"/>
      <c r="M11" s="711">
        <v>116</v>
      </c>
      <c r="N11" s="711"/>
      <c r="O11" s="711"/>
      <c r="P11" s="701"/>
      <c r="Q11" s="712"/>
    </row>
    <row r="12" spans="1:17" ht="14.4" customHeight="1" x14ac:dyDescent="0.3">
      <c r="A12" s="695" t="s">
        <v>4319</v>
      </c>
      <c r="B12" s="696" t="s">
        <v>4132</v>
      </c>
      <c r="C12" s="696" t="s">
        <v>4124</v>
      </c>
      <c r="D12" s="696" t="s">
        <v>4200</v>
      </c>
      <c r="E12" s="696" t="s">
        <v>4201</v>
      </c>
      <c r="F12" s="711"/>
      <c r="G12" s="711"/>
      <c r="H12" s="711"/>
      <c r="I12" s="711"/>
      <c r="J12" s="711">
        <v>4</v>
      </c>
      <c r="K12" s="711">
        <v>464</v>
      </c>
      <c r="L12" s="711"/>
      <c r="M12" s="711">
        <v>116</v>
      </c>
      <c r="N12" s="711"/>
      <c r="O12" s="711"/>
      <c r="P12" s="701"/>
      <c r="Q12" s="712"/>
    </row>
    <row r="13" spans="1:17" ht="14.4" customHeight="1" x14ac:dyDescent="0.3">
      <c r="A13" s="695" t="s">
        <v>4319</v>
      </c>
      <c r="B13" s="696" t="s">
        <v>4132</v>
      </c>
      <c r="C13" s="696" t="s">
        <v>4124</v>
      </c>
      <c r="D13" s="696" t="s">
        <v>4228</v>
      </c>
      <c r="E13" s="696" t="s">
        <v>4229</v>
      </c>
      <c r="F13" s="711"/>
      <c r="G13" s="711"/>
      <c r="H13" s="711"/>
      <c r="I13" s="711"/>
      <c r="J13" s="711">
        <v>4</v>
      </c>
      <c r="K13" s="711">
        <v>0</v>
      </c>
      <c r="L13" s="711"/>
      <c r="M13" s="711">
        <v>0</v>
      </c>
      <c r="N13" s="711"/>
      <c r="O13" s="711"/>
      <c r="P13" s="701"/>
      <c r="Q13" s="712"/>
    </row>
    <row r="14" spans="1:17" ht="14.4" customHeight="1" x14ac:dyDescent="0.3">
      <c r="A14" s="695" t="s">
        <v>4320</v>
      </c>
      <c r="B14" s="696" t="s">
        <v>4132</v>
      </c>
      <c r="C14" s="696" t="s">
        <v>4124</v>
      </c>
      <c r="D14" s="696" t="s">
        <v>4181</v>
      </c>
      <c r="E14" s="696" t="s">
        <v>4182</v>
      </c>
      <c r="F14" s="711">
        <v>1</v>
      </c>
      <c r="G14" s="711">
        <v>34</v>
      </c>
      <c r="H14" s="711">
        <v>1</v>
      </c>
      <c r="I14" s="711">
        <v>34</v>
      </c>
      <c r="J14" s="711"/>
      <c r="K14" s="711"/>
      <c r="L14" s="711"/>
      <c r="M14" s="711"/>
      <c r="N14" s="711"/>
      <c r="O14" s="711"/>
      <c r="P14" s="701"/>
      <c r="Q14" s="712"/>
    </row>
    <row r="15" spans="1:17" ht="14.4" customHeight="1" x14ac:dyDescent="0.3">
      <c r="A15" s="695" t="s">
        <v>4320</v>
      </c>
      <c r="B15" s="696" t="s">
        <v>4132</v>
      </c>
      <c r="C15" s="696" t="s">
        <v>4124</v>
      </c>
      <c r="D15" s="696" t="s">
        <v>4125</v>
      </c>
      <c r="E15" s="696" t="s">
        <v>4126</v>
      </c>
      <c r="F15" s="711">
        <v>1</v>
      </c>
      <c r="G15" s="711">
        <v>249</v>
      </c>
      <c r="H15" s="711">
        <v>1</v>
      </c>
      <c r="I15" s="711">
        <v>249</v>
      </c>
      <c r="J15" s="711"/>
      <c r="K15" s="711"/>
      <c r="L15" s="711"/>
      <c r="M15" s="711"/>
      <c r="N15" s="711"/>
      <c r="O15" s="711"/>
      <c r="P15" s="701"/>
      <c r="Q15" s="712"/>
    </row>
    <row r="16" spans="1:17" ht="14.4" customHeight="1" x14ac:dyDescent="0.3">
      <c r="A16" s="695" t="s">
        <v>4320</v>
      </c>
      <c r="B16" s="696" t="s">
        <v>4132</v>
      </c>
      <c r="C16" s="696" t="s">
        <v>4124</v>
      </c>
      <c r="D16" s="696" t="s">
        <v>4189</v>
      </c>
      <c r="E16" s="696" t="s">
        <v>4190</v>
      </c>
      <c r="F16" s="711">
        <v>4</v>
      </c>
      <c r="G16" s="711">
        <v>500</v>
      </c>
      <c r="H16" s="711">
        <v>1</v>
      </c>
      <c r="I16" s="711">
        <v>125</v>
      </c>
      <c r="J16" s="711">
        <v>1</v>
      </c>
      <c r="K16" s="711">
        <v>116</v>
      </c>
      <c r="L16" s="711">
        <v>0.23200000000000001</v>
      </c>
      <c r="M16" s="711">
        <v>116</v>
      </c>
      <c r="N16" s="711"/>
      <c r="O16" s="711"/>
      <c r="P16" s="701"/>
      <c r="Q16" s="712"/>
    </row>
    <row r="17" spans="1:17" ht="14.4" customHeight="1" x14ac:dyDescent="0.3">
      <c r="A17" s="695" t="s">
        <v>4320</v>
      </c>
      <c r="B17" s="696" t="s">
        <v>4132</v>
      </c>
      <c r="C17" s="696" t="s">
        <v>4124</v>
      </c>
      <c r="D17" s="696" t="s">
        <v>4196</v>
      </c>
      <c r="E17" s="696" t="s">
        <v>4197</v>
      </c>
      <c r="F17" s="711"/>
      <c r="G17" s="711"/>
      <c r="H17" s="711"/>
      <c r="I17" s="711"/>
      <c r="J17" s="711"/>
      <c r="K17" s="711"/>
      <c r="L17" s="711"/>
      <c r="M17" s="711"/>
      <c r="N17" s="711">
        <v>1</v>
      </c>
      <c r="O17" s="711">
        <v>95</v>
      </c>
      <c r="P17" s="701"/>
      <c r="Q17" s="712">
        <v>95</v>
      </c>
    </row>
    <row r="18" spans="1:17" ht="14.4" customHeight="1" x14ac:dyDescent="0.3">
      <c r="A18" s="695" t="s">
        <v>4320</v>
      </c>
      <c r="B18" s="696" t="s">
        <v>4132</v>
      </c>
      <c r="C18" s="696" t="s">
        <v>4124</v>
      </c>
      <c r="D18" s="696" t="s">
        <v>4198</v>
      </c>
      <c r="E18" s="696" t="s">
        <v>4199</v>
      </c>
      <c r="F18" s="711">
        <v>1</v>
      </c>
      <c r="G18" s="711">
        <v>91</v>
      </c>
      <c r="H18" s="711">
        <v>1</v>
      </c>
      <c r="I18" s="711">
        <v>91</v>
      </c>
      <c r="J18" s="711"/>
      <c r="K18" s="711"/>
      <c r="L18" s="711"/>
      <c r="M18" s="711"/>
      <c r="N18" s="711"/>
      <c r="O18" s="711"/>
      <c r="P18" s="701"/>
      <c r="Q18" s="712"/>
    </row>
    <row r="19" spans="1:17" ht="14.4" customHeight="1" x14ac:dyDescent="0.3">
      <c r="A19" s="695" t="s">
        <v>4320</v>
      </c>
      <c r="B19" s="696" t="s">
        <v>4132</v>
      </c>
      <c r="C19" s="696" t="s">
        <v>4124</v>
      </c>
      <c r="D19" s="696" t="s">
        <v>4200</v>
      </c>
      <c r="E19" s="696" t="s">
        <v>4201</v>
      </c>
      <c r="F19" s="711"/>
      <c r="G19" s="711"/>
      <c r="H19" s="711"/>
      <c r="I19" s="711"/>
      <c r="J19" s="711">
        <v>2</v>
      </c>
      <c r="K19" s="711">
        <v>232</v>
      </c>
      <c r="L19" s="711"/>
      <c r="M19" s="711">
        <v>116</v>
      </c>
      <c r="N19" s="711">
        <v>7</v>
      </c>
      <c r="O19" s="711">
        <v>818</v>
      </c>
      <c r="P19" s="701"/>
      <c r="Q19" s="712">
        <v>116.85714285714286</v>
      </c>
    </row>
    <row r="20" spans="1:17" ht="14.4" customHeight="1" x14ac:dyDescent="0.3">
      <c r="A20" s="695" t="s">
        <v>4320</v>
      </c>
      <c r="B20" s="696" t="s">
        <v>4132</v>
      </c>
      <c r="C20" s="696" t="s">
        <v>4124</v>
      </c>
      <c r="D20" s="696" t="s">
        <v>4222</v>
      </c>
      <c r="E20" s="696" t="s">
        <v>4223</v>
      </c>
      <c r="F20" s="711">
        <v>1</v>
      </c>
      <c r="G20" s="711">
        <v>154</v>
      </c>
      <c r="H20" s="711">
        <v>1</v>
      </c>
      <c r="I20" s="711">
        <v>154</v>
      </c>
      <c r="J20" s="711"/>
      <c r="K20" s="711"/>
      <c r="L20" s="711"/>
      <c r="M20" s="711"/>
      <c r="N20" s="711"/>
      <c r="O20" s="711"/>
      <c r="P20" s="701"/>
      <c r="Q20" s="712"/>
    </row>
    <row r="21" spans="1:17" ht="14.4" customHeight="1" x14ac:dyDescent="0.3">
      <c r="A21" s="695" t="s">
        <v>4320</v>
      </c>
      <c r="B21" s="696" t="s">
        <v>4132</v>
      </c>
      <c r="C21" s="696" t="s">
        <v>4124</v>
      </c>
      <c r="D21" s="696" t="s">
        <v>4226</v>
      </c>
      <c r="E21" s="696" t="s">
        <v>4227</v>
      </c>
      <c r="F21" s="711"/>
      <c r="G21" s="711"/>
      <c r="H21" s="711"/>
      <c r="I21" s="711"/>
      <c r="J21" s="711">
        <v>1</v>
      </c>
      <c r="K21" s="711">
        <v>0</v>
      </c>
      <c r="L21" s="711"/>
      <c r="M21" s="711">
        <v>0</v>
      </c>
      <c r="N21" s="711"/>
      <c r="O21" s="711"/>
      <c r="P21" s="701"/>
      <c r="Q21" s="712"/>
    </row>
    <row r="22" spans="1:17" ht="14.4" customHeight="1" x14ac:dyDescent="0.3">
      <c r="A22" s="695" t="s">
        <v>4320</v>
      </c>
      <c r="B22" s="696" t="s">
        <v>4132</v>
      </c>
      <c r="C22" s="696" t="s">
        <v>4124</v>
      </c>
      <c r="D22" s="696" t="s">
        <v>4228</v>
      </c>
      <c r="E22" s="696" t="s">
        <v>4229</v>
      </c>
      <c r="F22" s="711"/>
      <c r="G22" s="711"/>
      <c r="H22" s="711"/>
      <c r="I22" s="711"/>
      <c r="J22" s="711">
        <v>2</v>
      </c>
      <c r="K22" s="711">
        <v>0</v>
      </c>
      <c r="L22" s="711"/>
      <c r="M22" s="711">
        <v>0</v>
      </c>
      <c r="N22" s="711"/>
      <c r="O22" s="711"/>
      <c r="P22" s="701"/>
      <c r="Q22" s="712"/>
    </row>
    <row r="23" spans="1:17" ht="14.4" customHeight="1" x14ac:dyDescent="0.3">
      <c r="A23" s="695" t="s">
        <v>4320</v>
      </c>
      <c r="B23" s="696" t="s">
        <v>4132</v>
      </c>
      <c r="C23" s="696" t="s">
        <v>4124</v>
      </c>
      <c r="D23" s="696" t="s">
        <v>4244</v>
      </c>
      <c r="E23" s="696" t="s">
        <v>4245</v>
      </c>
      <c r="F23" s="711"/>
      <c r="G23" s="711"/>
      <c r="H23" s="711"/>
      <c r="I23" s="711"/>
      <c r="J23" s="711"/>
      <c r="K23" s="711"/>
      <c r="L23" s="711"/>
      <c r="M23" s="711"/>
      <c r="N23" s="711">
        <v>1</v>
      </c>
      <c r="O23" s="711">
        <v>232</v>
      </c>
      <c r="P23" s="701"/>
      <c r="Q23" s="712">
        <v>232</v>
      </c>
    </row>
    <row r="24" spans="1:17" ht="14.4" customHeight="1" x14ac:dyDescent="0.3">
      <c r="A24" s="695" t="s">
        <v>4321</v>
      </c>
      <c r="B24" s="696" t="s">
        <v>4132</v>
      </c>
      <c r="C24" s="696" t="s">
        <v>4156</v>
      </c>
      <c r="D24" s="696" t="s">
        <v>4159</v>
      </c>
      <c r="E24" s="696" t="s">
        <v>4119</v>
      </c>
      <c r="F24" s="711"/>
      <c r="G24" s="711"/>
      <c r="H24" s="711"/>
      <c r="I24" s="711"/>
      <c r="J24" s="711">
        <v>1</v>
      </c>
      <c r="K24" s="711">
        <v>75</v>
      </c>
      <c r="L24" s="711"/>
      <c r="M24" s="711">
        <v>75</v>
      </c>
      <c r="N24" s="711"/>
      <c r="O24" s="711"/>
      <c r="P24" s="701"/>
      <c r="Q24" s="712"/>
    </row>
    <row r="25" spans="1:17" ht="14.4" customHeight="1" x14ac:dyDescent="0.3">
      <c r="A25" s="695" t="s">
        <v>4321</v>
      </c>
      <c r="B25" s="696" t="s">
        <v>4132</v>
      </c>
      <c r="C25" s="696" t="s">
        <v>4124</v>
      </c>
      <c r="D25" s="696" t="s">
        <v>4189</v>
      </c>
      <c r="E25" s="696" t="s">
        <v>4190</v>
      </c>
      <c r="F25" s="711">
        <v>1</v>
      </c>
      <c r="G25" s="711">
        <v>125</v>
      </c>
      <c r="H25" s="711">
        <v>1</v>
      </c>
      <c r="I25" s="711">
        <v>125</v>
      </c>
      <c r="J25" s="711">
        <v>4</v>
      </c>
      <c r="K25" s="711">
        <v>464</v>
      </c>
      <c r="L25" s="711">
        <v>3.7120000000000002</v>
      </c>
      <c r="M25" s="711">
        <v>116</v>
      </c>
      <c r="N25" s="711"/>
      <c r="O25" s="711"/>
      <c r="P25" s="701"/>
      <c r="Q25" s="712"/>
    </row>
    <row r="26" spans="1:17" ht="14.4" customHeight="1" x14ac:dyDescent="0.3">
      <c r="A26" s="695" t="s">
        <v>4321</v>
      </c>
      <c r="B26" s="696" t="s">
        <v>4132</v>
      </c>
      <c r="C26" s="696" t="s">
        <v>4124</v>
      </c>
      <c r="D26" s="696" t="s">
        <v>4192</v>
      </c>
      <c r="E26" s="696" t="s">
        <v>4193</v>
      </c>
      <c r="F26" s="711"/>
      <c r="G26" s="711"/>
      <c r="H26" s="711"/>
      <c r="I26" s="711"/>
      <c r="J26" s="711">
        <v>1</v>
      </c>
      <c r="K26" s="711">
        <v>124</v>
      </c>
      <c r="L26" s="711"/>
      <c r="M26" s="711">
        <v>124</v>
      </c>
      <c r="N26" s="711"/>
      <c r="O26" s="711"/>
      <c r="P26" s="701"/>
      <c r="Q26" s="712"/>
    </row>
    <row r="27" spans="1:17" ht="14.4" customHeight="1" x14ac:dyDescent="0.3">
      <c r="A27" s="695" t="s">
        <v>4321</v>
      </c>
      <c r="B27" s="696" t="s">
        <v>4132</v>
      </c>
      <c r="C27" s="696" t="s">
        <v>4124</v>
      </c>
      <c r="D27" s="696" t="s">
        <v>4200</v>
      </c>
      <c r="E27" s="696" t="s">
        <v>4201</v>
      </c>
      <c r="F27" s="711"/>
      <c r="G27" s="711"/>
      <c r="H27" s="711"/>
      <c r="I27" s="711"/>
      <c r="J27" s="711"/>
      <c r="K27" s="711"/>
      <c r="L27" s="711"/>
      <c r="M27" s="711"/>
      <c r="N27" s="711">
        <v>2</v>
      </c>
      <c r="O27" s="711">
        <v>232</v>
      </c>
      <c r="P27" s="701"/>
      <c r="Q27" s="712">
        <v>116</v>
      </c>
    </row>
    <row r="28" spans="1:17" ht="14.4" customHeight="1" x14ac:dyDescent="0.3">
      <c r="A28" s="695" t="s">
        <v>4321</v>
      </c>
      <c r="B28" s="696" t="s">
        <v>4132</v>
      </c>
      <c r="C28" s="696" t="s">
        <v>4124</v>
      </c>
      <c r="D28" s="696" t="s">
        <v>4226</v>
      </c>
      <c r="E28" s="696" t="s">
        <v>4227</v>
      </c>
      <c r="F28" s="711">
        <v>1</v>
      </c>
      <c r="G28" s="711">
        <v>0</v>
      </c>
      <c r="H28" s="711"/>
      <c r="I28" s="711">
        <v>0</v>
      </c>
      <c r="J28" s="711">
        <v>1</v>
      </c>
      <c r="K28" s="711">
        <v>0</v>
      </c>
      <c r="L28" s="711"/>
      <c r="M28" s="711">
        <v>0</v>
      </c>
      <c r="N28" s="711"/>
      <c r="O28" s="711"/>
      <c r="P28" s="701"/>
      <c r="Q28" s="712"/>
    </row>
    <row r="29" spans="1:17" ht="14.4" customHeight="1" x14ac:dyDescent="0.3">
      <c r="A29" s="695" t="s">
        <v>4322</v>
      </c>
      <c r="B29" s="696" t="s">
        <v>4132</v>
      </c>
      <c r="C29" s="696" t="s">
        <v>4124</v>
      </c>
      <c r="D29" s="696" t="s">
        <v>4181</v>
      </c>
      <c r="E29" s="696" t="s">
        <v>4182</v>
      </c>
      <c r="F29" s="711"/>
      <c r="G29" s="711"/>
      <c r="H29" s="711"/>
      <c r="I29" s="711"/>
      <c r="J29" s="711"/>
      <c r="K29" s="711"/>
      <c r="L29" s="711"/>
      <c r="M29" s="711"/>
      <c r="N29" s="711">
        <v>1</v>
      </c>
      <c r="O29" s="711">
        <v>35</v>
      </c>
      <c r="P29" s="701"/>
      <c r="Q29" s="712">
        <v>35</v>
      </c>
    </row>
    <row r="30" spans="1:17" ht="14.4" customHeight="1" x14ac:dyDescent="0.3">
      <c r="A30" s="695" t="s">
        <v>4323</v>
      </c>
      <c r="B30" s="696" t="s">
        <v>4132</v>
      </c>
      <c r="C30" s="696" t="s">
        <v>4124</v>
      </c>
      <c r="D30" s="696" t="s">
        <v>4125</v>
      </c>
      <c r="E30" s="696" t="s">
        <v>4126</v>
      </c>
      <c r="F30" s="711">
        <v>5</v>
      </c>
      <c r="G30" s="711">
        <v>1245</v>
      </c>
      <c r="H30" s="711">
        <v>1</v>
      </c>
      <c r="I30" s="711">
        <v>249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4323</v>
      </c>
      <c r="B31" s="696" t="s">
        <v>4132</v>
      </c>
      <c r="C31" s="696" t="s">
        <v>4124</v>
      </c>
      <c r="D31" s="696" t="s">
        <v>4189</v>
      </c>
      <c r="E31" s="696" t="s">
        <v>4190</v>
      </c>
      <c r="F31" s="711">
        <v>1</v>
      </c>
      <c r="G31" s="711">
        <v>125</v>
      </c>
      <c r="H31" s="711">
        <v>1</v>
      </c>
      <c r="I31" s="711">
        <v>125</v>
      </c>
      <c r="J31" s="711">
        <v>2</v>
      </c>
      <c r="K31" s="711">
        <v>232</v>
      </c>
      <c r="L31" s="711">
        <v>1.8560000000000001</v>
      </c>
      <c r="M31" s="711">
        <v>116</v>
      </c>
      <c r="N31" s="711"/>
      <c r="O31" s="711"/>
      <c r="P31" s="701"/>
      <c r="Q31" s="712"/>
    </row>
    <row r="32" spans="1:17" ht="14.4" customHeight="1" x14ac:dyDescent="0.3">
      <c r="A32" s="695" t="s">
        <v>4323</v>
      </c>
      <c r="B32" s="696" t="s">
        <v>4132</v>
      </c>
      <c r="C32" s="696" t="s">
        <v>4124</v>
      </c>
      <c r="D32" s="696" t="s">
        <v>4200</v>
      </c>
      <c r="E32" s="696" t="s">
        <v>4201</v>
      </c>
      <c r="F32" s="711"/>
      <c r="G32" s="711"/>
      <c r="H32" s="711"/>
      <c r="I32" s="711"/>
      <c r="J32" s="711">
        <v>2</v>
      </c>
      <c r="K32" s="711">
        <v>232</v>
      </c>
      <c r="L32" s="711"/>
      <c r="M32" s="711">
        <v>116</v>
      </c>
      <c r="N32" s="711">
        <v>3</v>
      </c>
      <c r="O32" s="711">
        <v>348</v>
      </c>
      <c r="P32" s="701"/>
      <c r="Q32" s="712">
        <v>116</v>
      </c>
    </row>
    <row r="33" spans="1:17" ht="14.4" customHeight="1" x14ac:dyDescent="0.3">
      <c r="A33" s="695" t="s">
        <v>4323</v>
      </c>
      <c r="B33" s="696" t="s">
        <v>4132</v>
      </c>
      <c r="C33" s="696" t="s">
        <v>4124</v>
      </c>
      <c r="D33" s="696" t="s">
        <v>4214</v>
      </c>
      <c r="E33" s="696" t="s">
        <v>4215</v>
      </c>
      <c r="F33" s="711">
        <v>1</v>
      </c>
      <c r="G33" s="711">
        <v>1620</v>
      </c>
      <c r="H33" s="711">
        <v>1</v>
      </c>
      <c r="I33" s="711">
        <v>1620</v>
      </c>
      <c r="J33" s="711"/>
      <c r="K33" s="711"/>
      <c r="L33" s="711"/>
      <c r="M33" s="711"/>
      <c r="N33" s="711"/>
      <c r="O33" s="711"/>
      <c r="P33" s="701"/>
      <c r="Q33" s="712"/>
    </row>
    <row r="34" spans="1:17" ht="14.4" customHeight="1" x14ac:dyDescent="0.3">
      <c r="A34" s="695" t="s">
        <v>4323</v>
      </c>
      <c r="B34" s="696" t="s">
        <v>4132</v>
      </c>
      <c r="C34" s="696" t="s">
        <v>4124</v>
      </c>
      <c r="D34" s="696" t="s">
        <v>4228</v>
      </c>
      <c r="E34" s="696" t="s">
        <v>4229</v>
      </c>
      <c r="F34" s="711"/>
      <c r="G34" s="711"/>
      <c r="H34" s="711"/>
      <c r="I34" s="711"/>
      <c r="J34" s="711">
        <v>2</v>
      </c>
      <c r="K34" s="711">
        <v>0</v>
      </c>
      <c r="L34" s="711"/>
      <c r="M34" s="711">
        <v>0</v>
      </c>
      <c r="N34" s="711"/>
      <c r="O34" s="711"/>
      <c r="P34" s="701"/>
      <c r="Q34" s="712"/>
    </row>
    <row r="35" spans="1:17" ht="14.4" customHeight="1" x14ac:dyDescent="0.3">
      <c r="A35" s="695" t="s">
        <v>4323</v>
      </c>
      <c r="B35" s="696" t="s">
        <v>4132</v>
      </c>
      <c r="C35" s="696" t="s">
        <v>4124</v>
      </c>
      <c r="D35" s="696" t="s">
        <v>4232</v>
      </c>
      <c r="E35" s="696" t="s">
        <v>4233</v>
      </c>
      <c r="F35" s="711">
        <v>1</v>
      </c>
      <c r="G35" s="711">
        <v>75</v>
      </c>
      <c r="H35" s="711">
        <v>1</v>
      </c>
      <c r="I35" s="711">
        <v>75</v>
      </c>
      <c r="J35" s="711"/>
      <c r="K35" s="711"/>
      <c r="L35" s="711"/>
      <c r="M35" s="711"/>
      <c r="N35" s="711"/>
      <c r="O35" s="711"/>
      <c r="P35" s="701"/>
      <c r="Q35" s="712"/>
    </row>
    <row r="36" spans="1:17" ht="14.4" customHeight="1" x14ac:dyDescent="0.3">
      <c r="A36" s="695" t="s">
        <v>4323</v>
      </c>
      <c r="B36" s="696" t="s">
        <v>4132</v>
      </c>
      <c r="C36" s="696" t="s">
        <v>4124</v>
      </c>
      <c r="D36" s="696" t="s">
        <v>4244</v>
      </c>
      <c r="E36" s="696" t="s">
        <v>4245</v>
      </c>
      <c r="F36" s="711"/>
      <c r="G36" s="711"/>
      <c r="H36" s="711"/>
      <c r="I36" s="711"/>
      <c r="J36" s="711"/>
      <c r="K36" s="711"/>
      <c r="L36" s="711"/>
      <c r="M36" s="711"/>
      <c r="N36" s="711">
        <v>1</v>
      </c>
      <c r="O36" s="711">
        <v>234</v>
      </c>
      <c r="P36" s="701"/>
      <c r="Q36" s="712">
        <v>234</v>
      </c>
    </row>
    <row r="37" spans="1:17" ht="14.4" customHeight="1" x14ac:dyDescent="0.3">
      <c r="A37" s="695" t="s">
        <v>4324</v>
      </c>
      <c r="B37" s="696" t="s">
        <v>4132</v>
      </c>
      <c r="C37" s="696" t="s">
        <v>4124</v>
      </c>
      <c r="D37" s="696" t="s">
        <v>4181</v>
      </c>
      <c r="E37" s="696" t="s">
        <v>4182</v>
      </c>
      <c r="F37" s="711">
        <v>1</v>
      </c>
      <c r="G37" s="711">
        <v>34</v>
      </c>
      <c r="H37" s="711">
        <v>1</v>
      </c>
      <c r="I37" s="711">
        <v>34</v>
      </c>
      <c r="J37" s="711"/>
      <c r="K37" s="711"/>
      <c r="L37" s="711"/>
      <c r="M37" s="711"/>
      <c r="N37" s="711"/>
      <c r="O37" s="711"/>
      <c r="P37" s="701"/>
      <c r="Q37" s="712"/>
    </row>
    <row r="38" spans="1:17" ht="14.4" customHeight="1" x14ac:dyDescent="0.3">
      <c r="A38" s="695" t="s">
        <v>4324</v>
      </c>
      <c r="B38" s="696" t="s">
        <v>4132</v>
      </c>
      <c r="C38" s="696" t="s">
        <v>4124</v>
      </c>
      <c r="D38" s="696" t="s">
        <v>4125</v>
      </c>
      <c r="E38" s="696" t="s">
        <v>4126</v>
      </c>
      <c r="F38" s="711"/>
      <c r="G38" s="711"/>
      <c r="H38" s="711"/>
      <c r="I38" s="711"/>
      <c r="J38" s="711">
        <v>1</v>
      </c>
      <c r="K38" s="711">
        <v>232</v>
      </c>
      <c r="L38" s="711"/>
      <c r="M38" s="711">
        <v>232</v>
      </c>
      <c r="N38" s="711"/>
      <c r="O38" s="711"/>
      <c r="P38" s="701"/>
      <c r="Q38" s="712"/>
    </row>
    <row r="39" spans="1:17" ht="14.4" customHeight="1" x14ac:dyDescent="0.3">
      <c r="A39" s="695" t="s">
        <v>4324</v>
      </c>
      <c r="B39" s="696" t="s">
        <v>4132</v>
      </c>
      <c r="C39" s="696" t="s">
        <v>4124</v>
      </c>
      <c r="D39" s="696" t="s">
        <v>4189</v>
      </c>
      <c r="E39" s="696" t="s">
        <v>4190</v>
      </c>
      <c r="F39" s="711">
        <v>4</v>
      </c>
      <c r="G39" s="711">
        <v>500</v>
      </c>
      <c r="H39" s="711">
        <v>1</v>
      </c>
      <c r="I39" s="711">
        <v>125</v>
      </c>
      <c r="J39" s="711"/>
      <c r="K39" s="711"/>
      <c r="L39" s="711"/>
      <c r="M39" s="711"/>
      <c r="N39" s="711"/>
      <c r="O39" s="711"/>
      <c r="P39" s="701"/>
      <c r="Q39" s="712"/>
    </row>
    <row r="40" spans="1:17" ht="14.4" customHeight="1" x14ac:dyDescent="0.3">
      <c r="A40" s="695" t="s">
        <v>4324</v>
      </c>
      <c r="B40" s="696" t="s">
        <v>4132</v>
      </c>
      <c r="C40" s="696" t="s">
        <v>4124</v>
      </c>
      <c r="D40" s="696" t="s">
        <v>4200</v>
      </c>
      <c r="E40" s="696" t="s">
        <v>4201</v>
      </c>
      <c r="F40" s="711"/>
      <c r="G40" s="711"/>
      <c r="H40" s="711"/>
      <c r="I40" s="711"/>
      <c r="J40" s="711">
        <v>7</v>
      </c>
      <c r="K40" s="711">
        <v>812</v>
      </c>
      <c r="L40" s="711"/>
      <c r="M40" s="711">
        <v>116</v>
      </c>
      <c r="N40" s="711">
        <v>5</v>
      </c>
      <c r="O40" s="711">
        <v>582</v>
      </c>
      <c r="P40" s="701"/>
      <c r="Q40" s="712">
        <v>116.4</v>
      </c>
    </row>
    <row r="41" spans="1:17" ht="14.4" customHeight="1" x14ac:dyDescent="0.3">
      <c r="A41" s="695" t="s">
        <v>4324</v>
      </c>
      <c r="B41" s="696" t="s">
        <v>4132</v>
      </c>
      <c r="C41" s="696" t="s">
        <v>4124</v>
      </c>
      <c r="D41" s="696" t="s">
        <v>4214</v>
      </c>
      <c r="E41" s="696" t="s">
        <v>4215</v>
      </c>
      <c r="F41" s="711"/>
      <c r="G41" s="711"/>
      <c r="H41" s="711"/>
      <c r="I41" s="711"/>
      <c r="J41" s="711"/>
      <c r="K41" s="711"/>
      <c r="L41" s="711"/>
      <c r="M41" s="711"/>
      <c r="N41" s="711">
        <v>1</v>
      </c>
      <c r="O41" s="711">
        <v>1634</v>
      </c>
      <c r="P41" s="701"/>
      <c r="Q41" s="712">
        <v>1634</v>
      </c>
    </row>
    <row r="42" spans="1:17" ht="14.4" customHeight="1" x14ac:dyDescent="0.3">
      <c r="A42" s="695" t="s">
        <v>4324</v>
      </c>
      <c r="B42" s="696" t="s">
        <v>4132</v>
      </c>
      <c r="C42" s="696" t="s">
        <v>4124</v>
      </c>
      <c r="D42" s="696" t="s">
        <v>4228</v>
      </c>
      <c r="E42" s="696" t="s">
        <v>4229</v>
      </c>
      <c r="F42" s="711"/>
      <c r="G42" s="711"/>
      <c r="H42" s="711"/>
      <c r="I42" s="711"/>
      <c r="J42" s="711">
        <v>2</v>
      </c>
      <c r="K42" s="711">
        <v>0</v>
      </c>
      <c r="L42" s="711"/>
      <c r="M42" s="711">
        <v>0</v>
      </c>
      <c r="N42" s="711"/>
      <c r="O42" s="711"/>
      <c r="P42" s="701"/>
      <c r="Q42" s="712"/>
    </row>
    <row r="43" spans="1:17" ht="14.4" customHeight="1" x14ac:dyDescent="0.3">
      <c r="A43" s="695" t="s">
        <v>4324</v>
      </c>
      <c r="B43" s="696" t="s">
        <v>4132</v>
      </c>
      <c r="C43" s="696" t="s">
        <v>4124</v>
      </c>
      <c r="D43" s="696" t="s">
        <v>4232</v>
      </c>
      <c r="E43" s="696" t="s">
        <v>4233</v>
      </c>
      <c r="F43" s="711"/>
      <c r="G43" s="711"/>
      <c r="H43" s="711"/>
      <c r="I43" s="711"/>
      <c r="J43" s="711"/>
      <c r="K43" s="711"/>
      <c r="L43" s="711"/>
      <c r="M43" s="711"/>
      <c r="N43" s="711">
        <v>2</v>
      </c>
      <c r="O43" s="711">
        <v>163</v>
      </c>
      <c r="P43" s="701"/>
      <c r="Q43" s="712">
        <v>81.5</v>
      </c>
    </row>
    <row r="44" spans="1:17" ht="14.4" customHeight="1" x14ac:dyDescent="0.3">
      <c r="A44" s="695" t="s">
        <v>4324</v>
      </c>
      <c r="B44" s="696" t="s">
        <v>4132</v>
      </c>
      <c r="C44" s="696" t="s">
        <v>4124</v>
      </c>
      <c r="D44" s="696" t="s">
        <v>4244</v>
      </c>
      <c r="E44" s="696" t="s">
        <v>4245</v>
      </c>
      <c r="F44" s="711"/>
      <c r="G44" s="711"/>
      <c r="H44" s="711"/>
      <c r="I44" s="711"/>
      <c r="J44" s="711"/>
      <c r="K44" s="711"/>
      <c r="L44" s="711"/>
      <c r="M44" s="711"/>
      <c r="N44" s="711">
        <v>8</v>
      </c>
      <c r="O44" s="711">
        <v>1858</v>
      </c>
      <c r="P44" s="701"/>
      <c r="Q44" s="712">
        <v>232.25</v>
      </c>
    </row>
    <row r="45" spans="1:17" ht="14.4" customHeight="1" x14ac:dyDescent="0.3">
      <c r="A45" s="695" t="s">
        <v>4324</v>
      </c>
      <c r="B45" s="696" t="s">
        <v>4132</v>
      </c>
      <c r="C45" s="696" t="s">
        <v>4124</v>
      </c>
      <c r="D45" s="696" t="s">
        <v>4274</v>
      </c>
      <c r="E45" s="696" t="s">
        <v>4275</v>
      </c>
      <c r="F45" s="711"/>
      <c r="G45" s="711"/>
      <c r="H45" s="711"/>
      <c r="I45" s="711"/>
      <c r="J45" s="711"/>
      <c r="K45" s="711"/>
      <c r="L45" s="711"/>
      <c r="M45" s="711"/>
      <c r="N45" s="711">
        <v>1</v>
      </c>
      <c r="O45" s="711">
        <v>928</v>
      </c>
      <c r="P45" s="701"/>
      <c r="Q45" s="712">
        <v>928</v>
      </c>
    </row>
    <row r="46" spans="1:17" ht="14.4" customHeight="1" x14ac:dyDescent="0.3">
      <c r="A46" s="695" t="s">
        <v>4325</v>
      </c>
      <c r="B46" s="696" t="s">
        <v>4132</v>
      </c>
      <c r="C46" s="696" t="s">
        <v>4124</v>
      </c>
      <c r="D46" s="696" t="s">
        <v>4200</v>
      </c>
      <c r="E46" s="696" t="s">
        <v>4201</v>
      </c>
      <c r="F46" s="711"/>
      <c r="G46" s="711"/>
      <c r="H46" s="711"/>
      <c r="I46" s="711"/>
      <c r="J46" s="711"/>
      <c r="K46" s="711"/>
      <c r="L46" s="711"/>
      <c r="M46" s="711"/>
      <c r="N46" s="711">
        <v>1</v>
      </c>
      <c r="O46" s="711">
        <v>116</v>
      </c>
      <c r="P46" s="701"/>
      <c r="Q46" s="712">
        <v>116</v>
      </c>
    </row>
    <row r="47" spans="1:17" ht="14.4" customHeight="1" x14ac:dyDescent="0.3">
      <c r="A47" s="695" t="s">
        <v>4326</v>
      </c>
      <c r="B47" s="696" t="s">
        <v>4132</v>
      </c>
      <c r="C47" s="696" t="s">
        <v>4156</v>
      </c>
      <c r="D47" s="696" t="s">
        <v>4161</v>
      </c>
      <c r="E47" s="696" t="s">
        <v>4119</v>
      </c>
      <c r="F47" s="711">
        <v>1</v>
      </c>
      <c r="G47" s="711">
        <v>147</v>
      </c>
      <c r="H47" s="711">
        <v>1</v>
      </c>
      <c r="I47" s="711">
        <v>147</v>
      </c>
      <c r="J47" s="711">
        <v>1</v>
      </c>
      <c r="K47" s="711">
        <v>147</v>
      </c>
      <c r="L47" s="711">
        <v>1</v>
      </c>
      <c r="M47" s="711">
        <v>147</v>
      </c>
      <c r="N47" s="711"/>
      <c r="O47" s="711"/>
      <c r="P47" s="701"/>
      <c r="Q47" s="712"/>
    </row>
    <row r="48" spans="1:17" ht="14.4" customHeight="1" x14ac:dyDescent="0.3">
      <c r="A48" s="695" t="s">
        <v>4326</v>
      </c>
      <c r="B48" s="696" t="s">
        <v>4132</v>
      </c>
      <c r="C48" s="696" t="s">
        <v>4156</v>
      </c>
      <c r="D48" s="696" t="s">
        <v>4163</v>
      </c>
      <c r="E48" s="696" t="s">
        <v>4119</v>
      </c>
      <c r="F48" s="711">
        <v>1</v>
      </c>
      <c r="G48" s="711">
        <v>187</v>
      </c>
      <c r="H48" s="711">
        <v>1</v>
      </c>
      <c r="I48" s="711">
        <v>187</v>
      </c>
      <c r="J48" s="711"/>
      <c r="K48" s="711"/>
      <c r="L48" s="711"/>
      <c r="M48" s="711"/>
      <c r="N48" s="711"/>
      <c r="O48" s="711"/>
      <c r="P48" s="701"/>
      <c r="Q48" s="712"/>
    </row>
    <row r="49" spans="1:17" ht="14.4" customHeight="1" x14ac:dyDescent="0.3">
      <c r="A49" s="695" t="s">
        <v>4326</v>
      </c>
      <c r="B49" s="696" t="s">
        <v>4132</v>
      </c>
      <c r="C49" s="696" t="s">
        <v>4156</v>
      </c>
      <c r="D49" s="696" t="s">
        <v>4167</v>
      </c>
      <c r="E49" s="696" t="s">
        <v>4119</v>
      </c>
      <c r="F49" s="711">
        <v>1</v>
      </c>
      <c r="G49" s="711">
        <v>194</v>
      </c>
      <c r="H49" s="711">
        <v>1</v>
      </c>
      <c r="I49" s="711">
        <v>194</v>
      </c>
      <c r="J49" s="711">
        <v>1</v>
      </c>
      <c r="K49" s="711">
        <v>194</v>
      </c>
      <c r="L49" s="711">
        <v>1</v>
      </c>
      <c r="M49" s="711">
        <v>194</v>
      </c>
      <c r="N49" s="711"/>
      <c r="O49" s="711"/>
      <c r="P49" s="701"/>
      <c r="Q49" s="712"/>
    </row>
    <row r="50" spans="1:17" ht="14.4" customHeight="1" x14ac:dyDescent="0.3">
      <c r="A50" s="695" t="s">
        <v>4326</v>
      </c>
      <c r="B50" s="696" t="s">
        <v>4132</v>
      </c>
      <c r="C50" s="696" t="s">
        <v>4156</v>
      </c>
      <c r="D50" s="696" t="s">
        <v>4169</v>
      </c>
      <c r="E50" s="696" t="s">
        <v>4119</v>
      </c>
      <c r="F50" s="711">
        <v>1</v>
      </c>
      <c r="G50" s="711">
        <v>247</v>
      </c>
      <c r="H50" s="711">
        <v>1</v>
      </c>
      <c r="I50" s="711">
        <v>247</v>
      </c>
      <c r="J50" s="711"/>
      <c r="K50" s="711"/>
      <c r="L50" s="711"/>
      <c r="M50" s="711"/>
      <c r="N50" s="711"/>
      <c r="O50" s="711"/>
      <c r="P50" s="701"/>
      <c r="Q50" s="712"/>
    </row>
    <row r="51" spans="1:17" ht="14.4" customHeight="1" x14ac:dyDescent="0.3">
      <c r="A51" s="695" t="s">
        <v>4326</v>
      </c>
      <c r="B51" s="696" t="s">
        <v>4132</v>
      </c>
      <c r="C51" s="696" t="s">
        <v>4156</v>
      </c>
      <c r="D51" s="696" t="s">
        <v>4172</v>
      </c>
      <c r="E51" s="696" t="s">
        <v>4119</v>
      </c>
      <c r="F51" s="711">
        <v>1</v>
      </c>
      <c r="G51" s="711">
        <v>290</v>
      </c>
      <c r="H51" s="711">
        <v>1</v>
      </c>
      <c r="I51" s="711">
        <v>290</v>
      </c>
      <c r="J51" s="711"/>
      <c r="K51" s="711"/>
      <c r="L51" s="711"/>
      <c r="M51" s="711"/>
      <c r="N51" s="711"/>
      <c r="O51" s="711"/>
      <c r="P51" s="701"/>
      <c r="Q51" s="712"/>
    </row>
    <row r="52" spans="1:17" ht="14.4" customHeight="1" x14ac:dyDescent="0.3">
      <c r="A52" s="695" t="s">
        <v>4326</v>
      </c>
      <c r="B52" s="696" t="s">
        <v>4132</v>
      </c>
      <c r="C52" s="696" t="s">
        <v>4124</v>
      </c>
      <c r="D52" s="696" t="s">
        <v>4181</v>
      </c>
      <c r="E52" s="696" t="s">
        <v>4182</v>
      </c>
      <c r="F52" s="711"/>
      <c r="G52" s="711"/>
      <c r="H52" s="711"/>
      <c r="I52" s="711"/>
      <c r="J52" s="711">
        <v>4</v>
      </c>
      <c r="K52" s="711">
        <v>136</v>
      </c>
      <c r="L52" s="711"/>
      <c r="M52" s="711">
        <v>34</v>
      </c>
      <c r="N52" s="711">
        <v>1</v>
      </c>
      <c r="O52" s="711">
        <v>34</v>
      </c>
      <c r="P52" s="701"/>
      <c r="Q52" s="712">
        <v>34</v>
      </c>
    </row>
    <row r="53" spans="1:17" ht="14.4" customHeight="1" x14ac:dyDescent="0.3">
      <c r="A53" s="695" t="s">
        <v>4326</v>
      </c>
      <c r="B53" s="696" t="s">
        <v>4132</v>
      </c>
      <c r="C53" s="696" t="s">
        <v>4124</v>
      </c>
      <c r="D53" s="696" t="s">
        <v>4187</v>
      </c>
      <c r="E53" s="696" t="s">
        <v>4119</v>
      </c>
      <c r="F53" s="711">
        <v>1</v>
      </c>
      <c r="G53" s="711">
        <v>174</v>
      </c>
      <c r="H53" s="711">
        <v>1</v>
      </c>
      <c r="I53" s="711">
        <v>174</v>
      </c>
      <c r="J53" s="711"/>
      <c r="K53" s="711"/>
      <c r="L53" s="711"/>
      <c r="M53" s="711"/>
      <c r="N53" s="711"/>
      <c r="O53" s="711"/>
      <c r="P53" s="701"/>
      <c r="Q53" s="712"/>
    </row>
    <row r="54" spans="1:17" ht="14.4" customHeight="1" x14ac:dyDescent="0.3">
      <c r="A54" s="695" t="s">
        <v>4326</v>
      </c>
      <c r="B54" s="696" t="s">
        <v>4132</v>
      </c>
      <c r="C54" s="696" t="s">
        <v>4124</v>
      </c>
      <c r="D54" s="696" t="s">
        <v>4125</v>
      </c>
      <c r="E54" s="696" t="s">
        <v>4126</v>
      </c>
      <c r="F54" s="711">
        <v>2</v>
      </c>
      <c r="G54" s="711">
        <v>498</v>
      </c>
      <c r="H54" s="711">
        <v>1</v>
      </c>
      <c r="I54" s="711">
        <v>249</v>
      </c>
      <c r="J54" s="711">
        <v>2</v>
      </c>
      <c r="K54" s="711">
        <v>464</v>
      </c>
      <c r="L54" s="711">
        <v>0.93172690763052213</v>
      </c>
      <c r="M54" s="711">
        <v>232</v>
      </c>
      <c r="N54" s="711"/>
      <c r="O54" s="711"/>
      <c r="P54" s="701"/>
      <c r="Q54" s="712"/>
    </row>
    <row r="55" spans="1:17" ht="14.4" customHeight="1" x14ac:dyDescent="0.3">
      <c r="A55" s="695" t="s">
        <v>4326</v>
      </c>
      <c r="B55" s="696" t="s">
        <v>4132</v>
      </c>
      <c r="C55" s="696" t="s">
        <v>4124</v>
      </c>
      <c r="D55" s="696" t="s">
        <v>4189</v>
      </c>
      <c r="E55" s="696" t="s">
        <v>4190</v>
      </c>
      <c r="F55" s="711">
        <v>43</v>
      </c>
      <c r="G55" s="711">
        <v>5375</v>
      </c>
      <c r="H55" s="711">
        <v>1</v>
      </c>
      <c r="I55" s="711">
        <v>125</v>
      </c>
      <c r="J55" s="711">
        <v>15</v>
      </c>
      <c r="K55" s="711">
        <v>1740</v>
      </c>
      <c r="L55" s="711">
        <v>0.32372093023255816</v>
      </c>
      <c r="M55" s="711">
        <v>116</v>
      </c>
      <c r="N55" s="711"/>
      <c r="O55" s="711"/>
      <c r="P55" s="701"/>
      <c r="Q55" s="712"/>
    </row>
    <row r="56" spans="1:17" ht="14.4" customHeight="1" x14ac:dyDescent="0.3">
      <c r="A56" s="695" t="s">
        <v>4326</v>
      </c>
      <c r="B56" s="696" t="s">
        <v>4132</v>
      </c>
      <c r="C56" s="696" t="s">
        <v>4124</v>
      </c>
      <c r="D56" s="696" t="s">
        <v>4192</v>
      </c>
      <c r="E56" s="696" t="s">
        <v>4193</v>
      </c>
      <c r="F56" s="711"/>
      <c r="G56" s="711"/>
      <c r="H56" s="711"/>
      <c r="I56" s="711"/>
      <c r="J56" s="711"/>
      <c r="K56" s="711"/>
      <c r="L56" s="711"/>
      <c r="M56" s="711"/>
      <c r="N56" s="711">
        <v>1</v>
      </c>
      <c r="O56" s="711">
        <v>124</v>
      </c>
      <c r="P56" s="701"/>
      <c r="Q56" s="712">
        <v>124</v>
      </c>
    </row>
    <row r="57" spans="1:17" ht="14.4" customHeight="1" x14ac:dyDescent="0.3">
      <c r="A57" s="695" t="s">
        <v>4326</v>
      </c>
      <c r="B57" s="696" t="s">
        <v>4132</v>
      </c>
      <c r="C57" s="696" t="s">
        <v>4124</v>
      </c>
      <c r="D57" s="696" t="s">
        <v>4130</v>
      </c>
      <c r="E57" s="696" t="s">
        <v>4131</v>
      </c>
      <c r="F57" s="711">
        <v>1</v>
      </c>
      <c r="G57" s="711">
        <v>148</v>
      </c>
      <c r="H57" s="711">
        <v>1</v>
      </c>
      <c r="I57" s="711">
        <v>148</v>
      </c>
      <c r="J57" s="711">
        <v>1</v>
      </c>
      <c r="K57" s="711">
        <v>149</v>
      </c>
      <c r="L57" s="711">
        <v>1.0067567567567568</v>
      </c>
      <c r="M57" s="711">
        <v>149</v>
      </c>
      <c r="N57" s="711"/>
      <c r="O57" s="711"/>
      <c r="P57" s="701"/>
      <c r="Q57" s="712"/>
    </row>
    <row r="58" spans="1:17" ht="14.4" customHeight="1" x14ac:dyDescent="0.3">
      <c r="A58" s="695" t="s">
        <v>4326</v>
      </c>
      <c r="B58" s="696" t="s">
        <v>4132</v>
      </c>
      <c r="C58" s="696" t="s">
        <v>4124</v>
      </c>
      <c r="D58" s="696" t="s">
        <v>4194</v>
      </c>
      <c r="E58" s="696" t="s">
        <v>4195</v>
      </c>
      <c r="F58" s="711">
        <v>1</v>
      </c>
      <c r="G58" s="711">
        <v>222</v>
      </c>
      <c r="H58" s="711">
        <v>1</v>
      </c>
      <c r="I58" s="711">
        <v>222</v>
      </c>
      <c r="J58" s="711"/>
      <c r="K58" s="711"/>
      <c r="L58" s="711"/>
      <c r="M58" s="711"/>
      <c r="N58" s="711"/>
      <c r="O58" s="711"/>
      <c r="P58" s="701"/>
      <c r="Q58" s="712"/>
    </row>
    <row r="59" spans="1:17" ht="14.4" customHeight="1" x14ac:dyDescent="0.3">
      <c r="A59" s="695" t="s">
        <v>4326</v>
      </c>
      <c r="B59" s="696" t="s">
        <v>4132</v>
      </c>
      <c r="C59" s="696" t="s">
        <v>4124</v>
      </c>
      <c r="D59" s="696" t="s">
        <v>4196</v>
      </c>
      <c r="E59" s="696" t="s">
        <v>4197</v>
      </c>
      <c r="F59" s="711">
        <v>4</v>
      </c>
      <c r="G59" s="711">
        <v>372</v>
      </c>
      <c r="H59" s="711">
        <v>1</v>
      </c>
      <c r="I59" s="711">
        <v>93</v>
      </c>
      <c r="J59" s="711">
        <v>6</v>
      </c>
      <c r="K59" s="711">
        <v>558</v>
      </c>
      <c r="L59" s="711">
        <v>1.5</v>
      </c>
      <c r="M59" s="711">
        <v>93</v>
      </c>
      <c r="N59" s="711">
        <v>1</v>
      </c>
      <c r="O59" s="711">
        <v>93</v>
      </c>
      <c r="P59" s="701">
        <v>0.25</v>
      </c>
      <c r="Q59" s="712">
        <v>93</v>
      </c>
    </row>
    <row r="60" spans="1:17" ht="14.4" customHeight="1" x14ac:dyDescent="0.3">
      <c r="A60" s="695" t="s">
        <v>4326</v>
      </c>
      <c r="B60" s="696" t="s">
        <v>4132</v>
      </c>
      <c r="C60" s="696" t="s">
        <v>4124</v>
      </c>
      <c r="D60" s="696" t="s">
        <v>4327</v>
      </c>
      <c r="E60" s="696" t="s">
        <v>4328</v>
      </c>
      <c r="F60" s="711"/>
      <c r="G60" s="711"/>
      <c r="H60" s="711"/>
      <c r="I60" s="711"/>
      <c r="J60" s="711"/>
      <c r="K60" s="711"/>
      <c r="L60" s="711"/>
      <c r="M60" s="711"/>
      <c r="N60" s="711">
        <v>1</v>
      </c>
      <c r="O60" s="711">
        <v>323</v>
      </c>
      <c r="P60" s="701"/>
      <c r="Q60" s="712">
        <v>323</v>
      </c>
    </row>
    <row r="61" spans="1:17" ht="14.4" customHeight="1" x14ac:dyDescent="0.3">
      <c r="A61" s="695" t="s">
        <v>4326</v>
      </c>
      <c r="B61" s="696" t="s">
        <v>4132</v>
      </c>
      <c r="C61" s="696" t="s">
        <v>4124</v>
      </c>
      <c r="D61" s="696" t="s">
        <v>4198</v>
      </c>
      <c r="E61" s="696" t="s">
        <v>4199</v>
      </c>
      <c r="F61" s="711"/>
      <c r="G61" s="711"/>
      <c r="H61" s="711"/>
      <c r="I61" s="711"/>
      <c r="J61" s="711">
        <v>1</v>
      </c>
      <c r="K61" s="711">
        <v>91</v>
      </c>
      <c r="L61" s="711"/>
      <c r="M61" s="711">
        <v>91</v>
      </c>
      <c r="N61" s="711"/>
      <c r="O61" s="711"/>
      <c r="P61" s="701"/>
      <c r="Q61" s="712"/>
    </row>
    <row r="62" spans="1:17" ht="14.4" customHeight="1" x14ac:dyDescent="0.3">
      <c r="A62" s="695" t="s">
        <v>4326</v>
      </c>
      <c r="B62" s="696" t="s">
        <v>4132</v>
      </c>
      <c r="C62" s="696" t="s">
        <v>4124</v>
      </c>
      <c r="D62" s="696" t="s">
        <v>4200</v>
      </c>
      <c r="E62" s="696" t="s">
        <v>4201</v>
      </c>
      <c r="F62" s="711"/>
      <c r="G62" s="711"/>
      <c r="H62" s="711"/>
      <c r="I62" s="711"/>
      <c r="J62" s="711">
        <v>31</v>
      </c>
      <c r="K62" s="711">
        <v>3596</v>
      </c>
      <c r="L62" s="711"/>
      <c r="M62" s="711">
        <v>116</v>
      </c>
      <c r="N62" s="711">
        <v>40</v>
      </c>
      <c r="O62" s="711">
        <v>4676</v>
      </c>
      <c r="P62" s="701"/>
      <c r="Q62" s="712">
        <v>116.9</v>
      </c>
    </row>
    <row r="63" spans="1:17" ht="14.4" customHeight="1" x14ac:dyDescent="0.3">
      <c r="A63" s="695" t="s">
        <v>4326</v>
      </c>
      <c r="B63" s="696" t="s">
        <v>4132</v>
      </c>
      <c r="C63" s="696" t="s">
        <v>4124</v>
      </c>
      <c r="D63" s="696" t="s">
        <v>4228</v>
      </c>
      <c r="E63" s="696" t="s">
        <v>4229</v>
      </c>
      <c r="F63" s="711"/>
      <c r="G63" s="711"/>
      <c r="H63" s="711"/>
      <c r="I63" s="711"/>
      <c r="J63" s="711">
        <v>18</v>
      </c>
      <c r="K63" s="711">
        <v>0</v>
      </c>
      <c r="L63" s="711"/>
      <c r="M63" s="711">
        <v>0</v>
      </c>
      <c r="N63" s="711"/>
      <c r="O63" s="711"/>
      <c r="P63" s="701"/>
      <c r="Q63" s="712"/>
    </row>
    <row r="64" spans="1:17" ht="14.4" customHeight="1" x14ac:dyDescent="0.3">
      <c r="A64" s="695" t="s">
        <v>4326</v>
      </c>
      <c r="B64" s="696" t="s">
        <v>4132</v>
      </c>
      <c r="C64" s="696" t="s">
        <v>4124</v>
      </c>
      <c r="D64" s="696" t="s">
        <v>4127</v>
      </c>
      <c r="E64" s="696" t="s">
        <v>4128</v>
      </c>
      <c r="F64" s="711"/>
      <c r="G64" s="711"/>
      <c r="H64" s="711"/>
      <c r="I64" s="711"/>
      <c r="J64" s="711">
        <v>1</v>
      </c>
      <c r="K64" s="711">
        <v>186</v>
      </c>
      <c r="L64" s="711"/>
      <c r="M64" s="711">
        <v>186</v>
      </c>
      <c r="N64" s="711"/>
      <c r="O64" s="711"/>
      <c r="P64" s="701"/>
      <c r="Q64" s="712"/>
    </row>
    <row r="65" spans="1:17" ht="14.4" customHeight="1" x14ac:dyDescent="0.3">
      <c r="A65" s="695" t="s">
        <v>4326</v>
      </c>
      <c r="B65" s="696" t="s">
        <v>4132</v>
      </c>
      <c r="C65" s="696" t="s">
        <v>4124</v>
      </c>
      <c r="D65" s="696" t="s">
        <v>4241</v>
      </c>
      <c r="E65" s="696" t="s">
        <v>4119</v>
      </c>
      <c r="F65" s="711">
        <v>1</v>
      </c>
      <c r="G65" s="711">
        <v>0</v>
      </c>
      <c r="H65" s="711"/>
      <c r="I65" s="711">
        <v>0</v>
      </c>
      <c r="J65" s="711"/>
      <c r="K65" s="711"/>
      <c r="L65" s="711"/>
      <c r="M65" s="711"/>
      <c r="N65" s="711"/>
      <c r="O65" s="711"/>
      <c r="P65" s="701"/>
      <c r="Q65" s="712"/>
    </row>
    <row r="66" spans="1:17" ht="14.4" customHeight="1" x14ac:dyDescent="0.3">
      <c r="A66" s="695" t="s">
        <v>4326</v>
      </c>
      <c r="B66" s="696" t="s">
        <v>4132</v>
      </c>
      <c r="C66" s="696" t="s">
        <v>4124</v>
      </c>
      <c r="D66" s="696" t="s">
        <v>4244</v>
      </c>
      <c r="E66" s="696" t="s">
        <v>4245</v>
      </c>
      <c r="F66" s="711"/>
      <c r="G66" s="711"/>
      <c r="H66" s="711"/>
      <c r="I66" s="711"/>
      <c r="J66" s="711">
        <v>3</v>
      </c>
      <c r="K66" s="711">
        <v>696</v>
      </c>
      <c r="L66" s="711"/>
      <c r="M66" s="711">
        <v>232</v>
      </c>
      <c r="N66" s="711">
        <v>1</v>
      </c>
      <c r="O66" s="711">
        <v>232</v>
      </c>
      <c r="P66" s="701"/>
      <c r="Q66" s="712">
        <v>232</v>
      </c>
    </row>
    <row r="67" spans="1:17" ht="14.4" customHeight="1" x14ac:dyDescent="0.3">
      <c r="A67" s="695" t="s">
        <v>4326</v>
      </c>
      <c r="B67" s="696" t="s">
        <v>4132</v>
      </c>
      <c r="C67" s="696" t="s">
        <v>4124</v>
      </c>
      <c r="D67" s="696" t="s">
        <v>4250</v>
      </c>
      <c r="E67" s="696" t="s">
        <v>4251</v>
      </c>
      <c r="F67" s="711"/>
      <c r="G67" s="711"/>
      <c r="H67" s="711"/>
      <c r="I67" s="711"/>
      <c r="J67" s="711"/>
      <c r="K67" s="711"/>
      <c r="L67" s="711"/>
      <c r="M67" s="711"/>
      <c r="N67" s="711">
        <v>1</v>
      </c>
      <c r="O67" s="711">
        <v>113</v>
      </c>
      <c r="P67" s="701"/>
      <c r="Q67" s="712">
        <v>113</v>
      </c>
    </row>
    <row r="68" spans="1:17" ht="14.4" customHeight="1" x14ac:dyDescent="0.3">
      <c r="A68" s="695" t="s">
        <v>4326</v>
      </c>
      <c r="B68" s="696" t="s">
        <v>4132</v>
      </c>
      <c r="C68" s="696" t="s">
        <v>4124</v>
      </c>
      <c r="D68" s="696" t="s">
        <v>4260</v>
      </c>
      <c r="E68" s="696" t="s">
        <v>4261</v>
      </c>
      <c r="F68" s="711">
        <v>1</v>
      </c>
      <c r="G68" s="711">
        <v>160</v>
      </c>
      <c r="H68" s="711">
        <v>1</v>
      </c>
      <c r="I68" s="711">
        <v>160</v>
      </c>
      <c r="J68" s="711">
        <v>1</v>
      </c>
      <c r="K68" s="711">
        <v>161</v>
      </c>
      <c r="L68" s="711">
        <v>1.0062500000000001</v>
      </c>
      <c r="M68" s="711">
        <v>161</v>
      </c>
      <c r="N68" s="711"/>
      <c r="O68" s="711"/>
      <c r="P68" s="701"/>
      <c r="Q68" s="712"/>
    </row>
    <row r="69" spans="1:17" ht="14.4" customHeight="1" x14ac:dyDescent="0.3">
      <c r="A69" s="695" t="s">
        <v>4326</v>
      </c>
      <c r="B69" s="696" t="s">
        <v>4132</v>
      </c>
      <c r="C69" s="696" t="s">
        <v>4124</v>
      </c>
      <c r="D69" s="696" t="s">
        <v>4266</v>
      </c>
      <c r="E69" s="696" t="s">
        <v>4267</v>
      </c>
      <c r="F69" s="711"/>
      <c r="G69" s="711"/>
      <c r="H69" s="711"/>
      <c r="I69" s="711"/>
      <c r="J69" s="711">
        <v>2</v>
      </c>
      <c r="K69" s="711">
        <v>218</v>
      </c>
      <c r="L69" s="711"/>
      <c r="M69" s="711">
        <v>109</v>
      </c>
      <c r="N69" s="711">
        <v>2</v>
      </c>
      <c r="O69" s="711">
        <v>220</v>
      </c>
      <c r="P69" s="701"/>
      <c r="Q69" s="712">
        <v>110</v>
      </c>
    </row>
    <row r="70" spans="1:17" ht="14.4" customHeight="1" x14ac:dyDescent="0.3">
      <c r="A70" s="695" t="s">
        <v>4326</v>
      </c>
      <c r="B70" s="696" t="s">
        <v>4132</v>
      </c>
      <c r="C70" s="696" t="s">
        <v>4124</v>
      </c>
      <c r="D70" s="696" t="s">
        <v>4272</v>
      </c>
      <c r="E70" s="696" t="s">
        <v>4273</v>
      </c>
      <c r="F70" s="711">
        <v>1</v>
      </c>
      <c r="G70" s="711">
        <v>295</v>
      </c>
      <c r="H70" s="711">
        <v>1</v>
      </c>
      <c r="I70" s="711">
        <v>295</v>
      </c>
      <c r="J70" s="711"/>
      <c r="K70" s="711"/>
      <c r="L70" s="711"/>
      <c r="M70" s="711"/>
      <c r="N70" s="711"/>
      <c r="O70" s="711"/>
      <c r="P70" s="701"/>
      <c r="Q70" s="712"/>
    </row>
    <row r="71" spans="1:17" ht="14.4" customHeight="1" x14ac:dyDescent="0.3">
      <c r="A71" s="695" t="s">
        <v>4326</v>
      </c>
      <c r="B71" s="696" t="s">
        <v>4132</v>
      </c>
      <c r="C71" s="696" t="s">
        <v>4124</v>
      </c>
      <c r="D71" s="696" t="s">
        <v>4276</v>
      </c>
      <c r="E71" s="696" t="s">
        <v>4277</v>
      </c>
      <c r="F71" s="711"/>
      <c r="G71" s="711"/>
      <c r="H71" s="711"/>
      <c r="I71" s="711"/>
      <c r="J71" s="711">
        <v>1</v>
      </c>
      <c r="K71" s="711">
        <v>221</v>
      </c>
      <c r="L71" s="711"/>
      <c r="M71" s="711">
        <v>221</v>
      </c>
      <c r="N71" s="711">
        <v>1</v>
      </c>
      <c r="O71" s="711">
        <v>223</v>
      </c>
      <c r="P71" s="701"/>
      <c r="Q71" s="712">
        <v>223</v>
      </c>
    </row>
    <row r="72" spans="1:17" ht="14.4" customHeight="1" x14ac:dyDescent="0.3">
      <c r="A72" s="695" t="s">
        <v>4326</v>
      </c>
      <c r="B72" s="696" t="s">
        <v>4132</v>
      </c>
      <c r="C72" s="696" t="s">
        <v>4124</v>
      </c>
      <c r="D72" s="696" t="s">
        <v>4282</v>
      </c>
      <c r="E72" s="696" t="s">
        <v>4283</v>
      </c>
      <c r="F72" s="711">
        <v>1</v>
      </c>
      <c r="G72" s="711">
        <v>197</v>
      </c>
      <c r="H72" s="711">
        <v>1</v>
      </c>
      <c r="I72" s="711">
        <v>197</v>
      </c>
      <c r="J72" s="711"/>
      <c r="K72" s="711"/>
      <c r="L72" s="711"/>
      <c r="M72" s="711"/>
      <c r="N72" s="711"/>
      <c r="O72" s="711"/>
      <c r="P72" s="701"/>
      <c r="Q72" s="712"/>
    </row>
    <row r="73" spans="1:17" ht="14.4" customHeight="1" x14ac:dyDescent="0.3">
      <c r="A73" s="695" t="s">
        <v>4326</v>
      </c>
      <c r="B73" s="696" t="s">
        <v>4329</v>
      </c>
      <c r="C73" s="696" t="s">
        <v>4156</v>
      </c>
      <c r="D73" s="696" t="s">
        <v>4330</v>
      </c>
      <c r="E73" s="696" t="s">
        <v>4331</v>
      </c>
      <c r="F73" s="711"/>
      <c r="G73" s="711"/>
      <c r="H73" s="711"/>
      <c r="I73" s="711"/>
      <c r="J73" s="711">
        <v>1</v>
      </c>
      <c r="K73" s="711">
        <v>386.67</v>
      </c>
      <c r="L73" s="711"/>
      <c r="M73" s="711">
        <v>386.67</v>
      </c>
      <c r="N73" s="711"/>
      <c r="O73" s="711"/>
      <c r="P73" s="701"/>
      <c r="Q73" s="712"/>
    </row>
    <row r="74" spans="1:17" ht="14.4" customHeight="1" x14ac:dyDescent="0.3">
      <c r="A74" s="695" t="s">
        <v>4326</v>
      </c>
      <c r="B74" s="696" t="s">
        <v>4329</v>
      </c>
      <c r="C74" s="696" t="s">
        <v>4156</v>
      </c>
      <c r="D74" s="696" t="s">
        <v>4332</v>
      </c>
      <c r="E74" s="696" t="s">
        <v>4333</v>
      </c>
      <c r="F74" s="711"/>
      <c r="G74" s="711"/>
      <c r="H74" s="711"/>
      <c r="I74" s="711"/>
      <c r="J74" s="711">
        <v>1</v>
      </c>
      <c r="K74" s="711">
        <v>1783.48</v>
      </c>
      <c r="L74" s="711"/>
      <c r="M74" s="711">
        <v>1783.48</v>
      </c>
      <c r="N74" s="711"/>
      <c r="O74" s="711"/>
      <c r="P74" s="701"/>
      <c r="Q74" s="712"/>
    </row>
    <row r="75" spans="1:17" ht="14.4" customHeight="1" x14ac:dyDescent="0.3">
      <c r="A75" s="695" t="s">
        <v>4326</v>
      </c>
      <c r="B75" s="696" t="s">
        <v>4329</v>
      </c>
      <c r="C75" s="696" t="s">
        <v>4156</v>
      </c>
      <c r="D75" s="696" t="s">
        <v>4334</v>
      </c>
      <c r="E75" s="696" t="s">
        <v>4335</v>
      </c>
      <c r="F75" s="711"/>
      <c r="G75" s="711"/>
      <c r="H75" s="711"/>
      <c r="I75" s="711"/>
      <c r="J75" s="711">
        <v>1</v>
      </c>
      <c r="K75" s="711">
        <v>239.4</v>
      </c>
      <c r="L75" s="711"/>
      <c r="M75" s="711">
        <v>239.4</v>
      </c>
      <c r="N75" s="711"/>
      <c r="O75" s="711"/>
      <c r="P75" s="701"/>
      <c r="Q75" s="712"/>
    </row>
    <row r="76" spans="1:17" ht="14.4" customHeight="1" x14ac:dyDescent="0.3">
      <c r="A76" s="695" t="s">
        <v>4326</v>
      </c>
      <c r="B76" s="696" t="s">
        <v>4329</v>
      </c>
      <c r="C76" s="696" t="s">
        <v>4156</v>
      </c>
      <c r="D76" s="696" t="s">
        <v>4336</v>
      </c>
      <c r="E76" s="696" t="s">
        <v>4331</v>
      </c>
      <c r="F76" s="711"/>
      <c r="G76" s="711"/>
      <c r="H76" s="711"/>
      <c r="I76" s="711"/>
      <c r="J76" s="711">
        <v>1</v>
      </c>
      <c r="K76" s="711">
        <v>326.45</v>
      </c>
      <c r="L76" s="711"/>
      <c r="M76" s="711">
        <v>326.45</v>
      </c>
      <c r="N76" s="711"/>
      <c r="O76" s="711"/>
      <c r="P76" s="701"/>
      <c r="Q76" s="712"/>
    </row>
    <row r="77" spans="1:17" ht="14.4" customHeight="1" x14ac:dyDescent="0.3">
      <c r="A77" s="695" t="s">
        <v>4326</v>
      </c>
      <c r="B77" s="696" t="s">
        <v>4329</v>
      </c>
      <c r="C77" s="696" t="s">
        <v>4124</v>
      </c>
      <c r="D77" s="696" t="s">
        <v>4337</v>
      </c>
      <c r="E77" s="696" t="s">
        <v>4338</v>
      </c>
      <c r="F77" s="711"/>
      <c r="G77" s="711"/>
      <c r="H77" s="711"/>
      <c r="I77" s="711"/>
      <c r="J77" s="711">
        <v>1</v>
      </c>
      <c r="K77" s="711">
        <v>4628</v>
      </c>
      <c r="L77" s="711"/>
      <c r="M77" s="711">
        <v>4628</v>
      </c>
      <c r="N77" s="711"/>
      <c r="O77" s="711"/>
      <c r="P77" s="701"/>
      <c r="Q77" s="712"/>
    </row>
    <row r="78" spans="1:17" ht="14.4" customHeight="1" x14ac:dyDescent="0.3">
      <c r="A78" s="695" t="s">
        <v>4326</v>
      </c>
      <c r="B78" s="696" t="s">
        <v>4329</v>
      </c>
      <c r="C78" s="696" t="s">
        <v>4124</v>
      </c>
      <c r="D78" s="696" t="s">
        <v>4250</v>
      </c>
      <c r="E78" s="696" t="s">
        <v>4251</v>
      </c>
      <c r="F78" s="711"/>
      <c r="G78" s="711"/>
      <c r="H78" s="711"/>
      <c r="I78" s="711"/>
      <c r="J78" s="711">
        <v>1</v>
      </c>
      <c r="K78" s="711">
        <v>112</v>
      </c>
      <c r="L78" s="711"/>
      <c r="M78" s="711">
        <v>112</v>
      </c>
      <c r="N78" s="711"/>
      <c r="O78" s="711"/>
      <c r="P78" s="701"/>
      <c r="Q78" s="712"/>
    </row>
    <row r="79" spans="1:17" ht="14.4" customHeight="1" x14ac:dyDescent="0.3">
      <c r="A79" s="695" t="s">
        <v>4326</v>
      </c>
      <c r="B79" s="696" t="s">
        <v>4329</v>
      </c>
      <c r="C79" s="696" t="s">
        <v>4124</v>
      </c>
      <c r="D79" s="696" t="s">
        <v>4260</v>
      </c>
      <c r="E79" s="696" t="s">
        <v>4261</v>
      </c>
      <c r="F79" s="711"/>
      <c r="G79" s="711"/>
      <c r="H79" s="711"/>
      <c r="I79" s="711"/>
      <c r="J79" s="711">
        <v>1</v>
      </c>
      <c r="K79" s="711">
        <v>161</v>
      </c>
      <c r="L79" s="711"/>
      <c r="M79" s="711">
        <v>161</v>
      </c>
      <c r="N79" s="711"/>
      <c r="O79" s="711"/>
      <c r="P79" s="701"/>
      <c r="Q79" s="712"/>
    </row>
    <row r="80" spans="1:17" ht="14.4" customHeight="1" x14ac:dyDescent="0.3">
      <c r="A80" s="695" t="s">
        <v>4339</v>
      </c>
      <c r="B80" s="696" t="s">
        <v>4132</v>
      </c>
      <c r="C80" s="696" t="s">
        <v>4124</v>
      </c>
      <c r="D80" s="696" t="s">
        <v>4125</v>
      </c>
      <c r="E80" s="696" t="s">
        <v>4126</v>
      </c>
      <c r="F80" s="711"/>
      <c r="G80" s="711"/>
      <c r="H80" s="711"/>
      <c r="I80" s="711"/>
      <c r="J80" s="711">
        <v>1</v>
      </c>
      <c r="K80" s="711">
        <v>232</v>
      </c>
      <c r="L80" s="711"/>
      <c r="M80" s="711">
        <v>232</v>
      </c>
      <c r="N80" s="711"/>
      <c r="O80" s="711"/>
      <c r="P80" s="701"/>
      <c r="Q80" s="712"/>
    </row>
    <row r="81" spans="1:17" ht="14.4" customHeight="1" x14ac:dyDescent="0.3">
      <c r="A81" s="695" t="s">
        <v>4340</v>
      </c>
      <c r="B81" s="696" t="s">
        <v>4132</v>
      </c>
      <c r="C81" s="696" t="s">
        <v>4124</v>
      </c>
      <c r="D81" s="696" t="s">
        <v>4200</v>
      </c>
      <c r="E81" s="696" t="s">
        <v>4201</v>
      </c>
      <c r="F81" s="711"/>
      <c r="G81" s="711"/>
      <c r="H81" s="711"/>
      <c r="I81" s="711"/>
      <c r="J81" s="711"/>
      <c r="K81" s="711"/>
      <c r="L81" s="711"/>
      <c r="M81" s="711"/>
      <c r="N81" s="711">
        <v>1</v>
      </c>
      <c r="O81" s="711">
        <v>116</v>
      </c>
      <c r="P81" s="701"/>
      <c r="Q81" s="712">
        <v>116</v>
      </c>
    </row>
    <row r="82" spans="1:17" ht="14.4" customHeight="1" x14ac:dyDescent="0.3">
      <c r="A82" s="695" t="s">
        <v>4341</v>
      </c>
      <c r="B82" s="696" t="s">
        <v>4132</v>
      </c>
      <c r="C82" s="696" t="s">
        <v>4124</v>
      </c>
      <c r="D82" s="696" t="s">
        <v>4189</v>
      </c>
      <c r="E82" s="696" t="s">
        <v>4190</v>
      </c>
      <c r="F82" s="711">
        <v>1</v>
      </c>
      <c r="G82" s="711">
        <v>125</v>
      </c>
      <c r="H82" s="711">
        <v>1</v>
      </c>
      <c r="I82" s="711">
        <v>125</v>
      </c>
      <c r="J82" s="711"/>
      <c r="K82" s="711"/>
      <c r="L82" s="711"/>
      <c r="M82" s="711"/>
      <c r="N82" s="711"/>
      <c r="O82" s="711"/>
      <c r="P82" s="701"/>
      <c r="Q82" s="712"/>
    </row>
    <row r="83" spans="1:17" ht="14.4" customHeight="1" x14ac:dyDescent="0.3">
      <c r="A83" s="695" t="s">
        <v>4341</v>
      </c>
      <c r="B83" s="696" t="s">
        <v>4132</v>
      </c>
      <c r="C83" s="696" t="s">
        <v>4124</v>
      </c>
      <c r="D83" s="696" t="s">
        <v>4200</v>
      </c>
      <c r="E83" s="696" t="s">
        <v>4201</v>
      </c>
      <c r="F83" s="711"/>
      <c r="G83" s="711"/>
      <c r="H83" s="711"/>
      <c r="I83" s="711"/>
      <c r="J83" s="711"/>
      <c r="K83" s="711"/>
      <c r="L83" s="711"/>
      <c r="M83" s="711"/>
      <c r="N83" s="711">
        <v>1</v>
      </c>
      <c r="O83" s="711">
        <v>116</v>
      </c>
      <c r="P83" s="701"/>
      <c r="Q83" s="712">
        <v>116</v>
      </c>
    </row>
    <row r="84" spans="1:17" ht="14.4" customHeight="1" x14ac:dyDescent="0.3">
      <c r="A84" s="695" t="s">
        <v>4341</v>
      </c>
      <c r="B84" s="696" t="s">
        <v>4132</v>
      </c>
      <c r="C84" s="696" t="s">
        <v>4124</v>
      </c>
      <c r="D84" s="696" t="s">
        <v>4226</v>
      </c>
      <c r="E84" s="696" t="s">
        <v>4227</v>
      </c>
      <c r="F84" s="711">
        <v>1</v>
      </c>
      <c r="G84" s="711">
        <v>0</v>
      </c>
      <c r="H84" s="711"/>
      <c r="I84" s="711">
        <v>0</v>
      </c>
      <c r="J84" s="711"/>
      <c r="K84" s="711"/>
      <c r="L84" s="711"/>
      <c r="M84" s="711"/>
      <c r="N84" s="711"/>
      <c r="O84" s="711"/>
      <c r="P84" s="701"/>
      <c r="Q84" s="712"/>
    </row>
    <row r="85" spans="1:17" ht="14.4" customHeight="1" x14ac:dyDescent="0.3">
      <c r="A85" s="695" t="s">
        <v>4342</v>
      </c>
      <c r="B85" s="696" t="s">
        <v>4132</v>
      </c>
      <c r="C85" s="696" t="s">
        <v>4124</v>
      </c>
      <c r="D85" s="696" t="s">
        <v>4200</v>
      </c>
      <c r="E85" s="696" t="s">
        <v>4201</v>
      </c>
      <c r="F85" s="711"/>
      <c r="G85" s="711"/>
      <c r="H85" s="711"/>
      <c r="I85" s="711"/>
      <c r="J85" s="711"/>
      <c r="K85" s="711"/>
      <c r="L85" s="711"/>
      <c r="M85" s="711"/>
      <c r="N85" s="711">
        <v>1</v>
      </c>
      <c r="O85" s="711">
        <v>116</v>
      </c>
      <c r="P85" s="701"/>
      <c r="Q85" s="712">
        <v>116</v>
      </c>
    </row>
    <row r="86" spans="1:17" ht="14.4" customHeight="1" x14ac:dyDescent="0.3">
      <c r="A86" s="695" t="s">
        <v>4343</v>
      </c>
      <c r="B86" s="696" t="s">
        <v>4132</v>
      </c>
      <c r="C86" s="696" t="s">
        <v>4124</v>
      </c>
      <c r="D86" s="696" t="s">
        <v>4125</v>
      </c>
      <c r="E86" s="696" t="s">
        <v>4126</v>
      </c>
      <c r="F86" s="711">
        <v>1</v>
      </c>
      <c r="G86" s="711">
        <v>249</v>
      </c>
      <c r="H86" s="711">
        <v>1</v>
      </c>
      <c r="I86" s="711">
        <v>249</v>
      </c>
      <c r="J86" s="711"/>
      <c r="K86" s="711"/>
      <c r="L86" s="711"/>
      <c r="M86" s="711"/>
      <c r="N86" s="711"/>
      <c r="O86" s="711"/>
      <c r="P86" s="701"/>
      <c r="Q86" s="712"/>
    </row>
    <row r="87" spans="1:17" ht="14.4" customHeight="1" x14ac:dyDescent="0.3">
      <c r="A87" s="695" t="s">
        <v>4343</v>
      </c>
      <c r="B87" s="696" t="s">
        <v>4132</v>
      </c>
      <c r="C87" s="696" t="s">
        <v>4124</v>
      </c>
      <c r="D87" s="696" t="s">
        <v>4189</v>
      </c>
      <c r="E87" s="696" t="s">
        <v>4190</v>
      </c>
      <c r="F87" s="711">
        <v>2</v>
      </c>
      <c r="G87" s="711">
        <v>250</v>
      </c>
      <c r="H87" s="711">
        <v>1</v>
      </c>
      <c r="I87" s="711">
        <v>125</v>
      </c>
      <c r="J87" s="711"/>
      <c r="K87" s="711"/>
      <c r="L87" s="711"/>
      <c r="M87" s="711"/>
      <c r="N87" s="711"/>
      <c r="O87" s="711"/>
      <c r="P87" s="701"/>
      <c r="Q87" s="712"/>
    </row>
    <row r="88" spans="1:17" ht="14.4" customHeight="1" x14ac:dyDescent="0.3">
      <c r="A88" s="695" t="s">
        <v>4343</v>
      </c>
      <c r="B88" s="696" t="s">
        <v>4132</v>
      </c>
      <c r="C88" s="696" t="s">
        <v>4124</v>
      </c>
      <c r="D88" s="696" t="s">
        <v>4200</v>
      </c>
      <c r="E88" s="696" t="s">
        <v>4201</v>
      </c>
      <c r="F88" s="711"/>
      <c r="G88" s="711"/>
      <c r="H88" s="711"/>
      <c r="I88" s="711"/>
      <c r="J88" s="711">
        <v>1</v>
      </c>
      <c r="K88" s="711">
        <v>116</v>
      </c>
      <c r="L88" s="711"/>
      <c r="M88" s="711">
        <v>116</v>
      </c>
      <c r="N88" s="711">
        <v>5</v>
      </c>
      <c r="O88" s="711">
        <v>588</v>
      </c>
      <c r="P88" s="701"/>
      <c r="Q88" s="712">
        <v>117.6</v>
      </c>
    </row>
    <row r="89" spans="1:17" ht="14.4" customHeight="1" x14ac:dyDescent="0.3">
      <c r="A89" s="695" t="s">
        <v>4343</v>
      </c>
      <c r="B89" s="696" t="s">
        <v>4132</v>
      </c>
      <c r="C89" s="696" t="s">
        <v>4124</v>
      </c>
      <c r="D89" s="696" t="s">
        <v>4226</v>
      </c>
      <c r="E89" s="696" t="s">
        <v>4227</v>
      </c>
      <c r="F89" s="711">
        <v>1</v>
      </c>
      <c r="G89" s="711">
        <v>0</v>
      </c>
      <c r="H89" s="711"/>
      <c r="I89" s="711">
        <v>0</v>
      </c>
      <c r="J89" s="711"/>
      <c r="K89" s="711"/>
      <c r="L89" s="711"/>
      <c r="M89" s="711"/>
      <c r="N89" s="711"/>
      <c r="O89" s="711"/>
      <c r="P89" s="701"/>
      <c r="Q89" s="712"/>
    </row>
    <row r="90" spans="1:17" ht="14.4" customHeight="1" x14ac:dyDescent="0.3">
      <c r="A90" s="695" t="s">
        <v>4343</v>
      </c>
      <c r="B90" s="696" t="s">
        <v>4132</v>
      </c>
      <c r="C90" s="696" t="s">
        <v>4124</v>
      </c>
      <c r="D90" s="696" t="s">
        <v>4228</v>
      </c>
      <c r="E90" s="696" t="s">
        <v>4229</v>
      </c>
      <c r="F90" s="711"/>
      <c r="G90" s="711"/>
      <c r="H90" s="711"/>
      <c r="I90" s="711"/>
      <c r="J90" s="711">
        <v>1</v>
      </c>
      <c r="K90" s="711">
        <v>0</v>
      </c>
      <c r="L90" s="711"/>
      <c r="M90" s="711">
        <v>0</v>
      </c>
      <c r="N90" s="711"/>
      <c r="O90" s="711"/>
      <c r="P90" s="701"/>
      <c r="Q90" s="712"/>
    </row>
    <row r="91" spans="1:17" ht="14.4" customHeight="1" x14ac:dyDescent="0.3">
      <c r="A91" s="695" t="s">
        <v>4344</v>
      </c>
      <c r="B91" s="696" t="s">
        <v>4132</v>
      </c>
      <c r="C91" s="696" t="s">
        <v>4124</v>
      </c>
      <c r="D91" s="696" t="s">
        <v>4181</v>
      </c>
      <c r="E91" s="696" t="s">
        <v>4182</v>
      </c>
      <c r="F91" s="711"/>
      <c r="G91" s="711"/>
      <c r="H91" s="711"/>
      <c r="I91" s="711"/>
      <c r="J91" s="711"/>
      <c r="K91" s="711"/>
      <c r="L91" s="711"/>
      <c r="M91" s="711"/>
      <c r="N91" s="711">
        <v>1</v>
      </c>
      <c r="O91" s="711">
        <v>34</v>
      </c>
      <c r="P91" s="701"/>
      <c r="Q91" s="712">
        <v>34</v>
      </c>
    </row>
    <row r="92" spans="1:17" ht="14.4" customHeight="1" x14ac:dyDescent="0.3">
      <c r="A92" s="695" t="s">
        <v>4344</v>
      </c>
      <c r="B92" s="696" t="s">
        <v>4132</v>
      </c>
      <c r="C92" s="696" t="s">
        <v>4124</v>
      </c>
      <c r="D92" s="696" t="s">
        <v>4125</v>
      </c>
      <c r="E92" s="696" t="s">
        <v>4126</v>
      </c>
      <c r="F92" s="711"/>
      <c r="G92" s="711"/>
      <c r="H92" s="711"/>
      <c r="I92" s="711"/>
      <c r="J92" s="711">
        <v>1</v>
      </c>
      <c r="K92" s="711">
        <v>232</v>
      </c>
      <c r="L92" s="711"/>
      <c r="M92" s="711">
        <v>232</v>
      </c>
      <c r="N92" s="711"/>
      <c r="O92" s="711"/>
      <c r="P92" s="701"/>
      <c r="Q92" s="712"/>
    </row>
    <row r="93" spans="1:17" ht="14.4" customHeight="1" x14ac:dyDescent="0.3">
      <c r="A93" s="695" t="s">
        <v>4344</v>
      </c>
      <c r="B93" s="696" t="s">
        <v>4132</v>
      </c>
      <c r="C93" s="696" t="s">
        <v>4124</v>
      </c>
      <c r="D93" s="696" t="s">
        <v>4189</v>
      </c>
      <c r="E93" s="696" t="s">
        <v>4190</v>
      </c>
      <c r="F93" s="711">
        <v>8</v>
      </c>
      <c r="G93" s="711">
        <v>1000</v>
      </c>
      <c r="H93" s="711">
        <v>1</v>
      </c>
      <c r="I93" s="711">
        <v>125</v>
      </c>
      <c r="J93" s="711">
        <v>3</v>
      </c>
      <c r="K93" s="711">
        <v>348</v>
      </c>
      <c r="L93" s="711">
        <v>0.34799999999999998</v>
      </c>
      <c r="M93" s="711">
        <v>116</v>
      </c>
      <c r="N93" s="711"/>
      <c r="O93" s="711"/>
      <c r="P93" s="701"/>
      <c r="Q93" s="712"/>
    </row>
    <row r="94" spans="1:17" ht="14.4" customHeight="1" x14ac:dyDescent="0.3">
      <c r="A94" s="695" t="s">
        <v>4344</v>
      </c>
      <c r="B94" s="696" t="s">
        <v>4132</v>
      </c>
      <c r="C94" s="696" t="s">
        <v>4124</v>
      </c>
      <c r="D94" s="696" t="s">
        <v>4200</v>
      </c>
      <c r="E94" s="696" t="s">
        <v>4201</v>
      </c>
      <c r="F94" s="711"/>
      <c r="G94" s="711"/>
      <c r="H94" s="711"/>
      <c r="I94" s="711"/>
      <c r="J94" s="711">
        <v>3</v>
      </c>
      <c r="K94" s="711">
        <v>348</v>
      </c>
      <c r="L94" s="711"/>
      <c r="M94" s="711">
        <v>116</v>
      </c>
      <c r="N94" s="711">
        <v>6</v>
      </c>
      <c r="O94" s="711">
        <v>700</v>
      </c>
      <c r="P94" s="701"/>
      <c r="Q94" s="712">
        <v>116.66666666666667</v>
      </c>
    </row>
    <row r="95" spans="1:17" ht="14.4" customHeight="1" x14ac:dyDescent="0.3">
      <c r="A95" s="695" t="s">
        <v>4344</v>
      </c>
      <c r="B95" s="696" t="s">
        <v>4132</v>
      </c>
      <c r="C95" s="696" t="s">
        <v>4124</v>
      </c>
      <c r="D95" s="696" t="s">
        <v>4228</v>
      </c>
      <c r="E95" s="696" t="s">
        <v>4229</v>
      </c>
      <c r="F95" s="711"/>
      <c r="G95" s="711"/>
      <c r="H95" s="711"/>
      <c r="I95" s="711"/>
      <c r="J95" s="711">
        <v>1</v>
      </c>
      <c r="K95" s="711">
        <v>0</v>
      </c>
      <c r="L95" s="711"/>
      <c r="M95" s="711">
        <v>0</v>
      </c>
      <c r="N95" s="711"/>
      <c r="O95" s="711"/>
      <c r="P95" s="701"/>
      <c r="Q95" s="712"/>
    </row>
    <row r="96" spans="1:17" ht="14.4" customHeight="1" x14ac:dyDescent="0.3">
      <c r="A96" s="695" t="s">
        <v>4344</v>
      </c>
      <c r="B96" s="696" t="s">
        <v>4132</v>
      </c>
      <c r="C96" s="696" t="s">
        <v>4124</v>
      </c>
      <c r="D96" s="696" t="s">
        <v>4232</v>
      </c>
      <c r="E96" s="696" t="s">
        <v>4233</v>
      </c>
      <c r="F96" s="711"/>
      <c r="G96" s="711"/>
      <c r="H96" s="711"/>
      <c r="I96" s="711"/>
      <c r="J96" s="711">
        <v>1</v>
      </c>
      <c r="K96" s="711">
        <v>81</v>
      </c>
      <c r="L96" s="711"/>
      <c r="M96" s="711">
        <v>81</v>
      </c>
      <c r="N96" s="711"/>
      <c r="O96" s="711"/>
      <c r="P96" s="701"/>
      <c r="Q96" s="712"/>
    </row>
    <row r="97" spans="1:17" ht="14.4" customHeight="1" x14ac:dyDescent="0.3">
      <c r="A97" s="695" t="s">
        <v>4344</v>
      </c>
      <c r="B97" s="696" t="s">
        <v>4132</v>
      </c>
      <c r="C97" s="696" t="s">
        <v>4124</v>
      </c>
      <c r="D97" s="696" t="s">
        <v>4127</v>
      </c>
      <c r="E97" s="696" t="s">
        <v>4128</v>
      </c>
      <c r="F97" s="711"/>
      <c r="G97" s="711"/>
      <c r="H97" s="711"/>
      <c r="I97" s="711"/>
      <c r="J97" s="711"/>
      <c r="K97" s="711"/>
      <c r="L97" s="711"/>
      <c r="M97" s="711"/>
      <c r="N97" s="711">
        <v>1</v>
      </c>
      <c r="O97" s="711">
        <v>383</v>
      </c>
      <c r="P97" s="701"/>
      <c r="Q97" s="712">
        <v>383</v>
      </c>
    </row>
    <row r="98" spans="1:17" ht="14.4" customHeight="1" x14ac:dyDescent="0.3">
      <c r="A98" s="695" t="s">
        <v>4344</v>
      </c>
      <c r="B98" s="696" t="s">
        <v>4132</v>
      </c>
      <c r="C98" s="696" t="s">
        <v>4124</v>
      </c>
      <c r="D98" s="696" t="s">
        <v>4244</v>
      </c>
      <c r="E98" s="696" t="s">
        <v>4245</v>
      </c>
      <c r="F98" s="711"/>
      <c r="G98" s="711"/>
      <c r="H98" s="711"/>
      <c r="I98" s="711"/>
      <c r="J98" s="711"/>
      <c r="K98" s="711"/>
      <c r="L98" s="711"/>
      <c r="M98" s="711"/>
      <c r="N98" s="711">
        <v>1</v>
      </c>
      <c r="O98" s="711">
        <v>232</v>
      </c>
      <c r="P98" s="701"/>
      <c r="Q98" s="712">
        <v>232</v>
      </c>
    </row>
    <row r="99" spans="1:17" ht="14.4" customHeight="1" x14ac:dyDescent="0.3">
      <c r="A99" s="695" t="s">
        <v>4344</v>
      </c>
      <c r="B99" s="696" t="s">
        <v>4132</v>
      </c>
      <c r="C99" s="696" t="s">
        <v>4124</v>
      </c>
      <c r="D99" s="696" t="s">
        <v>4266</v>
      </c>
      <c r="E99" s="696" t="s">
        <v>4267</v>
      </c>
      <c r="F99" s="711"/>
      <c r="G99" s="711"/>
      <c r="H99" s="711"/>
      <c r="I99" s="711"/>
      <c r="J99" s="711">
        <v>1</v>
      </c>
      <c r="K99" s="711">
        <v>109</v>
      </c>
      <c r="L99" s="711"/>
      <c r="M99" s="711">
        <v>109</v>
      </c>
      <c r="N99" s="711"/>
      <c r="O99" s="711"/>
      <c r="P99" s="701"/>
      <c r="Q99" s="712"/>
    </row>
    <row r="100" spans="1:17" ht="14.4" customHeight="1" x14ac:dyDescent="0.3">
      <c r="A100" s="695" t="s">
        <v>4344</v>
      </c>
      <c r="B100" s="696" t="s">
        <v>4132</v>
      </c>
      <c r="C100" s="696" t="s">
        <v>4124</v>
      </c>
      <c r="D100" s="696" t="s">
        <v>4276</v>
      </c>
      <c r="E100" s="696" t="s">
        <v>4277</v>
      </c>
      <c r="F100" s="711"/>
      <c r="G100" s="711"/>
      <c r="H100" s="711"/>
      <c r="I100" s="711"/>
      <c r="J100" s="711">
        <v>1</v>
      </c>
      <c r="K100" s="711">
        <v>221</v>
      </c>
      <c r="L100" s="711"/>
      <c r="M100" s="711">
        <v>221</v>
      </c>
      <c r="N100" s="711">
        <v>1</v>
      </c>
      <c r="O100" s="711">
        <v>223</v>
      </c>
      <c r="P100" s="701"/>
      <c r="Q100" s="712">
        <v>223</v>
      </c>
    </row>
    <row r="101" spans="1:17" ht="14.4" customHeight="1" x14ac:dyDescent="0.3">
      <c r="A101" s="695" t="s">
        <v>4345</v>
      </c>
      <c r="B101" s="696" t="s">
        <v>4132</v>
      </c>
      <c r="C101" s="696" t="s">
        <v>4124</v>
      </c>
      <c r="D101" s="696" t="s">
        <v>4189</v>
      </c>
      <c r="E101" s="696" t="s">
        <v>4190</v>
      </c>
      <c r="F101" s="711"/>
      <c r="G101" s="711"/>
      <c r="H101" s="711"/>
      <c r="I101" s="711"/>
      <c r="J101" s="711">
        <v>1</v>
      </c>
      <c r="K101" s="711">
        <v>116</v>
      </c>
      <c r="L101" s="711"/>
      <c r="M101" s="711">
        <v>116</v>
      </c>
      <c r="N101" s="711"/>
      <c r="O101" s="711"/>
      <c r="P101" s="701"/>
      <c r="Q101" s="712"/>
    </row>
    <row r="102" spans="1:17" ht="14.4" customHeight="1" x14ac:dyDescent="0.3">
      <c r="A102" s="695" t="s">
        <v>4345</v>
      </c>
      <c r="B102" s="696" t="s">
        <v>4132</v>
      </c>
      <c r="C102" s="696" t="s">
        <v>4124</v>
      </c>
      <c r="D102" s="696" t="s">
        <v>4228</v>
      </c>
      <c r="E102" s="696" t="s">
        <v>4229</v>
      </c>
      <c r="F102" s="711"/>
      <c r="G102" s="711"/>
      <c r="H102" s="711"/>
      <c r="I102" s="711"/>
      <c r="J102" s="711">
        <v>1</v>
      </c>
      <c r="K102" s="711">
        <v>0</v>
      </c>
      <c r="L102" s="711"/>
      <c r="M102" s="711">
        <v>0</v>
      </c>
      <c r="N102" s="711"/>
      <c r="O102" s="711"/>
      <c r="P102" s="701"/>
      <c r="Q102" s="712"/>
    </row>
    <row r="103" spans="1:17" ht="14.4" customHeight="1" x14ac:dyDescent="0.3">
      <c r="A103" s="695" t="s">
        <v>4345</v>
      </c>
      <c r="B103" s="696" t="s">
        <v>4132</v>
      </c>
      <c r="C103" s="696" t="s">
        <v>4124</v>
      </c>
      <c r="D103" s="696" t="s">
        <v>4244</v>
      </c>
      <c r="E103" s="696" t="s">
        <v>4245</v>
      </c>
      <c r="F103" s="711"/>
      <c r="G103" s="711"/>
      <c r="H103" s="711"/>
      <c r="I103" s="711"/>
      <c r="J103" s="711">
        <v>1</v>
      </c>
      <c r="K103" s="711">
        <v>232</v>
      </c>
      <c r="L103" s="711"/>
      <c r="M103" s="711">
        <v>232</v>
      </c>
      <c r="N103" s="711"/>
      <c r="O103" s="711"/>
      <c r="P103" s="701"/>
      <c r="Q103" s="712"/>
    </row>
    <row r="104" spans="1:17" ht="14.4" customHeight="1" x14ac:dyDescent="0.3">
      <c r="A104" s="695" t="s">
        <v>4346</v>
      </c>
      <c r="B104" s="696" t="s">
        <v>4132</v>
      </c>
      <c r="C104" s="696" t="s">
        <v>4156</v>
      </c>
      <c r="D104" s="696" t="s">
        <v>4159</v>
      </c>
      <c r="E104" s="696" t="s">
        <v>4119</v>
      </c>
      <c r="F104" s="711">
        <v>2</v>
      </c>
      <c r="G104" s="711">
        <v>150</v>
      </c>
      <c r="H104" s="711">
        <v>1</v>
      </c>
      <c r="I104" s="711">
        <v>75</v>
      </c>
      <c r="J104" s="711"/>
      <c r="K104" s="711"/>
      <c r="L104" s="711"/>
      <c r="M104" s="711"/>
      <c r="N104" s="711"/>
      <c r="O104" s="711"/>
      <c r="P104" s="701"/>
      <c r="Q104" s="712"/>
    </row>
    <row r="105" spans="1:17" ht="14.4" customHeight="1" x14ac:dyDescent="0.3">
      <c r="A105" s="695" t="s">
        <v>4346</v>
      </c>
      <c r="B105" s="696" t="s">
        <v>4132</v>
      </c>
      <c r="C105" s="696" t="s">
        <v>4124</v>
      </c>
      <c r="D105" s="696" t="s">
        <v>4181</v>
      </c>
      <c r="E105" s="696" t="s">
        <v>4182</v>
      </c>
      <c r="F105" s="711">
        <v>1</v>
      </c>
      <c r="G105" s="711">
        <v>34</v>
      </c>
      <c r="H105" s="711">
        <v>1</v>
      </c>
      <c r="I105" s="711">
        <v>34</v>
      </c>
      <c r="J105" s="711"/>
      <c r="K105" s="711"/>
      <c r="L105" s="711"/>
      <c r="M105" s="711"/>
      <c r="N105" s="711"/>
      <c r="O105" s="711"/>
      <c r="P105" s="701"/>
      <c r="Q105" s="712"/>
    </row>
    <row r="106" spans="1:17" ht="14.4" customHeight="1" x14ac:dyDescent="0.3">
      <c r="A106" s="695" t="s">
        <v>4346</v>
      </c>
      <c r="B106" s="696" t="s">
        <v>4132</v>
      </c>
      <c r="C106" s="696" t="s">
        <v>4124</v>
      </c>
      <c r="D106" s="696" t="s">
        <v>4189</v>
      </c>
      <c r="E106" s="696" t="s">
        <v>4190</v>
      </c>
      <c r="F106" s="711">
        <v>1</v>
      </c>
      <c r="G106" s="711">
        <v>125</v>
      </c>
      <c r="H106" s="711">
        <v>1</v>
      </c>
      <c r="I106" s="711">
        <v>125</v>
      </c>
      <c r="J106" s="711"/>
      <c r="K106" s="711"/>
      <c r="L106" s="711"/>
      <c r="M106" s="711"/>
      <c r="N106" s="711"/>
      <c r="O106" s="711"/>
      <c r="P106" s="701"/>
      <c r="Q106" s="712"/>
    </row>
    <row r="107" spans="1:17" ht="14.4" customHeight="1" x14ac:dyDescent="0.3">
      <c r="A107" s="695" t="s">
        <v>4346</v>
      </c>
      <c r="B107" s="696" t="s">
        <v>4132</v>
      </c>
      <c r="C107" s="696" t="s">
        <v>4124</v>
      </c>
      <c r="D107" s="696" t="s">
        <v>4192</v>
      </c>
      <c r="E107" s="696" t="s">
        <v>4193</v>
      </c>
      <c r="F107" s="711">
        <v>2</v>
      </c>
      <c r="G107" s="711">
        <v>246</v>
      </c>
      <c r="H107" s="711">
        <v>1</v>
      </c>
      <c r="I107" s="711">
        <v>123</v>
      </c>
      <c r="J107" s="711"/>
      <c r="K107" s="711"/>
      <c r="L107" s="711"/>
      <c r="M107" s="711"/>
      <c r="N107" s="711"/>
      <c r="O107" s="711"/>
      <c r="P107" s="701"/>
      <c r="Q107" s="712"/>
    </row>
    <row r="108" spans="1:17" ht="14.4" customHeight="1" x14ac:dyDescent="0.3">
      <c r="A108" s="695" t="s">
        <v>4346</v>
      </c>
      <c r="B108" s="696" t="s">
        <v>4132</v>
      </c>
      <c r="C108" s="696" t="s">
        <v>4124</v>
      </c>
      <c r="D108" s="696" t="s">
        <v>4200</v>
      </c>
      <c r="E108" s="696" t="s">
        <v>4201</v>
      </c>
      <c r="F108" s="711"/>
      <c r="G108" s="711"/>
      <c r="H108" s="711"/>
      <c r="I108" s="711"/>
      <c r="J108" s="711"/>
      <c r="K108" s="711"/>
      <c r="L108" s="711"/>
      <c r="M108" s="711"/>
      <c r="N108" s="711">
        <v>1</v>
      </c>
      <c r="O108" s="711">
        <v>116</v>
      </c>
      <c r="P108" s="701"/>
      <c r="Q108" s="712">
        <v>116</v>
      </c>
    </row>
    <row r="109" spans="1:17" ht="14.4" customHeight="1" x14ac:dyDescent="0.3">
      <c r="A109" s="695" t="s">
        <v>4346</v>
      </c>
      <c r="B109" s="696" t="s">
        <v>4132</v>
      </c>
      <c r="C109" s="696" t="s">
        <v>4124</v>
      </c>
      <c r="D109" s="696" t="s">
        <v>4226</v>
      </c>
      <c r="E109" s="696" t="s">
        <v>4227</v>
      </c>
      <c r="F109" s="711">
        <v>1</v>
      </c>
      <c r="G109" s="711">
        <v>0</v>
      </c>
      <c r="H109" s="711"/>
      <c r="I109" s="711">
        <v>0</v>
      </c>
      <c r="J109" s="711"/>
      <c r="K109" s="711"/>
      <c r="L109" s="711"/>
      <c r="M109" s="711"/>
      <c r="N109" s="711"/>
      <c r="O109" s="711"/>
      <c r="P109" s="701"/>
      <c r="Q109" s="712"/>
    </row>
    <row r="110" spans="1:17" ht="14.4" customHeight="1" x14ac:dyDescent="0.3">
      <c r="A110" s="695" t="s">
        <v>4346</v>
      </c>
      <c r="B110" s="696" t="s">
        <v>4132</v>
      </c>
      <c r="C110" s="696" t="s">
        <v>4124</v>
      </c>
      <c r="D110" s="696" t="s">
        <v>4232</v>
      </c>
      <c r="E110" s="696" t="s">
        <v>4233</v>
      </c>
      <c r="F110" s="711">
        <v>2</v>
      </c>
      <c r="G110" s="711">
        <v>150</v>
      </c>
      <c r="H110" s="711">
        <v>1</v>
      </c>
      <c r="I110" s="711">
        <v>75</v>
      </c>
      <c r="J110" s="711"/>
      <c r="K110" s="711"/>
      <c r="L110" s="711"/>
      <c r="M110" s="711"/>
      <c r="N110" s="711"/>
      <c r="O110" s="711"/>
      <c r="P110" s="701"/>
      <c r="Q110" s="712"/>
    </row>
    <row r="111" spans="1:17" ht="14.4" customHeight="1" x14ac:dyDescent="0.3">
      <c r="A111" s="695" t="s">
        <v>4346</v>
      </c>
      <c r="B111" s="696" t="s">
        <v>4132</v>
      </c>
      <c r="C111" s="696" t="s">
        <v>4124</v>
      </c>
      <c r="D111" s="696" t="s">
        <v>4244</v>
      </c>
      <c r="E111" s="696" t="s">
        <v>4245</v>
      </c>
      <c r="F111" s="711"/>
      <c r="G111" s="711"/>
      <c r="H111" s="711"/>
      <c r="I111" s="711"/>
      <c r="J111" s="711"/>
      <c r="K111" s="711"/>
      <c r="L111" s="711"/>
      <c r="M111" s="711"/>
      <c r="N111" s="711">
        <v>1</v>
      </c>
      <c r="O111" s="711">
        <v>232</v>
      </c>
      <c r="P111" s="701"/>
      <c r="Q111" s="712">
        <v>232</v>
      </c>
    </row>
    <row r="112" spans="1:17" ht="14.4" customHeight="1" x14ac:dyDescent="0.3">
      <c r="A112" s="695" t="s">
        <v>4346</v>
      </c>
      <c r="B112" s="696" t="s">
        <v>4132</v>
      </c>
      <c r="C112" s="696" t="s">
        <v>4124</v>
      </c>
      <c r="D112" s="696" t="s">
        <v>4246</v>
      </c>
      <c r="E112" s="696" t="s">
        <v>4247</v>
      </c>
      <c r="F112" s="711">
        <v>1</v>
      </c>
      <c r="G112" s="711">
        <v>111</v>
      </c>
      <c r="H112" s="711">
        <v>1</v>
      </c>
      <c r="I112" s="711">
        <v>111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4346</v>
      </c>
      <c r="B113" s="696" t="s">
        <v>4132</v>
      </c>
      <c r="C113" s="696" t="s">
        <v>4124</v>
      </c>
      <c r="D113" s="696" t="s">
        <v>4288</v>
      </c>
      <c r="E113" s="696" t="s">
        <v>4289</v>
      </c>
      <c r="F113" s="711">
        <v>1</v>
      </c>
      <c r="G113" s="711">
        <v>111</v>
      </c>
      <c r="H113" s="711">
        <v>1</v>
      </c>
      <c r="I113" s="711">
        <v>111</v>
      </c>
      <c r="J113" s="711"/>
      <c r="K113" s="711"/>
      <c r="L113" s="711"/>
      <c r="M113" s="711"/>
      <c r="N113" s="711"/>
      <c r="O113" s="711"/>
      <c r="P113" s="701"/>
      <c r="Q113" s="712"/>
    </row>
    <row r="114" spans="1:17" ht="14.4" customHeight="1" x14ac:dyDescent="0.3">
      <c r="A114" s="695" t="s">
        <v>4347</v>
      </c>
      <c r="B114" s="696" t="s">
        <v>4132</v>
      </c>
      <c r="C114" s="696" t="s">
        <v>4124</v>
      </c>
      <c r="D114" s="696" t="s">
        <v>4181</v>
      </c>
      <c r="E114" s="696" t="s">
        <v>4182</v>
      </c>
      <c r="F114" s="711"/>
      <c r="G114" s="711"/>
      <c r="H114" s="711"/>
      <c r="I114" s="711"/>
      <c r="J114" s="711">
        <v>1</v>
      </c>
      <c r="K114" s="711">
        <v>34</v>
      </c>
      <c r="L114" s="711"/>
      <c r="M114" s="711">
        <v>34</v>
      </c>
      <c r="N114" s="711">
        <v>4</v>
      </c>
      <c r="O114" s="711">
        <v>137</v>
      </c>
      <c r="P114" s="701"/>
      <c r="Q114" s="712">
        <v>34.25</v>
      </c>
    </row>
    <row r="115" spans="1:17" ht="14.4" customHeight="1" x14ac:dyDescent="0.3">
      <c r="A115" s="695" t="s">
        <v>4347</v>
      </c>
      <c r="B115" s="696" t="s">
        <v>4132</v>
      </c>
      <c r="C115" s="696" t="s">
        <v>4124</v>
      </c>
      <c r="D115" s="696" t="s">
        <v>4125</v>
      </c>
      <c r="E115" s="696" t="s">
        <v>4126</v>
      </c>
      <c r="F115" s="711"/>
      <c r="G115" s="711"/>
      <c r="H115" s="711"/>
      <c r="I115" s="711"/>
      <c r="J115" s="711">
        <v>1</v>
      </c>
      <c r="K115" s="711">
        <v>232</v>
      </c>
      <c r="L115" s="711"/>
      <c r="M115" s="711">
        <v>232</v>
      </c>
      <c r="N115" s="711"/>
      <c r="O115" s="711"/>
      <c r="P115" s="701"/>
      <c r="Q115" s="712"/>
    </row>
    <row r="116" spans="1:17" ht="14.4" customHeight="1" x14ac:dyDescent="0.3">
      <c r="A116" s="695" t="s">
        <v>4347</v>
      </c>
      <c r="B116" s="696" t="s">
        <v>4132</v>
      </c>
      <c r="C116" s="696" t="s">
        <v>4124</v>
      </c>
      <c r="D116" s="696" t="s">
        <v>4189</v>
      </c>
      <c r="E116" s="696" t="s">
        <v>4190</v>
      </c>
      <c r="F116" s="711">
        <v>19</v>
      </c>
      <c r="G116" s="711">
        <v>2375</v>
      </c>
      <c r="H116" s="711">
        <v>1</v>
      </c>
      <c r="I116" s="711">
        <v>125</v>
      </c>
      <c r="J116" s="711">
        <v>10</v>
      </c>
      <c r="K116" s="711">
        <v>1160</v>
      </c>
      <c r="L116" s="711">
        <v>0.48842105263157892</v>
      </c>
      <c r="M116" s="711">
        <v>116</v>
      </c>
      <c r="N116" s="711"/>
      <c r="O116" s="711"/>
      <c r="P116" s="701"/>
      <c r="Q116" s="712"/>
    </row>
    <row r="117" spans="1:17" ht="14.4" customHeight="1" x14ac:dyDescent="0.3">
      <c r="A117" s="695" t="s">
        <v>4347</v>
      </c>
      <c r="B117" s="696" t="s">
        <v>4132</v>
      </c>
      <c r="C117" s="696" t="s">
        <v>4124</v>
      </c>
      <c r="D117" s="696" t="s">
        <v>4196</v>
      </c>
      <c r="E117" s="696" t="s">
        <v>4197</v>
      </c>
      <c r="F117" s="711">
        <v>1</v>
      </c>
      <c r="G117" s="711">
        <v>93</v>
      </c>
      <c r="H117" s="711">
        <v>1</v>
      </c>
      <c r="I117" s="711">
        <v>93</v>
      </c>
      <c r="J117" s="711"/>
      <c r="K117" s="711"/>
      <c r="L117" s="711"/>
      <c r="M117" s="711"/>
      <c r="N117" s="711"/>
      <c r="O117" s="711"/>
      <c r="P117" s="701"/>
      <c r="Q117" s="712"/>
    </row>
    <row r="118" spans="1:17" ht="14.4" customHeight="1" x14ac:dyDescent="0.3">
      <c r="A118" s="695" t="s">
        <v>4347</v>
      </c>
      <c r="B118" s="696" t="s">
        <v>4132</v>
      </c>
      <c r="C118" s="696" t="s">
        <v>4124</v>
      </c>
      <c r="D118" s="696" t="s">
        <v>4198</v>
      </c>
      <c r="E118" s="696" t="s">
        <v>4199</v>
      </c>
      <c r="F118" s="711">
        <v>1</v>
      </c>
      <c r="G118" s="711">
        <v>91</v>
      </c>
      <c r="H118" s="711">
        <v>1</v>
      </c>
      <c r="I118" s="711">
        <v>91</v>
      </c>
      <c r="J118" s="711"/>
      <c r="K118" s="711"/>
      <c r="L118" s="711"/>
      <c r="M118" s="711"/>
      <c r="N118" s="711"/>
      <c r="O118" s="711"/>
      <c r="P118" s="701"/>
      <c r="Q118" s="712"/>
    </row>
    <row r="119" spans="1:17" ht="14.4" customHeight="1" x14ac:dyDescent="0.3">
      <c r="A119" s="695" t="s">
        <v>4347</v>
      </c>
      <c r="B119" s="696" t="s">
        <v>4132</v>
      </c>
      <c r="C119" s="696" t="s">
        <v>4124</v>
      </c>
      <c r="D119" s="696" t="s">
        <v>4200</v>
      </c>
      <c r="E119" s="696" t="s">
        <v>4201</v>
      </c>
      <c r="F119" s="711"/>
      <c r="G119" s="711"/>
      <c r="H119" s="711"/>
      <c r="I119" s="711"/>
      <c r="J119" s="711">
        <v>4</v>
      </c>
      <c r="K119" s="711">
        <v>464</v>
      </c>
      <c r="L119" s="711"/>
      <c r="M119" s="711">
        <v>116</v>
      </c>
      <c r="N119" s="711">
        <v>14</v>
      </c>
      <c r="O119" s="711">
        <v>1640</v>
      </c>
      <c r="P119" s="701"/>
      <c r="Q119" s="712">
        <v>117.14285714285714</v>
      </c>
    </row>
    <row r="120" spans="1:17" ht="14.4" customHeight="1" x14ac:dyDescent="0.3">
      <c r="A120" s="695" t="s">
        <v>4347</v>
      </c>
      <c r="B120" s="696" t="s">
        <v>4132</v>
      </c>
      <c r="C120" s="696" t="s">
        <v>4124</v>
      </c>
      <c r="D120" s="696" t="s">
        <v>4216</v>
      </c>
      <c r="E120" s="696" t="s">
        <v>4217</v>
      </c>
      <c r="F120" s="711">
        <v>1</v>
      </c>
      <c r="G120" s="711">
        <v>1264</v>
      </c>
      <c r="H120" s="711">
        <v>1</v>
      </c>
      <c r="I120" s="711">
        <v>1264</v>
      </c>
      <c r="J120" s="711"/>
      <c r="K120" s="711"/>
      <c r="L120" s="711"/>
      <c r="M120" s="711"/>
      <c r="N120" s="711">
        <v>1</v>
      </c>
      <c r="O120" s="711">
        <v>1280</v>
      </c>
      <c r="P120" s="701">
        <v>1.0126582278481013</v>
      </c>
      <c r="Q120" s="712">
        <v>1280</v>
      </c>
    </row>
    <row r="121" spans="1:17" ht="14.4" customHeight="1" x14ac:dyDescent="0.3">
      <c r="A121" s="695" t="s">
        <v>4347</v>
      </c>
      <c r="B121" s="696" t="s">
        <v>4132</v>
      </c>
      <c r="C121" s="696" t="s">
        <v>4124</v>
      </c>
      <c r="D121" s="696" t="s">
        <v>4226</v>
      </c>
      <c r="E121" s="696" t="s">
        <v>4227</v>
      </c>
      <c r="F121" s="711">
        <v>3</v>
      </c>
      <c r="G121" s="711">
        <v>0</v>
      </c>
      <c r="H121" s="711"/>
      <c r="I121" s="711">
        <v>0</v>
      </c>
      <c r="J121" s="711">
        <v>4</v>
      </c>
      <c r="K121" s="711">
        <v>0</v>
      </c>
      <c r="L121" s="711"/>
      <c r="M121" s="711">
        <v>0</v>
      </c>
      <c r="N121" s="711">
        <v>2</v>
      </c>
      <c r="O121" s="711">
        <v>0</v>
      </c>
      <c r="P121" s="701"/>
      <c r="Q121" s="712">
        <v>0</v>
      </c>
    </row>
    <row r="122" spans="1:17" ht="14.4" customHeight="1" x14ac:dyDescent="0.3">
      <c r="A122" s="695" t="s">
        <v>4347</v>
      </c>
      <c r="B122" s="696" t="s">
        <v>4132</v>
      </c>
      <c r="C122" s="696" t="s">
        <v>4124</v>
      </c>
      <c r="D122" s="696" t="s">
        <v>4228</v>
      </c>
      <c r="E122" s="696" t="s">
        <v>4229</v>
      </c>
      <c r="F122" s="711"/>
      <c r="G122" s="711"/>
      <c r="H122" s="711"/>
      <c r="I122" s="711"/>
      <c r="J122" s="711">
        <v>2</v>
      </c>
      <c r="K122" s="711">
        <v>0</v>
      </c>
      <c r="L122" s="711"/>
      <c r="M122" s="711">
        <v>0</v>
      </c>
      <c r="N122" s="711"/>
      <c r="O122" s="711"/>
      <c r="P122" s="701"/>
      <c r="Q122" s="712"/>
    </row>
    <row r="123" spans="1:17" ht="14.4" customHeight="1" x14ac:dyDescent="0.3">
      <c r="A123" s="695" t="s">
        <v>4347</v>
      </c>
      <c r="B123" s="696" t="s">
        <v>4132</v>
      </c>
      <c r="C123" s="696" t="s">
        <v>4124</v>
      </c>
      <c r="D123" s="696" t="s">
        <v>4232</v>
      </c>
      <c r="E123" s="696" t="s">
        <v>4233</v>
      </c>
      <c r="F123" s="711"/>
      <c r="G123" s="711"/>
      <c r="H123" s="711"/>
      <c r="I123" s="711"/>
      <c r="J123" s="711">
        <v>1</v>
      </c>
      <c r="K123" s="711">
        <v>81</v>
      </c>
      <c r="L123" s="711"/>
      <c r="M123" s="711">
        <v>81</v>
      </c>
      <c r="N123" s="711">
        <v>1</v>
      </c>
      <c r="O123" s="711">
        <v>82</v>
      </c>
      <c r="P123" s="701"/>
      <c r="Q123" s="712">
        <v>82</v>
      </c>
    </row>
    <row r="124" spans="1:17" ht="14.4" customHeight="1" x14ac:dyDescent="0.3">
      <c r="A124" s="695" t="s">
        <v>4347</v>
      </c>
      <c r="B124" s="696" t="s">
        <v>4132</v>
      </c>
      <c r="C124" s="696" t="s">
        <v>4124</v>
      </c>
      <c r="D124" s="696" t="s">
        <v>4244</v>
      </c>
      <c r="E124" s="696" t="s">
        <v>4245</v>
      </c>
      <c r="F124" s="711"/>
      <c r="G124" s="711"/>
      <c r="H124" s="711"/>
      <c r="I124" s="711"/>
      <c r="J124" s="711">
        <v>2</v>
      </c>
      <c r="K124" s="711">
        <v>464</v>
      </c>
      <c r="L124" s="711"/>
      <c r="M124" s="711">
        <v>232</v>
      </c>
      <c r="N124" s="711">
        <v>2</v>
      </c>
      <c r="O124" s="711">
        <v>466</v>
      </c>
      <c r="P124" s="701"/>
      <c r="Q124" s="712">
        <v>233</v>
      </c>
    </row>
    <row r="125" spans="1:17" ht="14.4" customHeight="1" x14ac:dyDescent="0.3">
      <c r="A125" s="695" t="s">
        <v>4348</v>
      </c>
      <c r="B125" s="696" t="s">
        <v>4132</v>
      </c>
      <c r="C125" s="696" t="s">
        <v>4156</v>
      </c>
      <c r="D125" s="696" t="s">
        <v>4159</v>
      </c>
      <c r="E125" s="696" t="s">
        <v>4119</v>
      </c>
      <c r="F125" s="711">
        <v>1</v>
      </c>
      <c r="G125" s="711">
        <v>75</v>
      </c>
      <c r="H125" s="711">
        <v>1</v>
      </c>
      <c r="I125" s="711">
        <v>75</v>
      </c>
      <c r="J125" s="711"/>
      <c r="K125" s="711"/>
      <c r="L125" s="711"/>
      <c r="M125" s="711"/>
      <c r="N125" s="711"/>
      <c r="O125" s="711"/>
      <c r="P125" s="701"/>
      <c r="Q125" s="712"/>
    </row>
    <row r="126" spans="1:17" ht="14.4" customHeight="1" x14ac:dyDescent="0.3">
      <c r="A126" s="695" t="s">
        <v>4348</v>
      </c>
      <c r="B126" s="696" t="s">
        <v>4132</v>
      </c>
      <c r="C126" s="696" t="s">
        <v>4156</v>
      </c>
      <c r="D126" s="696" t="s">
        <v>4167</v>
      </c>
      <c r="E126" s="696" t="s">
        <v>4119</v>
      </c>
      <c r="F126" s="711">
        <v>1</v>
      </c>
      <c r="G126" s="711">
        <v>194</v>
      </c>
      <c r="H126" s="711">
        <v>1</v>
      </c>
      <c r="I126" s="711">
        <v>194</v>
      </c>
      <c r="J126" s="711"/>
      <c r="K126" s="711"/>
      <c r="L126" s="711"/>
      <c r="M126" s="711"/>
      <c r="N126" s="711"/>
      <c r="O126" s="711"/>
      <c r="P126" s="701"/>
      <c r="Q126" s="712"/>
    </row>
    <row r="127" spans="1:17" ht="14.4" customHeight="1" x14ac:dyDescent="0.3">
      <c r="A127" s="695" t="s">
        <v>4348</v>
      </c>
      <c r="B127" s="696" t="s">
        <v>4132</v>
      </c>
      <c r="C127" s="696" t="s">
        <v>4124</v>
      </c>
      <c r="D127" s="696" t="s">
        <v>4181</v>
      </c>
      <c r="E127" s="696" t="s">
        <v>4182</v>
      </c>
      <c r="F127" s="711">
        <v>2</v>
      </c>
      <c r="G127" s="711">
        <v>68</v>
      </c>
      <c r="H127" s="711">
        <v>1</v>
      </c>
      <c r="I127" s="711">
        <v>34</v>
      </c>
      <c r="J127" s="711"/>
      <c r="K127" s="711"/>
      <c r="L127" s="711"/>
      <c r="M127" s="711"/>
      <c r="N127" s="711">
        <v>4</v>
      </c>
      <c r="O127" s="711">
        <v>138</v>
      </c>
      <c r="P127" s="701">
        <v>2.0294117647058822</v>
      </c>
      <c r="Q127" s="712">
        <v>34.5</v>
      </c>
    </row>
    <row r="128" spans="1:17" ht="14.4" customHeight="1" x14ac:dyDescent="0.3">
      <c r="A128" s="695" t="s">
        <v>4348</v>
      </c>
      <c r="B128" s="696" t="s">
        <v>4132</v>
      </c>
      <c r="C128" s="696" t="s">
        <v>4124</v>
      </c>
      <c r="D128" s="696" t="s">
        <v>4125</v>
      </c>
      <c r="E128" s="696" t="s">
        <v>4126</v>
      </c>
      <c r="F128" s="711"/>
      <c r="G128" s="711"/>
      <c r="H128" s="711"/>
      <c r="I128" s="711"/>
      <c r="J128" s="711">
        <v>1</v>
      </c>
      <c r="K128" s="711">
        <v>232</v>
      </c>
      <c r="L128" s="711"/>
      <c r="M128" s="711">
        <v>232</v>
      </c>
      <c r="N128" s="711"/>
      <c r="O128" s="711"/>
      <c r="P128" s="701"/>
      <c r="Q128" s="712"/>
    </row>
    <row r="129" spans="1:17" ht="14.4" customHeight="1" x14ac:dyDescent="0.3">
      <c r="A129" s="695" t="s">
        <v>4348</v>
      </c>
      <c r="B129" s="696" t="s">
        <v>4132</v>
      </c>
      <c r="C129" s="696" t="s">
        <v>4124</v>
      </c>
      <c r="D129" s="696" t="s">
        <v>4189</v>
      </c>
      <c r="E129" s="696" t="s">
        <v>4190</v>
      </c>
      <c r="F129" s="711">
        <v>30</v>
      </c>
      <c r="G129" s="711">
        <v>3750</v>
      </c>
      <c r="H129" s="711">
        <v>1</v>
      </c>
      <c r="I129" s="711">
        <v>125</v>
      </c>
      <c r="J129" s="711">
        <v>20</v>
      </c>
      <c r="K129" s="711">
        <v>2320</v>
      </c>
      <c r="L129" s="711">
        <v>0.6186666666666667</v>
      </c>
      <c r="M129" s="711">
        <v>116</v>
      </c>
      <c r="N129" s="711"/>
      <c r="O129" s="711"/>
      <c r="P129" s="701"/>
      <c r="Q129" s="712"/>
    </row>
    <row r="130" spans="1:17" ht="14.4" customHeight="1" x14ac:dyDescent="0.3">
      <c r="A130" s="695" t="s">
        <v>4348</v>
      </c>
      <c r="B130" s="696" t="s">
        <v>4132</v>
      </c>
      <c r="C130" s="696" t="s">
        <v>4124</v>
      </c>
      <c r="D130" s="696" t="s">
        <v>4192</v>
      </c>
      <c r="E130" s="696" t="s">
        <v>4193</v>
      </c>
      <c r="F130" s="711">
        <v>1</v>
      </c>
      <c r="G130" s="711">
        <v>123</v>
      </c>
      <c r="H130" s="711">
        <v>1</v>
      </c>
      <c r="I130" s="711">
        <v>123</v>
      </c>
      <c r="J130" s="711"/>
      <c r="K130" s="711"/>
      <c r="L130" s="711"/>
      <c r="M130" s="711"/>
      <c r="N130" s="711"/>
      <c r="O130" s="711"/>
      <c r="P130" s="701"/>
      <c r="Q130" s="712"/>
    </row>
    <row r="131" spans="1:17" ht="14.4" customHeight="1" x14ac:dyDescent="0.3">
      <c r="A131" s="695" t="s">
        <v>4348</v>
      </c>
      <c r="B131" s="696" t="s">
        <v>4132</v>
      </c>
      <c r="C131" s="696" t="s">
        <v>4124</v>
      </c>
      <c r="D131" s="696" t="s">
        <v>4130</v>
      </c>
      <c r="E131" s="696" t="s">
        <v>4131</v>
      </c>
      <c r="F131" s="711"/>
      <c r="G131" s="711"/>
      <c r="H131" s="711"/>
      <c r="I131" s="711"/>
      <c r="J131" s="711">
        <v>1</v>
      </c>
      <c r="K131" s="711">
        <v>149</v>
      </c>
      <c r="L131" s="711"/>
      <c r="M131" s="711">
        <v>149</v>
      </c>
      <c r="N131" s="711"/>
      <c r="O131" s="711"/>
      <c r="P131" s="701"/>
      <c r="Q131" s="712"/>
    </row>
    <row r="132" spans="1:17" ht="14.4" customHeight="1" x14ac:dyDescent="0.3">
      <c r="A132" s="695" t="s">
        <v>4348</v>
      </c>
      <c r="B132" s="696" t="s">
        <v>4132</v>
      </c>
      <c r="C132" s="696" t="s">
        <v>4124</v>
      </c>
      <c r="D132" s="696" t="s">
        <v>4196</v>
      </c>
      <c r="E132" s="696" t="s">
        <v>4197</v>
      </c>
      <c r="F132" s="711">
        <v>2</v>
      </c>
      <c r="G132" s="711">
        <v>186</v>
      </c>
      <c r="H132" s="711">
        <v>1</v>
      </c>
      <c r="I132" s="711">
        <v>93</v>
      </c>
      <c r="J132" s="711"/>
      <c r="K132" s="711"/>
      <c r="L132" s="711"/>
      <c r="M132" s="711"/>
      <c r="N132" s="711">
        <v>2</v>
      </c>
      <c r="O132" s="711">
        <v>188</v>
      </c>
      <c r="P132" s="701">
        <v>1.010752688172043</v>
      </c>
      <c r="Q132" s="712">
        <v>94</v>
      </c>
    </row>
    <row r="133" spans="1:17" ht="14.4" customHeight="1" x14ac:dyDescent="0.3">
      <c r="A133" s="695" t="s">
        <v>4348</v>
      </c>
      <c r="B133" s="696" t="s">
        <v>4132</v>
      </c>
      <c r="C133" s="696" t="s">
        <v>4124</v>
      </c>
      <c r="D133" s="696" t="s">
        <v>4200</v>
      </c>
      <c r="E133" s="696" t="s">
        <v>4201</v>
      </c>
      <c r="F133" s="711"/>
      <c r="G133" s="711"/>
      <c r="H133" s="711"/>
      <c r="I133" s="711"/>
      <c r="J133" s="711">
        <v>15</v>
      </c>
      <c r="K133" s="711">
        <v>1740</v>
      </c>
      <c r="L133" s="711"/>
      <c r="M133" s="711">
        <v>116</v>
      </c>
      <c r="N133" s="711">
        <v>41</v>
      </c>
      <c r="O133" s="711">
        <v>4786</v>
      </c>
      <c r="P133" s="701"/>
      <c r="Q133" s="712">
        <v>116.73170731707317</v>
      </c>
    </row>
    <row r="134" spans="1:17" ht="14.4" customHeight="1" x14ac:dyDescent="0.3">
      <c r="A134" s="695" t="s">
        <v>4348</v>
      </c>
      <c r="B134" s="696" t="s">
        <v>4132</v>
      </c>
      <c r="C134" s="696" t="s">
        <v>4124</v>
      </c>
      <c r="D134" s="696" t="s">
        <v>4226</v>
      </c>
      <c r="E134" s="696" t="s">
        <v>4227</v>
      </c>
      <c r="F134" s="711">
        <v>1</v>
      </c>
      <c r="G134" s="711">
        <v>0</v>
      </c>
      <c r="H134" s="711"/>
      <c r="I134" s="711">
        <v>0</v>
      </c>
      <c r="J134" s="711">
        <v>1</v>
      </c>
      <c r="K134" s="711">
        <v>0</v>
      </c>
      <c r="L134" s="711"/>
      <c r="M134" s="711">
        <v>0</v>
      </c>
      <c r="N134" s="711"/>
      <c r="O134" s="711"/>
      <c r="P134" s="701"/>
      <c r="Q134" s="712"/>
    </row>
    <row r="135" spans="1:17" ht="14.4" customHeight="1" x14ac:dyDescent="0.3">
      <c r="A135" s="695" t="s">
        <v>4348</v>
      </c>
      <c r="B135" s="696" t="s">
        <v>4132</v>
      </c>
      <c r="C135" s="696" t="s">
        <v>4124</v>
      </c>
      <c r="D135" s="696" t="s">
        <v>4228</v>
      </c>
      <c r="E135" s="696" t="s">
        <v>4229</v>
      </c>
      <c r="F135" s="711"/>
      <c r="G135" s="711"/>
      <c r="H135" s="711"/>
      <c r="I135" s="711"/>
      <c r="J135" s="711">
        <v>12</v>
      </c>
      <c r="K135" s="711">
        <v>0</v>
      </c>
      <c r="L135" s="711"/>
      <c r="M135" s="711">
        <v>0</v>
      </c>
      <c r="N135" s="711"/>
      <c r="O135" s="711"/>
      <c r="P135" s="701"/>
      <c r="Q135" s="712"/>
    </row>
    <row r="136" spans="1:17" ht="14.4" customHeight="1" x14ac:dyDescent="0.3">
      <c r="A136" s="695" t="s">
        <v>4348</v>
      </c>
      <c r="B136" s="696" t="s">
        <v>4132</v>
      </c>
      <c r="C136" s="696" t="s">
        <v>4124</v>
      </c>
      <c r="D136" s="696" t="s">
        <v>4232</v>
      </c>
      <c r="E136" s="696" t="s">
        <v>4233</v>
      </c>
      <c r="F136" s="711"/>
      <c r="G136" s="711"/>
      <c r="H136" s="711"/>
      <c r="I136" s="711"/>
      <c r="J136" s="711">
        <v>1</v>
      </c>
      <c r="K136" s="711">
        <v>81</v>
      </c>
      <c r="L136" s="711"/>
      <c r="M136" s="711">
        <v>81</v>
      </c>
      <c r="N136" s="711"/>
      <c r="O136" s="711"/>
      <c r="P136" s="701"/>
      <c r="Q136" s="712"/>
    </row>
    <row r="137" spans="1:17" ht="14.4" customHeight="1" x14ac:dyDescent="0.3">
      <c r="A137" s="695" t="s">
        <v>4348</v>
      </c>
      <c r="B137" s="696" t="s">
        <v>4132</v>
      </c>
      <c r="C137" s="696" t="s">
        <v>4124</v>
      </c>
      <c r="D137" s="696" t="s">
        <v>4127</v>
      </c>
      <c r="E137" s="696" t="s">
        <v>4128</v>
      </c>
      <c r="F137" s="711">
        <v>1</v>
      </c>
      <c r="G137" s="711">
        <v>185</v>
      </c>
      <c r="H137" s="711">
        <v>1</v>
      </c>
      <c r="I137" s="711">
        <v>185</v>
      </c>
      <c r="J137" s="711"/>
      <c r="K137" s="711"/>
      <c r="L137" s="711"/>
      <c r="M137" s="711"/>
      <c r="N137" s="711"/>
      <c r="O137" s="711"/>
      <c r="P137" s="701"/>
      <c r="Q137" s="712"/>
    </row>
    <row r="138" spans="1:17" ht="14.4" customHeight="1" x14ac:dyDescent="0.3">
      <c r="A138" s="695" t="s">
        <v>4348</v>
      </c>
      <c r="B138" s="696" t="s">
        <v>4132</v>
      </c>
      <c r="C138" s="696" t="s">
        <v>4124</v>
      </c>
      <c r="D138" s="696" t="s">
        <v>4244</v>
      </c>
      <c r="E138" s="696" t="s">
        <v>4245</v>
      </c>
      <c r="F138" s="711"/>
      <c r="G138" s="711"/>
      <c r="H138" s="711"/>
      <c r="I138" s="711"/>
      <c r="J138" s="711">
        <v>1</v>
      </c>
      <c r="K138" s="711">
        <v>232</v>
      </c>
      <c r="L138" s="711"/>
      <c r="M138" s="711">
        <v>232</v>
      </c>
      <c r="N138" s="711"/>
      <c r="O138" s="711"/>
      <c r="P138" s="701"/>
      <c r="Q138" s="712"/>
    </row>
    <row r="139" spans="1:17" ht="14.4" customHeight="1" x14ac:dyDescent="0.3">
      <c r="A139" s="695" t="s">
        <v>4348</v>
      </c>
      <c r="B139" s="696" t="s">
        <v>4132</v>
      </c>
      <c r="C139" s="696" t="s">
        <v>4124</v>
      </c>
      <c r="D139" s="696" t="s">
        <v>4266</v>
      </c>
      <c r="E139" s="696" t="s">
        <v>4267</v>
      </c>
      <c r="F139" s="711"/>
      <c r="G139" s="711"/>
      <c r="H139" s="711"/>
      <c r="I139" s="711"/>
      <c r="J139" s="711">
        <v>1</v>
      </c>
      <c r="K139" s="711">
        <v>109</v>
      </c>
      <c r="L139" s="711"/>
      <c r="M139" s="711">
        <v>109</v>
      </c>
      <c r="N139" s="711">
        <v>1</v>
      </c>
      <c r="O139" s="711">
        <v>109</v>
      </c>
      <c r="P139" s="701"/>
      <c r="Q139" s="712">
        <v>109</v>
      </c>
    </row>
    <row r="140" spans="1:17" ht="14.4" customHeight="1" x14ac:dyDescent="0.3">
      <c r="A140" s="695" t="s">
        <v>4348</v>
      </c>
      <c r="B140" s="696" t="s">
        <v>4132</v>
      </c>
      <c r="C140" s="696" t="s">
        <v>4124</v>
      </c>
      <c r="D140" s="696" t="s">
        <v>4276</v>
      </c>
      <c r="E140" s="696" t="s">
        <v>4277</v>
      </c>
      <c r="F140" s="711">
        <v>1</v>
      </c>
      <c r="G140" s="711">
        <v>221</v>
      </c>
      <c r="H140" s="711">
        <v>1</v>
      </c>
      <c r="I140" s="711">
        <v>221</v>
      </c>
      <c r="J140" s="711">
        <v>1</v>
      </c>
      <c r="K140" s="711">
        <v>221</v>
      </c>
      <c r="L140" s="711">
        <v>1</v>
      </c>
      <c r="M140" s="711">
        <v>221</v>
      </c>
      <c r="N140" s="711"/>
      <c r="O140" s="711"/>
      <c r="P140" s="701"/>
      <c r="Q140" s="712"/>
    </row>
    <row r="141" spans="1:17" ht="14.4" customHeight="1" x14ac:dyDescent="0.3">
      <c r="A141" s="695" t="s">
        <v>556</v>
      </c>
      <c r="B141" s="696" t="s">
        <v>4132</v>
      </c>
      <c r="C141" s="696" t="s">
        <v>4124</v>
      </c>
      <c r="D141" s="696" t="s">
        <v>4181</v>
      </c>
      <c r="E141" s="696" t="s">
        <v>4182</v>
      </c>
      <c r="F141" s="711">
        <v>5</v>
      </c>
      <c r="G141" s="711">
        <v>170</v>
      </c>
      <c r="H141" s="711">
        <v>1</v>
      </c>
      <c r="I141" s="711">
        <v>34</v>
      </c>
      <c r="J141" s="711">
        <v>16</v>
      </c>
      <c r="K141" s="711">
        <v>544</v>
      </c>
      <c r="L141" s="711">
        <v>3.2</v>
      </c>
      <c r="M141" s="711">
        <v>34</v>
      </c>
      <c r="N141" s="711">
        <v>112</v>
      </c>
      <c r="O141" s="711">
        <v>3809</v>
      </c>
      <c r="P141" s="701">
        <v>22.405882352941177</v>
      </c>
      <c r="Q141" s="712">
        <v>34.008928571428569</v>
      </c>
    </row>
    <row r="142" spans="1:17" ht="14.4" customHeight="1" x14ac:dyDescent="0.3">
      <c r="A142" s="695" t="s">
        <v>556</v>
      </c>
      <c r="B142" s="696" t="s">
        <v>4132</v>
      </c>
      <c r="C142" s="696" t="s">
        <v>4124</v>
      </c>
      <c r="D142" s="696" t="s">
        <v>4183</v>
      </c>
      <c r="E142" s="696" t="s">
        <v>4184</v>
      </c>
      <c r="F142" s="711"/>
      <c r="G142" s="711"/>
      <c r="H142" s="711"/>
      <c r="I142" s="711"/>
      <c r="J142" s="711"/>
      <c r="K142" s="711"/>
      <c r="L142" s="711"/>
      <c r="M142" s="711"/>
      <c r="N142" s="711">
        <v>62</v>
      </c>
      <c r="O142" s="711">
        <v>310</v>
      </c>
      <c r="P142" s="701"/>
      <c r="Q142" s="712">
        <v>5</v>
      </c>
    </row>
    <row r="143" spans="1:17" ht="14.4" customHeight="1" x14ac:dyDescent="0.3">
      <c r="A143" s="695" t="s">
        <v>556</v>
      </c>
      <c r="B143" s="696" t="s">
        <v>4132</v>
      </c>
      <c r="C143" s="696" t="s">
        <v>4124</v>
      </c>
      <c r="D143" s="696" t="s">
        <v>4187</v>
      </c>
      <c r="E143" s="696" t="s">
        <v>4119</v>
      </c>
      <c r="F143" s="711">
        <v>1</v>
      </c>
      <c r="G143" s="711">
        <v>174</v>
      </c>
      <c r="H143" s="711">
        <v>1</v>
      </c>
      <c r="I143" s="711">
        <v>174</v>
      </c>
      <c r="J143" s="711"/>
      <c r="K143" s="711"/>
      <c r="L143" s="711"/>
      <c r="M143" s="711"/>
      <c r="N143" s="711"/>
      <c r="O143" s="711"/>
      <c r="P143" s="701"/>
      <c r="Q143" s="712"/>
    </row>
    <row r="144" spans="1:17" ht="14.4" customHeight="1" x14ac:dyDescent="0.3">
      <c r="A144" s="695" t="s">
        <v>556</v>
      </c>
      <c r="B144" s="696" t="s">
        <v>4132</v>
      </c>
      <c r="C144" s="696" t="s">
        <v>4124</v>
      </c>
      <c r="D144" s="696" t="s">
        <v>4125</v>
      </c>
      <c r="E144" s="696" t="s">
        <v>4126</v>
      </c>
      <c r="F144" s="711">
        <v>38</v>
      </c>
      <c r="G144" s="711">
        <v>9462</v>
      </c>
      <c r="H144" s="711">
        <v>1</v>
      </c>
      <c r="I144" s="711">
        <v>249</v>
      </c>
      <c r="J144" s="711">
        <v>15</v>
      </c>
      <c r="K144" s="711">
        <v>3480</v>
      </c>
      <c r="L144" s="711">
        <v>0.36778693722257449</v>
      </c>
      <c r="M144" s="711">
        <v>232</v>
      </c>
      <c r="N144" s="711"/>
      <c r="O144" s="711"/>
      <c r="P144" s="701"/>
      <c r="Q144" s="712"/>
    </row>
    <row r="145" spans="1:17" ht="14.4" customHeight="1" x14ac:dyDescent="0.3">
      <c r="A145" s="695" t="s">
        <v>556</v>
      </c>
      <c r="B145" s="696" t="s">
        <v>4132</v>
      </c>
      <c r="C145" s="696" t="s">
        <v>4124</v>
      </c>
      <c r="D145" s="696" t="s">
        <v>4189</v>
      </c>
      <c r="E145" s="696" t="s">
        <v>4190</v>
      </c>
      <c r="F145" s="711">
        <v>11</v>
      </c>
      <c r="G145" s="711">
        <v>1375</v>
      </c>
      <c r="H145" s="711">
        <v>1</v>
      </c>
      <c r="I145" s="711">
        <v>125</v>
      </c>
      <c r="J145" s="711">
        <v>5</v>
      </c>
      <c r="K145" s="711">
        <v>580</v>
      </c>
      <c r="L145" s="711">
        <v>0.42181818181818181</v>
      </c>
      <c r="M145" s="711">
        <v>116</v>
      </c>
      <c r="N145" s="711"/>
      <c r="O145" s="711"/>
      <c r="P145" s="701"/>
      <c r="Q145" s="712"/>
    </row>
    <row r="146" spans="1:17" ht="14.4" customHeight="1" x14ac:dyDescent="0.3">
      <c r="A146" s="695" t="s">
        <v>556</v>
      </c>
      <c r="B146" s="696" t="s">
        <v>4132</v>
      </c>
      <c r="C146" s="696" t="s">
        <v>4124</v>
      </c>
      <c r="D146" s="696" t="s">
        <v>4130</v>
      </c>
      <c r="E146" s="696" t="s">
        <v>4131</v>
      </c>
      <c r="F146" s="711"/>
      <c r="G146" s="711"/>
      <c r="H146" s="711"/>
      <c r="I146" s="711"/>
      <c r="J146" s="711">
        <v>1</v>
      </c>
      <c r="K146" s="711">
        <v>149</v>
      </c>
      <c r="L146" s="711"/>
      <c r="M146" s="711">
        <v>149</v>
      </c>
      <c r="N146" s="711"/>
      <c r="O146" s="711"/>
      <c r="P146" s="701"/>
      <c r="Q146" s="712"/>
    </row>
    <row r="147" spans="1:17" ht="14.4" customHeight="1" x14ac:dyDescent="0.3">
      <c r="A147" s="695" t="s">
        <v>556</v>
      </c>
      <c r="B147" s="696" t="s">
        <v>4132</v>
      </c>
      <c r="C147" s="696" t="s">
        <v>4124</v>
      </c>
      <c r="D147" s="696" t="s">
        <v>4200</v>
      </c>
      <c r="E147" s="696" t="s">
        <v>4201</v>
      </c>
      <c r="F147" s="711"/>
      <c r="G147" s="711"/>
      <c r="H147" s="711"/>
      <c r="I147" s="711"/>
      <c r="J147" s="711">
        <v>27</v>
      </c>
      <c r="K147" s="711">
        <v>3132</v>
      </c>
      <c r="L147" s="711"/>
      <c r="M147" s="711">
        <v>116</v>
      </c>
      <c r="N147" s="711">
        <v>33</v>
      </c>
      <c r="O147" s="711">
        <v>3874</v>
      </c>
      <c r="P147" s="701"/>
      <c r="Q147" s="712">
        <v>117.39393939393939</v>
      </c>
    </row>
    <row r="148" spans="1:17" ht="14.4" customHeight="1" x14ac:dyDescent="0.3">
      <c r="A148" s="695" t="s">
        <v>556</v>
      </c>
      <c r="B148" s="696" t="s">
        <v>4132</v>
      </c>
      <c r="C148" s="696" t="s">
        <v>4124</v>
      </c>
      <c r="D148" s="696" t="s">
        <v>4349</v>
      </c>
      <c r="E148" s="696" t="s">
        <v>4350</v>
      </c>
      <c r="F148" s="711"/>
      <c r="G148" s="711"/>
      <c r="H148" s="711"/>
      <c r="I148" s="711"/>
      <c r="J148" s="711">
        <v>8</v>
      </c>
      <c r="K148" s="711">
        <v>0</v>
      </c>
      <c r="L148" s="711"/>
      <c r="M148" s="711">
        <v>0</v>
      </c>
      <c r="N148" s="711"/>
      <c r="O148" s="711"/>
      <c r="P148" s="701"/>
      <c r="Q148" s="712"/>
    </row>
    <row r="149" spans="1:17" ht="14.4" customHeight="1" x14ac:dyDescent="0.3">
      <c r="A149" s="695" t="s">
        <v>556</v>
      </c>
      <c r="B149" s="696" t="s">
        <v>4132</v>
      </c>
      <c r="C149" s="696" t="s">
        <v>4124</v>
      </c>
      <c r="D149" s="696" t="s">
        <v>4226</v>
      </c>
      <c r="E149" s="696" t="s">
        <v>4227</v>
      </c>
      <c r="F149" s="711">
        <v>1</v>
      </c>
      <c r="G149" s="711">
        <v>0</v>
      </c>
      <c r="H149" s="711"/>
      <c r="I149" s="711">
        <v>0</v>
      </c>
      <c r="J149" s="711">
        <v>3</v>
      </c>
      <c r="K149" s="711">
        <v>0</v>
      </c>
      <c r="L149" s="711"/>
      <c r="M149" s="711">
        <v>0</v>
      </c>
      <c r="N149" s="711">
        <v>1</v>
      </c>
      <c r="O149" s="711">
        <v>0</v>
      </c>
      <c r="P149" s="701"/>
      <c r="Q149" s="712">
        <v>0</v>
      </c>
    </row>
    <row r="150" spans="1:17" ht="14.4" customHeight="1" x14ac:dyDescent="0.3">
      <c r="A150" s="695" t="s">
        <v>556</v>
      </c>
      <c r="B150" s="696" t="s">
        <v>4132</v>
      </c>
      <c r="C150" s="696" t="s">
        <v>4124</v>
      </c>
      <c r="D150" s="696" t="s">
        <v>4228</v>
      </c>
      <c r="E150" s="696" t="s">
        <v>4229</v>
      </c>
      <c r="F150" s="711"/>
      <c r="G150" s="711"/>
      <c r="H150" s="711"/>
      <c r="I150" s="711"/>
      <c r="J150" s="711">
        <v>57</v>
      </c>
      <c r="K150" s="711">
        <v>0</v>
      </c>
      <c r="L150" s="711"/>
      <c r="M150" s="711">
        <v>0</v>
      </c>
      <c r="N150" s="711"/>
      <c r="O150" s="711"/>
      <c r="P150" s="701"/>
      <c r="Q150" s="712"/>
    </row>
    <row r="151" spans="1:17" ht="14.4" customHeight="1" x14ac:dyDescent="0.3">
      <c r="A151" s="695" t="s">
        <v>556</v>
      </c>
      <c r="B151" s="696" t="s">
        <v>4132</v>
      </c>
      <c r="C151" s="696" t="s">
        <v>4124</v>
      </c>
      <c r="D151" s="696" t="s">
        <v>4232</v>
      </c>
      <c r="E151" s="696" t="s">
        <v>4233</v>
      </c>
      <c r="F151" s="711">
        <v>1</v>
      </c>
      <c r="G151" s="711">
        <v>75</v>
      </c>
      <c r="H151" s="711">
        <v>1</v>
      </c>
      <c r="I151" s="711">
        <v>75</v>
      </c>
      <c r="J151" s="711"/>
      <c r="K151" s="711"/>
      <c r="L151" s="711"/>
      <c r="M151" s="711"/>
      <c r="N151" s="711"/>
      <c r="O151" s="711"/>
      <c r="P151" s="701"/>
      <c r="Q151" s="712"/>
    </row>
    <row r="152" spans="1:17" ht="14.4" customHeight="1" x14ac:dyDescent="0.3">
      <c r="A152" s="695" t="s">
        <v>556</v>
      </c>
      <c r="B152" s="696" t="s">
        <v>4132</v>
      </c>
      <c r="C152" s="696" t="s">
        <v>4124</v>
      </c>
      <c r="D152" s="696" t="s">
        <v>4236</v>
      </c>
      <c r="E152" s="696" t="s">
        <v>4237</v>
      </c>
      <c r="F152" s="711">
        <v>1</v>
      </c>
      <c r="G152" s="711">
        <v>0</v>
      </c>
      <c r="H152" s="711"/>
      <c r="I152" s="711">
        <v>0</v>
      </c>
      <c r="J152" s="711"/>
      <c r="K152" s="711"/>
      <c r="L152" s="711"/>
      <c r="M152" s="711"/>
      <c r="N152" s="711"/>
      <c r="O152" s="711"/>
      <c r="P152" s="701"/>
      <c r="Q152" s="712"/>
    </row>
    <row r="153" spans="1:17" ht="14.4" customHeight="1" x14ac:dyDescent="0.3">
      <c r="A153" s="695" t="s">
        <v>556</v>
      </c>
      <c r="B153" s="696" t="s">
        <v>4132</v>
      </c>
      <c r="C153" s="696" t="s">
        <v>4124</v>
      </c>
      <c r="D153" s="696" t="s">
        <v>4244</v>
      </c>
      <c r="E153" s="696" t="s">
        <v>4245</v>
      </c>
      <c r="F153" s="711"/>
      <c r="G153" s="711"/>
      <c r="H153" s="711"/>
      <c r="I153" s="711"/>
      <c r="J153" s="711">
        <v>75</v>
      </c>
      <c r="K153" s="711">
        <v>17400</v>
      </c>
      <c r="L153" s="711"/>
      <c r="M153" s="711">
        <v>232</v>
      </c>
      <c r="N153" s="711">
        <v>6</v>
      </c>
      <c r="O153" s="711">
        <v>1392</v>
      </c>
      <c r="P153" s="701"/>
      <c r="Q153" s="712">
        <v>232</v>
      </c>
    </row>
    <row r="154" spans="1:17" ht="14.4" customHeight="1" x14ac:dyDescent="0.3">
      <c r="A154" s="695" t="s">
        <v>556</v>
      </c>
      <c r="B154" s="696" t="s">
        <v>4132</v>
      </c>
      <c r="C154" s="696" t="s">
        <v>4124</v>
      </c>
      <c r="D154" s="696" t="s">
        <v>4351</v>
      </c>
      <c r="E154" s="696" t="s">
        <v>4352</v>
      </c>
      <c r="F154" s="711"/>
      <c r="G154" s="711"/>
      <c r="H154" s="711"/>
      <c r="I154" s="711"/>
      <c r="J154" s="711"/>
      <c r="K154" s="711"/>
      <c r="L154" s="711"/>
      <c r="M154" s="711"/>
      <c r="N154" s="711">
        <v>1</v>
      </c>
      <c r="O154" s="711">
        <v>351</v>
      </c>
      <c r="P154" s="701"/>
      <c r="Q154" s="712">
        <v>351</v>
      </c>
    </row>
    <row r="155" spans="1:17" ht="14.4" customHeight="1" x14ac:dyDescent="0.3">
      <c r="A155" s="695" t="s">
        <v>556</v>
      </c>
      <c r="B155" s="696" t="s">
        <v>4132</v>
      </c>
      <c r="C155" s="696" t="s">
        <v>4124</v>
      </c>
      <c r="D155" s="696" t="s">
        <v>4353</v>
      </c>
      <c r="E155" s="696" t="s">
        <v>4354</v>
      </c>
      <c r="F155" s="711"/>
      <c r="G155" s="711"/>
      <c r="H155" s="711"/>
      <c r="I155" s="711"/>
      <c r="J155" s="711">
        <v>1</v>
      </c>
      <c r="K155" s="711">
        <v>1576</v>
      </c>
      <c r="L155" s="711"/>
      <c r="M155" s="711">
        <v>1576</v>
      </c>
      <c r="N155" s="711"/>
      <c r="O155" s="711"/>
      <c r="P155" s="701"/>
      <c r="Q155" s="712"/>
    </row>
    <row r="156" spans="1:17" ht="14.4" customHeight="1" x14ac:dyDescent="0.3">
      <c r="A156" s="695" t="s">
        <v>556</v>
      </c>
      <c r="B156" s="696" t="s">
        <v>4132</v>
      </c>
      <c r="C156" s="696" t="s">
        <v>4124</v>
      </c>
      <c r="D156" s="696" t="s">
        <v>4355</v>
      </c>
      <c r="E156" s="696" t="s">
        <v>4356</v>
      </c>
      <c r="F156" s="711"/>
      <c r="G156" s="711"/>
      <c r="H156" s="711"/>
      <c r="I156" s="711"/>
      <c r="J156" s="711">
        <v>1</v>
      </c>
      <c r="K156" s="711">
        <v>241</v>
      </c>
      <c r="L156" s="711"/>
      <c r="M156" s="711">
        <v>241</v>
      </c>
      <c r="N156" s="711">
        <v>1</v>
      </c>
      <c r="O156" s="711">
        <v>241</v>
      </c>
      <c r="P156" s="701"/>
      <c r="Q156" s="712">
        <v>241</v>
      </c>
    </row>
    <row r="157" spans="1:17" ht="14.4" customHeight="1" x14ac:dyDescent="0.3">
      <c r="A157" s="695" t="s">
        <v>556</v>
      </c>
      <c r="B157" s="696" t="s">
        <v>4132</v>
      </c>
      <c r="C157" s="696" t="s">
        <v>4124</v>
      </c>
      <c r="D157" s="696" t="s">
        <v>4357</v>
      </c>
      <c r="E157" s="696" t="s">
        <v>4358</v>
      </c>
      <c r="F157" s="711"/>
      <c r="G157" s="711"/>
      <c r="H157" s="711"/>
      <c r="I157" s="711"/>
      <c r="J157" s="711">
        <v>7</v>
      </c>
      <c r="K157" s="711">
        <v>0</v>
      </c>
      <c r="L157" s="711"/>
      <c r="M157" s="711">
        <v>0</v>
      </c>
      <c r="N157" s="711"/>
      <c r="O157" s="711"/>
      <c r="P157" s="701"/>
      <c r="Q157" s="712"/>
    </row>
    <row r="158" spans="1:17" ht="14.4" customHeight="1" x14ac:dyDescent="0.3">
      <c r="A158" s="695" t="s">
        <v>556</v>
      </c>
      <c r="B158" s="696" t="s">
        <v>4359</v>
      </c>
      <c r="C158" s="696" t="s">
        <v>4124</v>
      </c>
      <c r="D158" s="696" t="s">
        <v>4360</v>
      </c>
      <c r="E158" s="696" t="s">
        <v>4361</v>
      </c>
      <c r="F158" s="711">
        <v>1</v>
      </c>
      <c r="G158" s="711">
        <v>1883</v>
      </c>
      <c r="H158" s="711">
        <v>1</v>
      </c>
      <c r="I158" s="711">
        <v>1883</v>
      </c>
      <c r="J158" s="711"/>
      <c r="K158" s="711"/>
      <c r="L158" s="711"/>
      <c r="M158" s="711"/>
      <c r="N158" s="711"/>
      <c r="O158" s="711"/>
      <c r="P158" s="701"/>
      <c r="Q158" s="712"/>
    </row>
    <row r="159" spans="1:17" ht="14.4" customHeight="1" x14ac:dyDescent="0.3">
      <c r="A159" s="695" t="s">
        <v>556</v>
      </c>
      <c r="B159" s="696" t="s">
        <v>4359</v>
      </c>
      <c r="C159" s="696" t="s">
        <v>4124</v>
      </c>
      <c r="D159" s="696" t="s">
        <v>4362</v>
      </c>
      <c r="E159" s="696" t="s">
        <v>4363</v>
      </c>
      <c r="F159" s="711"/>
      <c r="G159" s="711"/>
      <c r="H159" s="711"/>
      <c r="I159" s="711"/>
      <c r="J159" s="711"/>
      <c r="K159" s="711"/>
      <c r="L159" s="711"/>
      <c r="M159" s="711"/>
      <c r="N159" s="711">
        <v>2</v>
      </c>
      <c r="O159" s="711">
        <v>5370</v>
      </c>
      <c r="P159" s="701"/>
      <c r="Q159" s="712">
        <v>2685</v>
      </c>
    </row>
    <row r="160" spans="1:17" ht="14.4" customHeight="1" x14ac:dyDescent="0.3">
      <c r="A160" s="695" t="s">
        <v>556</v>
      </c>
      <c r="B160" s="696" t="s">
        <v>4359</v>
      </c>
      <c r="C160" s="696" t="s">
        <v>4124</v>
      </c>
      <c r="D160" s="696" t="s">
        <v>4364</v>
      </c>
      <c r="E160" s="696" t="s">
        <v>4365</v>
      </c>
      <c r="F160" s="711"/>
      <c r="G160" s="711"/>
      <c r="H160" s="711"/>
      <c r="I160" s="711"/>
      <c r="J160" s="711"/>
      <c r="K160" s="711"/>
      <c r="L160" s="711"/>
      <c r="M160" s="711"/>
      <c r="N160" s="711">
        <v>2</v>
      </c>
      <c r="O160" s="711">
        <v>11914</v>
      </c>
      <c r="P160" s="701"/>
      <c r="Q160" s="712">
        <v>5957</v>
      </c>
    </row>
    <row r="161" spans="1:17" ht="14.4" customHeight="1" x14ac:dyDescent="0.3">
      <c r="A161" s="695" t="s">
        <v>556</v>
      </c>
      <c r="B161" s="696" t="s">
        <v>4359</v>
      </c>
      <c r="C161" s="696" t="s">
        <v>4124</v>
      </c>
      <c r="D161" s="696" t="s">
        <v>4366</v>
      </c>
      <c r="E161" s="696" t="s">
        <v>4367</v>
      </c>
      <c r="F161" s="711"/>
      <c r="G161" s="711"/>
      <c r="H161" s="711"/>
      <c r="I161" s="711"/>
      <c r="J161" s="711"/>
      <c r="K161" s="711"/>
      <c r="L161" s="711"/>
      <c r="M161" s="711"/>
      <c r="N161" s="711">
        <v>1</v>
      </c>
      <c r="O161" s="711">
        <v>3340</v>
      </c>
      <c r="P161" s="701"/>
      <c r="Q161" s="712">
        <v>3340</v>
      </c>
    </row>
    <row r="162" spans="1:17" ht="14.4" customHeight="1" x14ac:dyDescent="0.3">
      <c r="A162" s="695" t="s">
        <v>556</v>
      </c>
      <c r="B162" s="696" t="s">
        <v>4359</v>
      </c>
      <c r="C162" s="696" t="s">
        <v>4124</v>
      </c>
      <c r="D162" s="696" t="s">
        <v>4368</v>
      </c>
      <c r="E162" s="696" t="s">
        <v>4369</v>
      </c>
      <c r="F162" s="711"/>
      <c r="G162" s="711"/>
      <c r="H162" s="711"/>
      <c r="I162" s="711"/>
      <c r="J162" s="711"/>
      <c r="K162" s="711"/>
      <c r="L162" s="711"/>
      <c r="M162" s="711"/>
      <c r="N162" s="711">
        <v>1</v>
      </c>
      <c r="O162" s="711">
        <v>2067</v>
      </c>
      <c r="P162" s="701"/>
      <c r="Q162" s="712">
        <v>2067</v>
      </c>
    </row>
    <row r="163" spans="1:17" ht="14.4" customHeight="1" x14ac:dyDescent="0.3">
      <c r="A163" s="695" t="s">
        <v>556</v>
      </c>
      <c r="B163" s="696" t="s">
        <v>4359</v>
      </c>
      <c r="C163" s="696" t="s">
        <v>4124</v>
      </c>
      <c r="D163" s="696" t="s">
        <v>4370</v>
      </c>
      <c r="E163" s="696" t="s">
        <v>4371</v>
      </c>
      <c r="F163" s="711"/>
      <c r="G163" s="711"/>
      <c r="H163" s="711"/>
      <c r="I163" s="711"/>
      <c r="J163" s="711"/>
      <c r="K163" s="711"/>
      <c r="L163" s="711"/>
      <c r="M163" s="711"/>
      <c r="N163" s="711">
        <v>1</v>
      </c>
      <c r="O163" s="711">
        <v>1626</v>
      </c>
      <c r="P163" s="701"/>
      <c r="Q163" s="712">
        <v>1626</v>
      </c>
    </row>
    <row r="164" spans="1:17" ht="14.4" customHeight="1" x14ac:dyDescent="0.3">
      <c r="A164" s="695" t="s">
        <v>556</v>
      </c>
      <c r="B164" s="696" t="s">
        <v>4359</v>
      </c>
      <c r="C164" s="696" t="s">
        <v>4124</v>
      </c>
      <c r="D164" s="696" t="s">
        <v>4372</v>
      </c>
      <c r="E164" s="696" t="s">
        <v>4373</v>
      </c>
      <c r="F164" s="711"/>
      <c r="G164" s="711"/>
      <c r="H164" s="711"/>
      <c r="I164" s="711"/>
      <c r="J164" s="711"/>
      <c r="K164" s="711"/>
      <c r="L164" s="711"/>
      <c r="M164" s="711"/>
      <c r="N164" s="711">
        <v>1</v>
      </c>
      <c r="O164" s="711">
        <v>5148</v>
      </c>
      <c r="P164" s="701"/>
      <c r="Q164" s="712">
        <v>5148</v>
      </c>
    </row>
    <row r="165" spans="1:17" ht="14.4" customHeight="1" x14ac:dyDescent="0.3">
      <c r="A165" s="695" t="s">
        <v>556</v>
      </c>
      <c r="B165" s="696" t="s">
        <v>4359</v>
      </c>
      <c r="C165" s="696" t="s">
        <v>4124</v>
      </c>
      <c r="D165" s="696" t="s">
        <v>4374</v>
      </c>
      <c r="E165" s="696" t="s">
        <v>4375</v>
      </c>
      <c r="F165" s="711"/>
      <c r="G165" s="711"/>
      <c r="H165" s="711"/>
      <c r="I165" s="711"/>
      <c r="J165" s="711">
        <v>2</v>
      </c>
      <c r="K165" s="711">
        <v>9778</v>
      </c>
      <c r="L165" s="711"/>
      <c r="M165" s="711">
        <v>4889</v>
      </c>
      <c r="N165" s="711"/>
      <c r="O165" s="711"/>
      <c r="P165" s="701"/>
      <c r="Q165" s="712"/>
    </row>
    <row r="166" spans="1:17" ht="14.4" customHeight="1" x14ac:dyDescent="0.3">
      <c r="A166" s="695" t="s">
        <v>556</v>
      </c>
      <c r="B166" s="696" t="s">
        <v>4359</v>
      </c>
      <c r="C166" s="696" t="s">
        <v>4124</v>
      </c>
      <c r="D166" s="696" t="s">
        <v>4376</v>
      </c>
      <c r="E166" s="696" t="s">
        <v>4377</v>
      </c>
      <c r="F166" s="711"/>
      <c r="G166" s="711"/>
      <c r="H166" s="711"/>
      <c r="I166" s="711"/>
      <c r="J166" s="711">
        <v>1</v>
      </c>
      <c r="K166" s="711">
        <v>681</v>
      </c>
      <c r="L166" s="711"/>
      <c r="M166" s="711">
        <v>681</v>
      </c>
      <c r="N166" s="711"/>
      <c r="O166" s="711"/>
      <c r="P166" s="701"/>
      <c r="Q166" s="712"/>
    </row>
    <row r="167" spans="1:17" ht="14.4" customHeight="1" x14ac:dyDescent="0.3">
      <c r="A167" s="695" t="s">
        <v>556</v>
      </c>
      <c r="B167" s="696" t="s">
        <v>4359</v>
      </c>
      <c r="C167" s="696" t="s">
        <v>4124</v>
      </c>
      <c r="D167" s="696" t="s">
        <v>4378</v>
      </c>
      <c r="E167" s="696" t="s">
        <v>4379</v>
      </c>
      <c r="F167" s="711"/>
      <c r="G167" s="711"/>
      <c r="H167" s="711"/>
      <c r="I167" s="711"/>
      <c r="J167" s="711">
        <v>2</v>
      </c>
      <c r="K167" s="711">
        <v>0</v>
      </c>
      <c r="L167" s="711"/>
      <c r="M167" s="711">
        <v>0</v>
      </c>
      <c r="N167" s="711"/>
      <c r="O167" s="711"/>
      <c r="P167" s="701"/>
      <c r="Q167" s="712"/>
    </row>
    <row r="168" spans="1:17" ht="14.4" customHeight="1" x14ac:dyDescent="0.3">
      <c r="A168" s="695" t="s">
        <v>556</v>
      </c>
      <c r="B168" s="696" t="s">
        <v>4359</v>
      </c>
      <c r="C168" s="696" t="s">
        <v>4124</v>
      </c>
      <c r="D168" s="696" t="s">
        <v>4380</v>
      </c>
      <c r="E168" s="696" t="s">
        <v>4381</v>
      </c>
      <c r="F168" s="711"/>
      <c r="G168" s="711"/>
      <c r="H168" s="711"/>
      <c r="I168" s="711"/>
      <c r="J168" s="711">
        <v>1</v>
      </c>
      <c r="K168" s="711">
        <v>0</v>
      </c>
      <c r="L168" s="711"/>
      <c r="M168" s="711">
        <v>0</v>
      </c>
      <c r="N168" s="711"/>
      <c r="O168" s="711"/>
      <c r="P168" s="701"/>
      <c r="Q168" s="712"/>
    </row>
    <row r="169" spans="1:17" ht="14.4" customHeight="1" x14ac:dyDescent="0.3">
      <c r="A169" s="695" t="s">
        <v>556</v>
      </c>
      <c r="B169" s="696" t="s">
        <v>4359</v>
      </c>
      <c r="C169" s="696" t="s">
        <v>4124</v>
      </c>
      <c r="D169" s="696" t="s">
        <v>4382</v>
      </c>
      <c r="E169" s="696" t="s">
        <v>4383</v>
      </c>
      <c r="F169" s="711"/>
      <c r="G169" s="711"/>
      <c r="H169" s="711"/>
      <c r="I169" s="711"/>
      <c r="J169" s="711">
        <v>2</v>
      </c>
      <c r="K169" s="711">
        <v>0</v>
      </c>
      <c r="L169" s="711"/>
      <c r="M169" s="711">
        <v>0</v>
      </c>
      <c r="N169" s="711"/>
      <c r="O169" s="711"/>
      <c r="P169" s="701"/>
      <c r="Q169" s="712"/>
    </row>
    <row r="170" spans="1:17" ht="14.4" customHeight="1" x14ac:dyDescent="0.3">
      <c r="A170" s="695" t="s">
        <v>556</v>
      </c>
      <c r="B170" s="696" t="s">
        <v>4359</v>
      </c>
      <c r="C170" s="696" t="s">
        <v>4124</v>
      </c>
      <c r="D170" s="696" t="s">
        <v>4384</v>
      </c>
      <c r="E170" s="696" t="s">
        <v>4385</v>
      </c>
      <c r="F170" s="711">
        <v>1</v>
      </c>
      <c r="G170" s="711">
        <v>505</v>
      </c>
      <c r="H170" s="711">
        <v>1</v>
      </c>
      <c r="I170" s="711">
        <v>505</v>
      </c>
      <c r="J170" s="711"/>
      <c r="K170" s="711"/>
      <c r="L170" s="711"/>
      <c r="M170" s="711"/>
      <c r="N170" s="711"/>
      <c r="O170" s="711"/>
      <c r="P170" s="701"/>
      <c r="Q170" s="712"/>
    </row>
    <row r="171" spans="1:17" ht="14.4" customHeight="1" x14ac:dyDescent="0.3">
      <c r="A171" s="695" t="s">
        <v>556</v>
      </c>
      <c r="B171" s="696" t="s">
        <v>4359</v>
      </c>
      <c r="C171" s="696" t="s">
        <v>4124</v>
      </c>
      <c r="D171" s="696" t="s">
        <v>4386</v>
      </c>
      <c r="E171" s="696" t="s">
        <v>4387</v>
      </c>
      <c r="F171" s="711"/>
      <c r="G171" s="711"/>
      <c r="H171" s="711"/>
      <c r="I171" s="711"/>
      <c r="J171" s="711">
        <v>1</v>
      </c>
      <c r="K171" s="711">
        <v>800</v>
      </c>
      <c r="L171" s="711"/>
      <c r="M171" s="711">
        <v>800</v>
      </c>
      <c r="N171" s="711"/>
      <c r="O171" s="711"/>
      <c r="P171" s="701"/>
      <c r="Q171" s="712"/>
    </row>
    <row r="172" spans="1:17" ht="14.4" customHeight="1" x14ac:dyDescent="0.3">
      <c r="A172" s="695" t="s">
        <v>556</v>
      </c>
      <c r="B172" s="696" t="s">
        <v>4359</v>
      </c>
      <c r="C172" s="696" t="s">
        <v>4124</v>
      </c>
      <c r="D172" s="696" t="s">
        <v>4388</v>
      </c>
      <c r="E172" s="696" t="s">
        <v>4389</v>
      </c>
      <c r="F172" s="711"/>
      <c r="G172" s="711"/>
      <c r="H172" s="711"/>
      <c r="I172" s="711"/>
      <c r="J172" s="711"/>
      <c r="K172" s="711"/>
      <c r="L172" s="711"/>
      <c r="M172" s="711"/>
      <c r="N172" s="711">
        <v>1</v>
      </c>
      <c r="O172" s="711">
        <v>6077</v>
      </c>
      <c r="P172" s="701"/>
      <c r="Q172" s="712">
        <v>6077</v>
      </c>
    </row>
    <row r="173" spans="1:17" ht="14.4" customHeight="1" x14ac:dyDescent="0.3">
      <c r="A173" s="695" t="s">
        <v>556</v>
      </c>
      <c r="B173" s="696" t="s">
        <v>4359</v>
      </c>
      <c r="C173" s="696" t="s">
        <v>4124</v>
      </c>
      <c r="D173" s="696" t="s">
        <v>4390</v>
      </c>
      <c r="E173" s="696" t="s">
        <v>4391</v>
      </c>
      <c r="F173" s="711">
        <v>2</v>
      </c>
      <c r="G173" s="711">
        <v>18000</v>
      </c>
      <c r="H173" s="711">
        <v>1</v>
      </c>
      <c r="I173" s="711">
        <v>9000</v>
      </c>
      <c r="J173" s="711">
        <v>2</v>
      </c>
      <c r="K173" s="711">
        <v>18068</v>
      </c>
      <c r="L173" s="711">
        <v>1.0037777777777779</v>
      </c>
      <c r="M173" s="711">
        <v>9034</v>
      </c>
      <c r="N173" s="711"/>
      <c r="O173" s="711"/>
      <c r="P173" s="701"/>
      <c r="Q173" s="712"/>
    </row>
    <row r="174" spans="1:17" ht="14.4" customHeight="1" x14ac:dyDescent="0.3">
      <c r="A174" s="695" t="s">
        <v>556</v>
      </c>
      <c r="B174" s="696" t="s">
        <v>4359</v>
      </c>
      <c r="C174" s="696" t="s">
        <v>4124</v>
      </c>
      <c r="D174" s="696" t="s">
        <v>4392</v>
      </c>
      <c r="E174" s="696" t="s">
        <v>4393</v>
      </c>
      <c r="F174" s="711"/>
      <c r="G174" s="711"/>
      <c r="H174" s="711"/>
      <c r="I174" s="711"/>
      <c r="J174" s="711">
        <v>1</v>
      </c>
      <c r="K174" s="711">
        <v>1040</v>
      </c>
      <c r="L174" s="711"/>
      <c r="M174" s="711">
        <v>1040</v>
      </c>
      <c r="N174" s="711"/>
      <c r="O174" s="711"/>
      <c r="P174" s="701"/>
      <c r="Q174" s="712"/>
    </row>
    <row r="175" spans="1:17" ht="14.4" customHeight="1" x14ac:dyDescent="0.3">
      <c r="A175" s="695" t="s">
        <v>556</v>
      </c>
      <c r="B175" s="696" t="s">
        <v>4359</v>
      </c>
      <c r="C175" s="696" t="s">
        <v>4124</v>
      </c>
      <c r="D175" s="696" t="s">
        <v>4394</v>
      </c>
      <c r="E175" s="696" t="s">
        <v>4395</v>
      </c>
      <c r="F175" s="711"/>
      <c r="G175" s="711"/>
      <c r="H175" s="711"/>
      <c r="I175" s="711"/>
      <c r="J175" s="711">
        <v>2</v>
      </c>
      <c r="K175" s="711">
        <v>0</v>
      </c>
      <c r="L175" s="711"/>
      <c r="M175" s="711">
        <v>0</v>
      </c>
      <c r="N175" s="711"/>
      <c r="O175" s="711"/>
      <c r="P175" s="701"/>
      <c r="Q175" s="712"/>
    </row>
    <row r="176" spans="1:17" ht="14.4" customHeight="1" x14ac:dyDescent="0.3">
      <c r="A176" s="695" t="s">
        <v>556</v>
      </c>
      <c r="B176" s="696" t="s">
        <v>4359</v>
      </c>
      <c r="C176" s="696" t="s">
        <v>4124</v>
      </c>
      <c r="D176" s="696" t="s">
        <v>4396</v>
      </c>
      <c r="E176" s="696" t="s">
        <v>4397</v>
      </c>
      <c r="F176" s="711"/>
      <c r="G176" s="711"/>
      <c r="H176" s="711"/>
      <c r="I176" s="711"/>
      <c r="J176" s="711">
        <v>1</v>
      </c>
      <c r="K176" s="711">
        <v>0</v>
      </c>
      <c r="L176" s="711"/>
      <c r="M176" s="711">
        <v>0</v>
      </c>
      <c r="N176" s="711"/>
      <c r="O176" s="711"/>
      <c r="P176" s="701"/>
      <c r="Q176" s="712"/>
    </row>
    <row r="177" spans="1:17" ht="14.4" customHeight="1" x14ac:dyDescent="0.3">
      <c r="A177" s="695" t="s">
        <v>556</v>
      </c>
      <c r="B177" s="696" t="s">
        <v>4359</v>
      </c>
      <c r="C177" s="696" t="s">
        <v>4124</v>
      </c>
      <c r="D177" s="696" t="s">
        <v>4398</v>
      </c>
      <c r="E177" s="696" t="s">
        <v>4399</v>
      </c>
      <c r="F177" s="711"/>
      <c r="G177" s="711"/>
      <c r="H177" s="711"/>
      <c r="I177" s="711"/>
      <c r="J177" s="711"/>
      <c r="K177" s="711"/>
      <c r="L177" s="711"/>
      <c r="M177" s="711"/>
      <c r="N177" s="711">
        <v>1</v>
      </c>
      <c r="O177" s="711">
        <v>3219</v>
      </c>
      <c r="P177" s="701"/>
      <c r="Q177" s="712">
        <v>3219</v>
      </c>
    </row>
    <row r="178" spans="1:17" ht="14.4" customHeight="1" x14ac:dyDescent="0.3">
      <c r="A178" s="695" t="s">
        <v>556</v>
      </c>
      <c r="B178" s="696" t="s">
        <v>4359</v>
      </c>
      <c r="C178" s="696" t="s">
        <v>4124</v>
      </c>
      <c r="D178" s="696" t="s">
        <v>4400</v>
      </c>
      <c r="E178" s="696" t="s">
        <v>4401</v>
      </c>
      <c r="F178" s="711"/>
      <c r="G178" s="711"/>
      <c r="H178" s="711"/>
      <c r="I178" s="711"/>
      <c r="J178" s="711">
        <v>2</v>
      </c>
      <c r="K178" s="711">
        <v>0</v>
      </c>
      <c r="L178" s="711"/>
      <c r="M178" s="711">
        <v>0</v>
      </c>
      <c r="N178" s="711"/>
      <c r="O178" s="711"/>
      <c r="P178" s="701"/>
      <c r="Q178" s="712"/>
    </row>
    <row r="179" spans="1:17" ht="14.4" customHeight="1" x14ac:dyDescent="0.3">
      <c r="A179" s="695" t="s">
        <v>556</v>
      </c>
      <c r="B179" s="696" t="s">
        <v>4359</v>
      </c>
      <c r="C179" s="696" t="s">
        <v>4124</v>
      </c>
      <c r="D179" s="696" t="s">
        <v>4402</v>
      </c>
      <c r="E179" s="696" t="s">
        <v>4403</v>
      </c>
      <c r="F179" s="711"/>
      <c r="G179" s="711"/>
      <c r="H179" s="711"/>
      <c r="I179" s="711"/>
      <c r="J179" s="711">
        <v>1</v>
      </c>
      <c r="K179" s="711">
        <v>0</v>
      </c>
      <c r="L179" s="711"/>
      <c r="M179" s="711">
        <v>0</v>
      </c>
      <c r="N179" s="711"/>
      <c r="O179" s="711"/>
      <c r="P179" s="701"/>
      <c r="Q179" s="712"/>
    </row>
    <row r="180" spans="1:17" ht="14.4" customHeight="1" x14ac:dyDescent="0.3">
      <c r="A180" s="695" t="s">
        <v>556</v>
      </c>
      <c r="B180" s="696" t="s">
        <v>4359</v>
      </c>
      <c r="C180" s="696" t="s">
        <v>4124</v>
      </c>
      <c r="D180" s="696" t="s">
        <v>4404</v>
      </c>
      <c r="E180" s="696" t="s">
        <v>4405</v>
      </c>
      <c r="F180" s="711">
        <v>1</v>
      </c>
      <c r="G180" s="711">
        <v>5529</v>
      </c>
      <c r="H180" s="711">
        <v>1</v>
      </c>
      <c r="I180" s="711">
        <v>5529</v>
      </c>
      <c r="J180" s="711"/>
      <c r="K180" s="711"/>
      <c r="L180" s="711"/>
      <c r="M180" s="711"/>
      <c r="N180" s="711"/>
      <c r="O180" s="711"/>
      <c r="P180" s="701"/>
      <c r="Q180" s="712"/>
    </row>
    <row r="181" spans="1:17" ht="14.4" customHeight="1" x14ac:dyDescent="0.3">
      <c r="A181" s="695" t="s">
        <v>556</v>
      </c>
      <c r="B181" s="696" t="s">
        <v>4359</v>
      </c>
      <c r="C181" s="696" t="s">
        <v>4124</v>
      </c>
      <c r="D181" s="696" t="s">
        <v>4406</v>
      </c>
      <c r="E181" s="696" t="s">
        <v>4407</v>
      </c>
      <c r="F181" s="711"/>
      <c r="G181" s="711"/>
      <c r="H181" s="711"/>
      <c r="I181" s="711"/>
      <c r="J181" s="711">
        <v>1</v>
      </c>
      <c r="K181" s="711">
        <v>4617</v>
      </c>
      <c r="L181" s="711"/>
      <c r="M181" s="711">
        <v>4617</v>
      </c>
      <c r="N181" s="711"/>
      <c r="O181" s="711"/>
      <c r="P181" s="701"/>
      <c r="Q181" s="712"/>
    </row>
    <row r="182" spans="1:17" ht="14.4" customHeight="1" x14ac:dyDescent="0.3">
      <c r="A182" s="695" t="s">
        <v>556</v>
      </c>
      <c r="B182" s="696" t="s">
        <v>4359</v>
      </c>
      <c r="C182" s="696" t="s">
        <v>4124</v>
      </c>
      <c r="D182" s="696" t="s">
        <v>4408</v>
      </c>
      <c r="E182" s="696" t="s">
        <v>4409</v>
      </c>
      <c r="F182" s="711">
        <v>1</v>
      </c>
      <c r="G182" s="711">
        <v>5082</v>
      </c>
      <c r="H182" s="711">
        <v>1</v>
      </c>
      <c r="I182" s="711">
        <v>5082</v>
      </c>
      <c r="J182" s="711"/>
      <c r="K182" s="711"/>
      <c r="L182" s="711"/>
      <c r="M182" s="711"/>
      <c r="N182" s="711"/>
      <c r="O182" s="711"/>
      <c r="P182" s="701"/>
      <c r="Q182" s="712"/>
    </row>
    <row r="183" spans="1:17" ht="14.4" customHeight="1" x14ac:dyDescent="0.3">
      <c r="A183" s="695" t="s">
        <v>556</v>
      </c>
      <c r="B183" s="696" t="s">
        <v>4359</v>
      </c>
      <c r="C183" s="696" t="s">
        <v>4124</v>
      </c>
      <c r="D183" s="696" t="s">
        <v>4410</v>
      </c>
      <c r="E183" s="696" t="s">
        <v>4411</v>
      </c>
      <c r="F183" s="711"/>
      <c r="G183" s="711"/>
      <c r="H183" s="711"/>
      <c r="I183" s="711"/>
      <c r="J183" s="711"/>
      <c r="K183" s="711"/>
      <c r="L183" s="711"/>
      <c r="M183" s="711"/>
      <c r="N183" s="711">
        <v>1</v>
      </c>
      <c r="O183" s="711">
        <v>8406</v>
      </c>
      <c r="P183" s="701"/>
      <c r="Q183" s="712">
        <v>8406</v>
      </c>
    </row>
    <row r="184" spans="1:17" ht="14.4" customHeight="1" x14ac:dyDescent="0.3">
      <c r="A184" s="695" t="s">
        <v>556</v>
      </c>
      <c r="B184" s="696" t="s">
        <v>4329</v>
      </c>
      <c r="C184" s="696" t="s">
        <v>4133</v>
      </c>
      <c r="D184" s="696" t="s">
        <v>4412</v>
      </c>
      <c r="E184" s="696" t="s">
        <v>1707</v>
      </c>
      <c r="F184" s="711">
        <v>399</v>
      </c>
      <c r="G184" s="711">
        <v>55172.160000000003</v>
      </c>
      <c r="H184" s="711">
        <v>1</v>
      </c>
      <c r="I184" s="711">
        <v>138.27609022556391</v>
      </c>
      <c r="J184" s="711">
        <v>203</v>
      </c>
      <c r="K184" s="711">
        <v>26348.23</v>
      </c>
      <c r="L184" s="711">
        <v>0.47756386554378144</v>
      </c>
      <c r="M184" s="711">
        <v>129.79423645320196</v>
      </c>
      <c r="N184" s="711">
        <v>364</v>
      </c>
      <c r="O184" s="711">
        <v>42937.439999999995</v>
      </c>
      <c r="P184" s="701">
        <v>0.77824467992552748</v>
      </c>
      <c r="Q184" s="712">
        <v>117.95999999999998</v>
      </c>
    </row>
    <row r="185" spans="1:17" ht="14.4" customHeight="1" x14ac:dyDescent="0.3">
      <c r="A185" s="695" t="s">
        <v>556</v>
      </c>
      <c r="B185" s="696" t="s">
        <v>4329</v>
      </c>
      <c r="C185" s="696" t="s">
        <v>4133</v>
      </c>
      <c r="D185" s="696" t="s">
        <v>4413</v>
      </c>
      <c r="E185" s="696" t="s">
        <v>1857</v>
      </c>
      <c r="F185" s="711">
        <v>1.4</v>
      </c>
      <c r="G185" s="711">
        <v>382.62</v>
      </c>
      <c r="H185" s="711">
        <v>1</v>
      </c>
      <c r="I185" s="711">
        <v>273.3</v>
      </c>
      <c r="J185" s="711"/>
      <c r="K185" s="711"/>
      <c r="L185" s="711"/>
      <c r="M185" s="711"/>
      <c r="N185" s="711"/>
      <c r="O185" s="711"/>
      <c r="P185" s="701"/>
      <c r="Q185" s="712"/>
    </row>
    <row r="186" spans="1:17" ht="14.4" customHeight="1" x14ac:dyDescent="0.3">
      <c r="A186" s="695" t="s">
        <v>556</v>
      </c>
      <c r="B186" s="696" t="s">
        <v>4329</v>
      </c>
      <c r="C186" s="696" t="s">
        <v>4133</v>
      </c>
      <c r="D186" s="696" t="s">
        <v>4414</v>
      </c>
      <c r="E186" s="696" t="s">
        <v>4415</v>
      </c>
      <c r="F186" s="711"/>
      <c r="G186" s="711"/>
      <c r="H186" s="711"/>
      <c r="I186" s="711"/>
      <c r="J186" s="711">
        <v>40</v>
      </c>
      <c r="K186" s="711">
        <v>43172.800000000003</v>
      </c>
      <c r="L186" s="711"/>
      <c r="M186" s="711">
        <v>1079.3200000000002</v>
      </c>
      <c r="N186" s="711"/>
      <c r="O186" s="711"/>
      <c r="P186" s="701"/>
      <c r="Q186" s="712"/>
    </row>
    <row r="187" spans="1:17" ht="14.4" customHeight="1" x14ac:dyDescent="0.3">
      <c r="A187" s="695" t="s">
        <v>556</v>
      </c>
      <c r="B187" s="696" t="s">
        <v>4329</v>
      </c>
      <c r="C187" s="696" t="s">
        <v>4133</v>
      </c>
      <c r="D187" s="696" t="s">
        <v>4416</v>
      </c>
      <c r="E187" s="696" t="s">
        <v>4417</v>
      </c>
      <c r="F187" s="711"/>
      <c r="G187" s="711"/>
      <c r="H187" s="711"/>
      <c r="I187" s="711"/>
      <c r="J187" s="711">
        <v>23</v>
      </c>
      <c r="K187" s="711">
        <v>4241.66</v>
      </c>
      <c r="L187" s="711"/>
      <c r="M187" s="711">
        <v>184.42</v>
      </c>
      <c r="N187" s="711"/>
      <c r="O187" s="711"/>
      <c r="P187" s="701"/>
      <c r="Q187" s="712"/>
    </row>
    <row r="188" spans="1:17" ht="14.4" customHeight="1" x14ac:dyDescent="0.3">
      <c r="A188" s="695" t="s">
        <v>556</v>
      </c>
      <c r="B188" s="696" t="s">
        <v>4329</v>
      </c>
      <c r="C188" s="696" t="s">
        <v>4133</v>
      </c>
      <c r="D188" s="696" t="s">
        <v>4418</v>
      </c>
      <c r="E188" s="696" t="s">
        <v>1109</v>
      </c>
      <c r="F188" s="711">
        <v>328</v>
      </c>
      <c r="G188" s="711">
        <v>29520.03</v>
      </c>
      <c r="H188" s="711">
        <v>1</v>
      </c>
      <c r="I188" s="711">
        <v>90.000091463414634</v>
      </c>
      <c r="J188" s="711">
        <v>228</v>
      </c>
      <c r="K188" s="711">
        <v>15003.11</v>
      </c>
      <c r="L188" s="711">
        <v>0.50823491710543656</v>
      </c>
      <c r="M188" s="711">
        <v>65.803114035087717</v>
      </c>
      <c r="N188" s="711">
        <v>342</v>
      </c>
      <c r="O188" s="711">
        <v>20879.099999999999</v>
      </c>
      <c r="P188" s="701">
        <v>0.70728586657940384</v>
      </c>
      <c r="Q188" s="712">
        <v>61.05</v>
      </c>
    </row>
    <row r="189" spans="1:17" ht="14.4" customHeight="1" x14ac:dyDescent="0.3">
      <c r="A189" s="695" t="s">
        <v>556</v>
      </c>
      <c r="B189" s="696" t="s">
        <v>4329</v>
      </c>
      <c r="C189" s="696" t="s">
        <v>4133</v>
      </c>
      <c r="D189" s="696" t="s">
        <v>4419</v>
      </c>
      <c r="E189" s="696" t="s">
        <v>4119</v>
      </c>
      <c r="F189" s="711">
        <v>2.88</v>
      </c>
      <c r="G189" s="711">
        <v>10448.780000000001</v>
      </c>
      <c r="H189" s="711">
        <v>1</v>
      </c>
      <c r="I189" s="711">
        <v>3628.0486111111113</v>
      </c>
      <c r="J189" s="711"/>
      <c r="K189" s="711"/>
      <c r="L189" s="711"/>
      <c r="M189" s="711"/>
      <c r="N189" s="711"/>
      <c r="O189" s="711"/>
      <c r="P189" s="701"/>
      <c r="Q189" s="712"/>
    </row>
    <row r="190" spans="1:17" ht="14.4" customHeight="1" x14ac:dyDescent="0.3">
      <c r="A190" s="695" t="s">
        <v>556</v>
      </c>
      <c r="B190" s="696" t="s">
        <v>4329</v>
      </c>
      <c r="C190" s="696" t="s">
        <v>4133</v>
      </c>
      <c r="D190" s="696" t="s">
        <v>4138</v>
      </c>
      <c r="E190" s="696" t="s">
        <v>1136</v>
      </c>
      <c r="F190" s="711"/>
      <c r="G190" s="711"/>
      <c r="H190" s="711"/>
      <c r="I190" s="711"/>
      <c r="J190" s="711"/>
      <c r="K190" s="711"/>
      <c r="L190" s="711"/>
      <c r="M190" s="711"/>
      <c r="N190" s="711">
        <v>1</v>
      </c>
      <c r="O190" s="711">
        <v>1157.1099999999999</v>
      </c>
      <c r="P190" s="701"/>
      <c r="Q190" s="712">
        <v>1157.1099999999999</v>
      </c>
    </row>
    <row r="191" spans="1:17" ht="14.4" customHeight="1" x14ac:dyDescent="0.3">
      <c r="A191" s="695" t="s">
        <v>556</v>
      </c>
      <c r="B191" s="696" t="s">
        <v>4329</v>
      </c>
      <c r="C191" s="696" t="s">
        <v>4133</v>
      </c>
      <c r="D191" s="696" t="s">
        <v>4420</v>
      </c>
      <c r="E191" s="696" t="s">
        <v>1174</v>
      </c>
      <c r="F191" s="711"/>
      <c r="G191" s="711"/>
      <c r="H191" s="711"/>
      <c r="I191" s="711"/>
      <c r="J191" s="711"/>
      <c r="K191" s="711"/>
      <c r="L191" s="711"/>
      <c r="M191" s="711"/>
      <c r="N191" s="711">
        <v>0.9</v>
      </c>
      <c r="O191" s="711">
        <v>12238.92</v>
      </c>
      <c r="P191" s="701"/>
      <c r="Q191" s="712">
        <v>13598.8</v>
      </c>
    </row>
    <row r="192" spans="1:17" ht="14.4" customHeight="1" x14ac:dyDescent="0.3">
      <c r="A192" s="695" t="s">
        <v>556</v>
      </c>
      <c r="B192" s="696" t="s">
        <v>4329</v>
      </c>
      <c r="C192" s="696" t="s">
        <v>4133</v>
      </c>
      <c r="D192" s="696" t="s">
        <v>4421</v>
      </c>
      <c r="E192" s="696" t="s">
        <v>4422</v>
      </c>
      <c r="F192" s="711">
        <v>78</v>
      </c>
      <c r="G192" s="711">
        <v>5464.2999999999993</v>
      </c>
      <c r="H192" s="711">
        <v>1</v>
      </c>
      <c r="I192" s="711">
        <v>70.055128205128199</v>
      </c>
      <c r="J192" s="711"/>
      <c r="K192" s="711"/>
      <c r="L192" s="711"/>
      <c r="M192" s="711"/>
      <c r="N192" s="711"/>
      <c r="O192" s="711"/>
      <c r="P192" s="701"/>
      <c r="Q192" s="712"/>
    </row>
    <row r="193" spans="1:17" ht="14.4" customHeight="1" x14ac:dyDescent="0.3">
      <c r="A193" s="695" t="s">
        <v>556</v>
      </c>
      <c r="B193" s="696" t="s">
        <v>4329</v>
      </c>
      <c r="C193" s="696" t="s">
        <v>4133</v>
      </c>
      <c r="D193" s="696" t="s">
        <v>4423</v>
      </c>
      <c r="E193" s="696" t="s">
        <v>4119</v>
      </c>
      <c r="F193" s="711">
        <v>1</v>
      </c>
      <c r="G193" s="711">
        <v>2269.77</v>
      </c>
      <c r="H193" s="711">
        <v>1</v>
      </c>
      <c r="I193" s="711">
        <v>2269.77</v>
      </c>
      <c r="J193" s="711">
        <v>1</v>
      </c>
      <c r="K193" s="711">
        <v>2454.84</v>
      </c>
      <c r="L193" s="711">
        <v>1.0815368958088265</v>
      </c>
      <c r="M193" s="711">
        <v>2454.84</v>
      </c>
      <c r="N193" s="711"/>
      <c r="O193" s="711"/>
      <c r="P193" s="701"/>
      <c r="Q193" s="712"/>
    </row>
    <row r="194" spans="1:17" ht="14.4" customHeight="1" x14ac:dyDescent="0.3">
      <c r="A194" s="695" t="s">
        <v>556</v>
      </c>
      <c r="B194" s="696" t="s">
        <v>4329</v>
      </c>
      <c r="C194" s="696" t="s">
        <v>4133</v>
      </c>
      <c r="D194" s="696" t="s">
        <v>4424</v>
      </c>
      <c r="E194" s="696" t="s">
        <v>1155</v>
      </c>
      <c r="F194" s="711">
        <v>49.699999999999996</v>
      </c>
      <c r="G194" s="711">
        <v>18816.47</v>
      </c>
      <c r="H194" s="711">
        <v>1</v>
      </c>
      <c r="I194" s="711">
        <v>378.60100603621737</v>
      </c>
      <c r="J194" s="711">
        <v>50.199999999999996</v>
      </c>
      <c r="K194" s="711">
        <v>20268.440000000002</v>
      </c>
      <c r="L194" s="711">
        <v>1.0771648454784559</v>
      </c>
      <c r="M194" s="711">
        <v>403.75378486055786</v>
      </c>
      <c r="N194" s="711">
        <v>43.7</v>
      </c>
      <c r="O194" s="711">
        <v>17663.54</v>
      </c>
      <c r="P194" s="701">
        <v>0.93872761469074695</v>
      </c>
      <c r="Q194" s="712">
        <v>404.2</v>
      </c>
    </row>
    <row r="195" spans="1:17" ht="14.4" customHeight="1" x14ac:dyDescent="0.3">
      <c r="A195" s="695" t="s">
        <v>556</v>
      </c>
      <c r="B195" s="696" t="s">
        <v>4329</v>
      </c>
      <c r="C195" s="696" t="s">
        <v>4133</v>
      </c>
      <c r="D195" s="696" t="s">
        <v>4425</v>
      </c>
      <c r="E195" s="696" t="s">
        <v>4426</v>
      </c>
      <c r="F195" s="711"/>
      <c r="G195" s="711"/>
      <c r="H195" s="711"/>
      <c r="I195" s="711"/>
      <c r="J195" s="711">
        <v>2.1</v>
      </c>
      <c r="K195" s="711">
        <v>859.95</v>
      </c>
      <c r="L195" s="711"/>
      <c r="M195" s="711">
        <v>409.5</v>
      </c>
      <c r="N195" s="711"/>
      <c r="O195" s="711"/>
      <c r="P195" s="701"/>
      <c r="Q195" s="712"/>
    </row>
    <row r="196" spans="1:17" ht="14.4" customHeight="1" x14ac:dyDescent="0.3">
      <c r="A196" s="695" t="s">
        <v>556</v>
      </c>
      <c r="B196" s="696" t="s">
        <v>4329</v>
      </c>
      <c r="C196" s="696" t="s">
        <v>4133</v>
      </c>
      <c r="D196" s="696" t="s">
        <v>4427</v>
      </c>
      <c r="E196" s="696" t="s">
        <v>1742</v>
      </c>
      <c r="F196" s="711">
        <v>8</v>
      </c>
      <c r="G196" s="711">
        <v>2711.6</v>
      </c>
      <c r="H196" s="711">
        <v>1</v>
      </c>
      <c r="I196" s="711">
        <v>338.95</v>
      </c>
      <c r="J196" s="711"/>
      <c r="K196" s="711"/>
      <c r="L196" s="711"/>
      <c r="M196" s="711"/>
      <c r="N196" s="711">
        <v>7</v>
      </c>
      <c r="O196" s="711">
        <v>332.5</v>
      </c>
      <c r="P196" s="701">
        <v>0.12262133057973153</v>
      </c>
      <c r="Q196" s="712">
        <v>47.5</v>
      </c>
    </row>
    <row r="197" spans="1:17" ht="14.4" customHeight="1" x14ac:dyDescent="0.3">
      <c r="A197" s="695" t="s">
        <v>556</v>
      </c>
      <c r="B197" s="696" t="s">
        <v>4329</v>
      </c>
      <c r="C197" s="696" t="s">
        <v>4133</v>
      </c>
      <c r="D197" s="696" t="s">
        <v>4428</v>
      </c>
      <c r="E197" s="696" t="s">
        <v>1591</v>
      </c>
      <c r="F197" s="711">
        <v>2</v>
      </c>
      <c r="G197" s="711">
        <v>215.7</v>
      </c>
      <c r="H197" s="711">
        <v>1</v>
      </c>
      <c r="I197" s="711">
        <v>107.85</v>
      </c>
      <c r="J197" s="711"/>
      <c r="K197" s="711"/>
      <c r="L197" s="711"/>
      <c r="M197" s="711"/>
      <c r="N197" s="711">
        <v>6</v>
      </c>
      <c r="O197" s="711">
        <v>484.38</v>
      </c>
      <c r="P197" s="701">
        <v>2.2456189151599446</v>
      </c>
      <c r="Q197" s="712">
        <v>80.73</v>
      </c>
    </row>
    <row r="198" spans="1:17" ht="14.4" customHeight="1" x14ac:dyDescent="0.3">
      <c r="A198" s="695" t="s">
        <v>556</v>
      </c>
      <c r="B198" s="696" t="s">
        <v>4329</v>
      </c>
      <c r="C198" s="696" t="s">
        <v>4133</v>
      </c>
      <c r="D198" s="696" t="s">
        <v>4429</v>
      </c>
      <c r="E198" s="696" t="s">
        <v>1697</v>
      </c>
      <c r="F198" s="711">
        <v>51.199999999999996</v>
      </c>
      <c r="G198" s="711">
        <v>30323.67</v>
      </c>
      <c r="H198" s="711">
        <v>1</v>
      </c>
      <c r="I198" s="711">
        <v>592.25917968750002</v>
      </c>
      <c r="J198" s="711">
        <v>41.4</v>
      </c>
      <c r="K198" s="711">
        <v>15703.830000000002</v>
      </c>
      <c r="L198" s="711">
        <v>0.5178736610707082</v>
      </c>
      <c r="M198" s="711">
        <v>379.31956521739136</v>
      </c>
      <c r="N198" s="711">
        <v>41.6</v>
      </c>
      <c r="O198" s="711">
        <v>15797.600000000002</v>
      </c>
      <c r="P198" s="701">
        <v>0.52096596487166635</v>
      </c>
      <c r="Q198" s="712">
        <v>379.75000000000006</v>
      </c>
    </row>
    <row r="199" spans="1:17" ht="14.4" customHeight="1" x14ac:dyDescent="0.3">
      <c r="A199" s="695" t="s">
        <v>556</v>
      </c>
      <c r="B199" s="696" t="s">
        <v>4329</v>
      </c>
      <c r="C199" s="696" t="s">
        <v>4133</v>
      </c>
      <c r="D199" s="696" t="s">
        <v>4430</v>
      </c>
      <c r="E199" s="696" t="s">
        <v>4431</v>
      </c>
      <c r="F199" s="711">
        <v>30</v>
      </c>
      <c r="G199" s="711">
        <v>1881.3</v>
      </c>
      <c r="H199" s="711">
        <v>1</v>
      </c>
      <c r="I199" s="711">
        <v>62.71</v>
      </c>
      <c r="J199" s="711"/>
      <c r="K199" s="711"/>
      <c r="L199" s="711"/>
      <c r="M199" s="711"/>
      <c r="N199" s="711"/>
      <c r="O199" s="711"/>
      <c r="P199" s="701"/>
      <c r="Q199" s="712"/>
    </row>
    <row r="200" spans="1:17" ht="14.4" customHeight="1" x14ac:dyDescent="0.3">
      <c r="A200" s="695" t="s">
        <v>556</v>
      </c>
      <c r="B200" s="696" t="s">
        <v>4329</v>
      </c>
      <c r="C200" s="696" t="s">
        <v>4133</v>
      </c>
      <c r="D200" s="696" t="s">
        <v>4432</v>
      </c>
      <c r="E200" s="696" t="s">
        <v>1704</v>
      </c>
      <c r="F200" s="711">
        <v>68</v>
      </c>
      <c r="G200" s="711">
        <v>3423.8999999999996</v>
      </c>
      <c r="H200" s="711">
        <v>1</v>
      </c>
      <c r="I200" s="711">
        <v>50.351470588235287</v>
      </c>
      <c r="J200" s="711">
        <v>4</v>
      </c>
      <c r="K200" s="711">
        <v>163.80000000000001</v>
      </c>
      <c r="L200" s="711">
        <v>4.7840182248313337E-2</v>
      </c>
      <c r="M200" s="711">
        <v>40.950000000000003</v>
      </c>
      <c r="N200" s="711">
        <v>11</v>
      </c>
      <c r="O200" s="711">
        <v>692.61</v>
      </c>
      <c r="P200" s="701">
        <v>0.2022868658547271</v>
      </c>
      <c r="Q200" s="712">
        <v>62.964545454545458</v>
      </c>
    </row>
    <row r="201" spans="1:17" ht="14.4" customHeight="1" x14ac:dyDescent="0.3">
      <c r="A201" s="695" t="s">
        <v>556</v>
      </c>
      <c r="B201" s="696" t="s">
        <v>4329</v>
      </c>
      <c r="C201" s="696" t="s">
        <v>4133</v>
      </c>
      <c r="D201" s="696" t="s">
        <v>4433</v>
      </c>
      <c r="E201" s="696" t="s">
        <v>4434</v>
      </c>
      <c r="F201" s="711"/>
      <c r="G201" s="711"/>
      <c r="H201" s="711"/>
      <c r="I201" s="711"/>
      <c r="J201" s="711"/>
      <c r="K201" s="711"/>
      <c r="L201" s="711"/>
      <c r="M201" s="711"/>
      <c r="N201" s="711">
        <v>1</v>
      </c>
      <c r="O201" s="711">
        <v>379.75</v>
      </c>
      <c r="P201" s="701"/>
      <c r="Q201" s="712">
        <v>379.75</v>
      </c>
    </row>
    <row r="202" spans="1:17" ht="14.4" customHeight="1" x14ac:dyDescent="0.3">
      <c r="A202" s="695" t="s">
        <v>556</v>
      </c>
      <c r="B202" s="696" t="s">
        <v>4329</v>
      </c>
      <c r="C202" s="696" t="s">
        <v>4133</v>
      </c>
      <c r="D202" s="696" t="s">
        <v>4435</v>
      </c>
      <c r="E202" s="696" t="s">
        <v>1712</v>
      </c>
      <c r="F202" s="711"/>
      <c r="G202" s="711"/>
      <c r="H202" s="711"/>
      <c r="I202" s="711"/>
      <c r="J202" s="711"/>
      <c r="K202" s="711"/>
      <c r="L202" s="711"/>
      <c r="M202" s="711"/>
      <c r="N202" s="711">
        <v>118</v>
      </c>
      <c r="O202" s="711">
        <v>27040.879999999997</v>
      </c>
      <c r="P202" s="701"/>
      <c r="Q202" s="712">
        <v>229.15999999999997</v>
      </c>
    </row>
    <row r="203" spans="1:17" ht="14.4" customHeight="1" x14ac:dyDescent="0.3">
      <c r="A203" s="695" t="s">
        <v>556</v>
      </c>
      <c r="B203" s="696" t="s">
        <v>4329</v>
      </c>
      <c r="C203" s="696" t="s">
        <v>4133</v>
      </c>
      <c r="D203" s="696" t="s">
        <v>4436</v>
      </c>
      <c r="E203" s="696" t="s">
        <v>1089</v>
      </c>
      <c r="F203" s="711">
        <v>5.4</v>
      </c>
      <c r="G203" s="711">
        <v>477.61</v>
      </c>
      <c r="H203" s="711">
        <v>1</v>
      </c>
      <c r="I203" s="711">
        <v>88.446296296296296</v>
      </c>
      <c r="J203" s="711">
        <v>4.2</v>
      </c>
      <c r="K203" s="711">
        <v>407.05999999999995</v>
      </c>
      <c r="L203" s="711">
        <v>0.85228533740918311</v>
      </c>
      <c r="M203" s="711">
        <v>96.919047619047603</v>
      </c>
      <c r="N203" s="711">
        <v>1.1000000000000001</v>
      </c>
      <c r="O203" s="711">
        <v>106.59</v>
      </c>
      <c r="P203" s="701">
        <v>0.22317371914323403</v>
      </c>
      <c r="Q203" s="712">
        <v>96.899999999999991</v>
      </c>
    </row>
    <row r="204" spans="1:17" ht="14.4" customHeight="1" x14ac:dyDescent="0.3">
      <c r="A204" s="695" t="s">
        <v>556</v>
      </c>
      <c r="B204" s="696" t="s">
        <v>4329</v>
      </c>
      <c r="C204" s="696" t="s">
        <v>4133</v>
      </c>
      <c r="D204" s="696" t="s">
        <v>4437</v>
      </c>
      <c r="E204" s="696" t="s">
        <v>4438</v>
      </c>
      <c r="F204" s="711"/>
      <c r="G204" s="711"/>
      <c r="H204" s="711"/>
      <c r="I204" s="711"/>
      <c r="J204" s="711"/>
      <c r="K204" s="711"/>
      <c r="L204" s="711"/>
      <c r="M204" s="711"/>
      <c r="N204" s="711">
        <v>95</v>
      </c>
      <c r="O204" s="711">
        <v>6080</v>
      </c>
      <c r="P204" s="701"/>
      <c r="Q204" s="712">
        <v>64</v>
      </c>
    </row>
    <row r="205" spans="1:17" ht="14.4" customHeight="1" x14ac:dyDescent="0.3">
      <c r="A205" s="695" t="s">
        <v>556</v>
      </c>
      <c r="B205" s="696" t="s">
        <v>4329</v>
      </c>
      <c r="C205" s="696" t="s">
        <v>4133</v>
      </c>
      <c r="D205" s="696" t="s">
        <v>4439</v>
      </c>
      <c r="E205" s="696" t="s">
        <v>4119</v>
      </c>
      <c r="F205" s="711">
        <v>62</v>
      </c>
      <c r="G205" s="711">
        <v>18744.46</v>
      </c>
      <c r="H205" s="711">
        <v>1</v>
      </c>
      <c r="I205" s="711">
        <v>302.33</v>
      </c>
      <c r="J205" s="711"/>
      <c r="K205" s="711"/>
      <c r="L205" s="711"/>
      <c r="M205" s="711"/>
      <c r="N205" s="711"/>
      <c r="O205" s="711"/>
      <c r="P205" s="701"/>
      <c r="Q205" s="712"/>
    </row>
    <row r="206" spans="1:17" ht="14.4" customHeight="1" x14ac:dyDescent="0.3">
      <c r="A206" s="695" t="s">
        <v>556</v>
      </c>
      <c r="B206" s="696" t="s">
        <v>4329</v>
      </c>
      <c r="C206" s="696" t="s">
        <v>4133</v>
      </c>
      <c r="D206" s="696" t="s">
        <v>4440</v>
      </c>
      <c r="E206" s="696" t="s">
        <v>4441</v>
      </c>
      <c r="F206" s="711"/>
      <c r="G206" s="711"/>
      <c r="H206" s="711"/>
      <c r="I206" s="711"/>
      <c r="J206" s="711"/>
      <c r="K206" s="711"/>
      <c r="L206" s="711"/>
      <c r="M206" s="711"/>
      <c r="N206" s="711">
        <v>2</v>
      </c>
      <c r="O206" s="711">
        <v>1659</v>
      </c>
      <c r="P206" s="701"/>
      <c r="Q206" s="712">
        <v>829.5</v>
      </c>
    </row>
    <row r="207" spans="1:17" ht="14.4" customHeight="1" x14ac:dyDescent="0.3">
      <c r="A207" s="695" t="s">
        <v>556</v>
      </c>
      <c r="B207" s="696" t="s">
        <v>4329</v>
      </c>
      <c r="C207" s="696" t="s">
        <v>4133</v>
      </c>
      <c r="D207" s="696" t="s">
        <v>4442</v>
      </c>
      <c r="E207" s="696" t="s">
        <v>1129</v>
      </c>
      <c r="F207" s="711">
        <v>0.5</v>
      </c>
      <c r="G207" s="711">
        <v>862.9</v>
      </c>
      <c r="H207" s="711">
        <v>1</v>
      </c>
      <c r="I207" s="711">
        <v>1725.8</v>
      </c>
      <c r="J207" s="711"/>
      <c r="K207" s="711"/>
      <c r="L207" s="711"/>
      <c r="M207" s="711"/>
      <c r="N207" s="711"/>
      <c r="O207" s="711"/>
      <c r="P207" s="701"/>
      <c r="Q207" s="712"/>
    </row>
    <row r="208" spans="1:17" ht="14.4" customHeight="1" x14ac:dyDescent="0.3">
      <c r="A208" s="695" t="s">
        <v>556</v>
      </c>
      <c r="B208" s="696" t="s">
        <v>4329</v>
      </c>
      <c r="C208" s="696" t="s">
        <v>4133</v>
      </c>
      <c r="D208" s="696" t="s">
        <v>4443</v>
      </c>
      <c r="E208" s="696" t="s">
        <v>4444</v>
      </c>
      <c r="F208" s="711"/>
      <c r="G208" s="711"/>
      <c r="H208" s="711"/>
      <c r="I208" s="711"/>
      <c r="J208" s="711"/>
      <c r="K208" s="711"/>
      <c r="L208" s="711"/>
      <c r="M208" s="711"/>
      <c r="N208" s="711">
        <v>0.1</v>
      </c>
      <c r="O208" s="711">
        <v>165.15</v>
      </c>
      <c r="P208" s="701"/>
      <c r="Q208" s="712">
        <v>1651.5</v>
      </c>
    </row>
    <row r="209" spans="1:17" ht="14.4" customHeight="1" x14ac:dyDescent="0.3">
      <c r="A209" s="695" t="s">
        <v>556</v>
      </c>
      <c r="B209" s="696" t="s">
        <v>4329</v>
      </c>
      <c r="C209" s="696" t="s">
        <v>4133</v>
      </c>
      <c r="D209" s="696" t="s">
        <v>4445</v>
      </c>
      <c r="E209" s="696" t="s">
        <v>4446</v>
      </c>
      <c r="F209" s="711"/>
      <c r="G209" s="711"/>
      <c r="H209" s="711"/>
      <c r="I209" s="711"/>
      <c r="J209" s="711"/>
      <c r="K209" s="711"/>
      <c r="L209" s="711"/>
      <c r="M209" s="711"/>
      <c r="N209" s="711">
        <v>4.9000000000000004</v>
      </c>
      <c r="O209" s="711">
        <v>19236.91</v>
      </c>
      <c r="P209" s="701"/>
      <c r="Q209" s="712">
        <v>3925.8999999999996</v>
      </c>
    </row>
    <row r="210" spans="1:17" ht="14.4" customHeight="1" x14ac:dyDescent="0.3">
      <c r="A210" s="695" t="s">
        <v>556</v>
      </c>
      <c r="B210" s="696" t="s">
        <v>4329</v>
      </c>
      <c r="C210" s="696" t="s">
        <v>4133</v>
      </c>
      <c r="D210" s="696" t="s">
        <v>4447</v>
      </c>
      <c r="E210" s="696" t="s">
        <v>4448</v>
      </c>
      <c r="F210" s="711"/>
      <c r="G210" s="711"/>
      <c r="H210" s="711"/>
      <c r="I210" s="711"/>
      <c r="J210" s="711"/>
      <c r="K210" s="711"/>
      <c r="L210" s="711"/>
      <c r="M210" s="711"/>
      <c r="N210" s="711">
        <v>2.4</v>
      </c>
      <c r="O210" s="711">
        <v>2590.35</v>
      </c>
      <c r="P210" s="701"/>
      <c r="Q210" s="712">
        <v>1079.3125</v>
      </c>
    </row>
    <row r="211" spans="1:17" ht="14.4" customHeight="1" x14ac:dyDescent="0.3">
      <c r="A211" s="695" t="s">
        <v>556</v>
      </c>
      <c r="B211" s="696" t="s">
        <v>4329</v>
      </c>
      <c r="C211" s="696" t="s">
        <v>4133</v>
      </c>
      <c r="D211" s="696" t="s">
        <v>4449</v>
      </c>
      <c r="E211" s="696" t="s">
        <v>1129</v>
      </c>
      <c r="F211" s="711"/>
      <c r="G211" s="711"/>
      <c r="H211" s="711"/>
      <c r="I211" s="711"/>
      <c r="J211" s="711">
        <v>12</v>
      </c>
      <c r="K211" s="711">
        <v>13799.64</v>
      </c>
      <c r="L211" s="711"/>
      <c r="M211" s="711">
        <v>1149.97</v>
      </c>
      <c r="N211" s="711">
        <v>5.9</v>
      </c>
      <c r="O211" s="711">
        <v>4762.87</v>
      </c>
      <c r="P211" s="701"/>
      <c r="Q211" s="712">
        <v>807.26610169491516</v>
      </c>
    </row>
    <row r="212" spans="1:17" ht="14.4" customHeight="1" x14ac:dyDescent="0.3">
      <c r="A212" s="695" t="s">
        <v>556</v>
      </c>
      <c r="B212" s="696" t="s">
        <v>4329</v>
      </c>
      <c r="C212" s="696" t="s">
        <v>4133</v>
      </c>
      <c r="D212" s="696" t="s">
        <v>4450</v>
      </c>
      <c r="E212" s="696" t="s">
        <v>4451</v>
      </c>
      <c r="F212" s="711">
        <v>3</v>
      </c>
      <c r="G212" s="711">
        <v>10884.18</v>
      </c>
      <c r="H212" s="711">
        <v>1</v>
      </c>
      <c r="I212" s="711">
        <v>3628.06</v>
      </c>
      <c r="J212" s="711">
        <v>10.199999999999999</v>
      </c>
      <c r="K212" s="711">
        <v>37006.120000000003</v>
      </c>
      <c r="L212" s="711">
        <v>3.399991547365075</v>
      </c>
      <c r="M212" s="711">
        <v>3628.0509803921573</v>
      </c>
      <c r="N212" s="711">
        <v>3.6</v>
      </c>
      <c r="O212" s="711">
        <v>13060.92</v>
      </c>
      <c r="P212" s="701">
        <v>1.1999911798592084</v>
      </c>
      <c r="Q212" s="712">
        <v>3628.0333333333333</v>
      </c>
    </row>
    <row r="213" spans="1:17" ht="14.4" customHeight="1" x14ac:dyDescent="0.3">
      <c r="A213" s="695" t="s">
        <v>556</v>
      </c>
      <c r="B213" s="696" t="s">
        <v>4329</v>
      </c>
      <c r="C213" s="696" t="s">
        <v>4133</v>
      </c>
      <c r="D213" s="696" t="s">
        <v>4452</v>
      </c>
      <c r="E213" s="696" t="s">
        <v>4453</v>
      </c>
      <c r="F213" s="711"/>
      <c r="G213" s="711"/>
      <c r="H213" s="711"/>
      <c r="I213" s="711"/>
      <c r="J213" s="711"/>
      <c r="K213" s="711"/>
      <c r="L213" s="711"/>
      <c r="M213" s="711"/>
      <c r="N213" s="711">
        <v>1</v>
      </c>
      <c r="O213" s="711">
        <v>16231.54</v>
      </c>
      <c r="P213" s="701"/>
      <c r="Q213" s="712">
        <v>16231.54</v>
      </c>
    </row>
    <row r="214" spans="1:17" ht="14.4" customHeight="1" x14ac:dyDescent="0.3">
      <c r="A214" s="695" t="s">
        <v>556</v>
      </c>
      <c r="B214" s="696" t="s">
        <v>4329</v>
      </c>
      <c r="C214" s="696" t="s">
        <v>4133</v>
      </c>
      <c r="D214" s="696" t="s">
        <v>4454</v>
      </c>
      <c r="E214" s="696" t="s">
        <v>4453</v>
      </c>
      <c r="F214" s="711"/>
      <c r="G214" s="711"/>
      <c r="H214" s="711"/>
      <c r="I214" s="711"/>
      <c r="J214" s="711"/>
      <c r="K214" s="711"/>
      <c r="L214" s="711"/>
      <c r="M214" s="711"/>
      <c r="N214" s="711">
        <v>2</v>
      </c>
      <c r="O214" s="711">
        <v>16264.46</v>
      </c>
      <c r="P214" s="701"/>
      <c r="Q214" s="712">
        <v>8132.23</v>
      </c>
    </row>
    <row r="215" spans="1:17" ht="14.4" customHeight="1" x14ac:dyDescent="0.3">
      <c r="A215" s="695" t="s">
        <v>556</v>
      </c>
      <c r="B215" s="696" t="s">
        <v>4329</v>
      </c>
      <c r="C215" s="696" t="s">
        <v>4133</v>
      </c>
      <c r="D215" s="696" t="s">
        <v>4455</v>
      </c>
      <c r="E215" s="696" t="s">
        <v>4456</v>
      </c>
      <c r="F215" s="711"/>
      <c r="G215" s="711"/>
      <c r="H215" s="711"/>
      <c r="I215" s="711"/>
      <c r="J215" s="711"/>
      <c r="K215" s="711"/>
      <c r="L215" s="711"/>
      <c r="M215" s="711"/>
      <c r="N215" s="711">
        <v>48</v>
      </c>
      <c r="O215" s="711">
        <v>2404.3200000000002</v>
      </c>
      <c r="P215" s="701"/>
      <c r="Q215" s="712">
        <v>50.09</v>
      </c>
    </row>
    <row r="216" spans="1:17" ht="14.4" customHeight="1" x14ac:dyDescent="0.3">
      <c r="A216" s="695" t="s">
        <v>556</v>
      </c>
      <c r="B216" s="696" t="s">
        <v>4329</v>
      </c>
      <c r="C216" s="696" t="s">
        <v>4457</v>
      </c>
      <c r="D216" s="696" t="s">
        <v>4458</v>
      </c>
      <c r="E216" s="696" t="s">
        <v>4119</v>
      </c>
      <c r="F216" s="711">
        <v>1</v>
      </c>
      <c r="G216" s="711">
        <v>1176.6600000000001</v>
      </c>
      <c r="H216" s="711">
        <v>1</v>
      </c>
      <c r="I216" s="711">
        <v>1176.6600000000001</v>
      </c>
      <c r="J216" s="711"/>
      <c r="K216" s="711"/>
      <c r="L216" s="711"/>
      <c r="M216" s="711"/>
      <c r="N216" s="711"/>
      <c r="O216" s="711"/>
      <c r="P216" s="701"/>
      <c r="Q216" s="712"/>
    </row>
    <row r="217" spans="1:17" ht="14.4" customHeight="1" x14ac:dyDescent="0.3">
      <c r="A217" s="695" t="s">
        <v>556</v>
      </c>
      <c r="B217" s="696" t="s">
        <v>4329</v>
      </c>
      <c r="C217" s="696" t="s">
        <v>4457</v>
      </c>
      <c r="D217" s="696" t="s">
        <v>4459</v>
      </c>
      <c r="E217" s="696" t="s">
        <v>4119</v>
      </c>
      <c r="F217" s="711">
        <v>22</v>
      </c>
      <c r="G217" s="711">
        <v>39324.22</v>
      </c>
      <c r="H217" s="711">
        <v>1</v>
      </c>
      <c r="I217" s="711">
        <v>1787.4645454545455</v>
      </c>
      <c r="J217" s="711">
        <v>10</v>
      </c>
      <c r="K217" s="711">
        <v>18175.16</v>
      </c>
      <c r="L217" s="711">
        <v>0.46218742545942421</v>
      </c>
      <c r="M217" s="711">
        <v>1817.5160000000001</v>
      </c>
      <c r="N217" s="711">
        <v>24</v>
      </c>
      <c r="O217" s="711">
        <v>44773.919999999998</v>
      </c>
      <c r="P217" s="701">
        <v>1.1385838040779956</v>
      </c>
      <c r="Q217" s="712">
        <v>1865.58</v>
      </c>
    </row>
    <row r="218" spans="1:17" ht="14.4" customHeight="1" x14ac:dyDescent="0.3">
      <c r="A218" s="695" t="s">
        <v>556</v>
      </c>
      <c r="B218" s="696" t="s">
        <v>4329</v>
      </c>
      <c r="C218" s="696" t="s">
        <v>4457</v>
      </c>
      <c r="D218" s="696" t="s">
        <v>4460</v>
      </c>
      <c r="E218" s="696" t="s">
        <v>4119</v>
      </c>
      <c r="F218" s="711">
        <v>2</v>
      </c>
      <c r="G218" s="711">
        <v>5265.24</v>
      </c>
      <c r="H218" s="711">
        <v>1</v>
      </c>
      <c r="I218" s="711">
        <v>2632.62</v>
      </c>
      <c r="J218" s="711"/>
      <c r="K218" s="711"/>
      <c r="L218" s="711"/>
      <c r="M218" s="711"/>
      <c r="N218" s="711">
        <v>1</v>
      </c>
      <c r="O218" s="711">
        <v>2728.71</v>
      </c>
      <c r="P218" s="701">
        <v>0.51824988034733466</v>
      </c>
      <c r="Q218" s="712">
        <v>2728.71</v>
      </c>
    </row>
    <row r="219" spans="1:17" ht="14.4" customHeight="1" x14ac:dyDescent="0.3">
      <c r="A219" s="695" t="s">
        <v>556</v>
      </c>
      <c r="B219" s="696" t="s">
        <v>4329</v>
      </c>
      <c r="C219" s="696" t="s">
        <v>4457</v>
      </c>
      <c r="D219" s="696" t="s">
        <v>4461</v>
      </c>
      <c r="E219" s="696" t="s">
        <v>4119</v>
      </c>
      <c r="F219" s="711">
        <v>2</v>
      </c>
      <c r="G219" s="711">
        <v>3564.32</v>
      </c>
      <c r="H219" s="711">
        <v>1</v>
      </c>
      <c r="I219" s="711">
        <v>1782.16</v>
      </c>
      <c r="J219" s="711"/>
      <c r="K219" s="711"/>
      <c r="L219" s="711"/>
      <c r="M219" s="711"/>
      <c r="N219" s="711"/>
      <c r="O219" s="711"/>
      <c r="P219" s="701"/>
      <c r="Q219" s="712"/>
    </row>
    <row r="220" spans="1:17" ht="14.4" customHeight="1" x14ac:dyDescent="0.3">
      <c r="A220" s="695" t="s">
        <v>556</v>
      </c>
      <c r="B220" s="696" t="s">
        <v>4329</v>
      </c>
      <c r="C220" s="696" t="s">
        <v>4457</v>
      </c>
      <c r="D220" s="696" t="s">
        <v>4462</v>
      </c>
      <c r="E220" s="696" t="s">
        <v>4119</v>
      </c>
      <c r="F220" s="711">
        <v>9</v>
      </c>
      <c r="G220" s="711">
        <v>7737.48</v>
      </c>
      <c r="H220" s="711">
        <v>1</v>
      </c>
      <c r="I220" s="711">
        <v>859.71999999999991</v>
      </c>
      <c r="J220" s="711">
        <v>9</v>
      </c>
      <c r="K220" s="711">
        <v>8110.17</v>
      </c>
      <c r="L220" s="711">
        <v>1.0481668450193087</v>
      </c>
      <c r="M220" s="711">
        <v>901.13</v>
      </c>
      <c r="N220" s="711">
        <v>8</v>
      </c>
      <c r="O220" s="711">
        <v>7404.56</v>
      </c>
      <c r="P220" s="701">
        <v>0.95697307133588727</v>
      </c>
      <c r="Q220" s="712">
        <v>925.57</v>
      </c>
    </row>
    <row r="221" spans="1:17" ht="14.4" customHeight="1" x14ac:dyDescent="0.3">
      <c r="A221" s="695" t="s">
        <v>556</v>
      </c>
      <c r="B221" s="696" t="s">
        <v>4329</v>
      </c>
      <c r="C221" s="696" t="s">
        <v>4457</v>
      </c>
      <c r="D221" s="696" t="s">
        <v>4463</v>
      </c>
      <c r="E221" s="696" t="s">
        <v>4119</v>
      </c>
      <c r="F221" s="711"/>
      <c r="G221" s="711"/>
      <c r="H221" s="711"/>
      <c r="I221" s="711"/>
      <c r="J221" s="711"/>
      <c r="K221" s="711"/>
      <c r="L221" s="711"/>
      <c r="M221" s="711"/>
      <c r="N221" s="711">
        <v>1</v>
      </c>
      <c r="O221" s="711">
        <v>238.68</v>
      </c>
      <c r="P221" s="701"/>
      <c r="Q221" s="712">
        <v>238.68</v>
      </c>
    </row>
    <row r="222" spans="1:17" ht="14.4" customHeight="1" x14ac:dyDescent="0.3">
      <c r="A222" s="695" t="s">
        <v>556</v>
      </c>
      <c r="B222" s="696" t="s">
        <v>4329</v>
      </c>
      <c r="C222" s="696" t="s">
        <v>4156</v>
      </c>
      <c r="D222" s="696" t="s">
        <v>4464</v>
      </c>
      <c r="E222" s="696" t="s">
        <v>4465</v>
      </c>
      <c r="F222" s="711">
        <v>237</v>
      </c>
      <c r="G222" s="711">
        <v>78205.259999999995</v>
      </c>
      <c r="H222" s="711">
        <v>1</v>
      </c>
      <c r="I222" s="711">
        <v>329.97999999999996</v>
      </c>
      <c r="J222" s="711">
        <v>309</v>
      </c>
      <c r="K222" s="711">
        <v>101963.82</v>
      </c>
      <c r="L222" s="711">
        <v>1.3037974683544307</v>
      </c>
      <c r="M222" s="711">
        <v>329.98</v>
      </c>
      <c r="N222" s="711">
        <v>246</v>
      </c>
      <c r="O222" s="711">
        <v>81175.08</v>
      </c>
      <c r="P222" s="701">
        <v>1.037974683544304</v>
      </c>
      <c r="Q222" s="712">
        <v>329.98</v>
      </c>
    </row>
    <row r="223" spans="1:17" ht="14.4" customHeight="1" x14ac:dyDescent="0.3">
      <c r="A223" s="695" t="s">
        <v>556</v>
      </c>
      <c r="B223" s="696" t="s">
        <v>4329</v>
      </c>
      <c r="C223" s="696" t="s">
        <v>4156</v>
      </c>
      <c r="D223" s="696" t="s">
        <v>4466</v>
      </c>
      <c r="E223" s="696" t="s">
        <v>4465</v>
      </c>
      <c r="F223" s="711">
        <v>37</v>
      </c>
      <c r="G223" s="711">
        <v>16036.169999999998</v>
      </c>
      <c r="H223" s="711">
        <v>1</v>
      </c>
      <c r="I223" s="711">
        <v>433.40999999999997</v>
      </c>
      <c r="J223" s="711">
        <v>21</v>
      </c>
      <c r="K223" s="711">
        <v>9101.61</v>
      </c>
      <c r="L223" s="711">
        <v>0.56756756756756765</v>
      </c>
      <c r="M223" s="711">
        <v>433.41</v>
      </c>
      <c r="N223" s="711">
        <v>8</v>
      </c>
      <c r="O223" s="711">
        <v>3467.28</v>
      </c>
      <c r="P223" s="701">
        <v>0.21621621621621626</v>
      </c>
      <c r="Q223" s="712">
        <v>433.41</v>
      </c>
    </row>
    <row r="224" spans="1:17" ht="14.4" customHeight="1" x14ac:dyDescent="0.3">
      <c r="A224" s="695" t="s">
        <v>556</v>
      </c>
      <c r="B224" s="696" t="s">
        <v>4329</v>
      </c>
      <c r="C224" s="696" t="s">
        <v>4156</v>
      </c>
      <c r="D224" s="696" t="s">
        <v>4467</v>
      </c>
      <c r="E224" s="696" t="s">
        <v>4468</v>
      </c>
      <c r="F224" s="711">
        <v>19</v>
      </c>
      <c r="G224" s="711">
        <v>27271.839999999997</v>
      </c>
      <c r="H224" s="711">
        <v>1</v>
      </c>
      <c r="I224" s="711">
        <v>1435.36</v>
      </c>
      <c r="J224" s="711">
        <v>12</v>
      </c>
      <c r="K224" s="711">
        <v>17224.32</v>
      </c>
      <c r="L224" s="711">
        <v>0.63157894736842113</v>
      </c>
      <c r="M224" s="711">
        <v>1435.36</v>
      </c>
      <c r="N224" s="711">
        <v>14</v>
      </c>
      <c r="O224" s="711">
        <v>20095.04</v>
      </c>
      <c r="P224" s="701">
        <v>0.73684210526315808</v>
      </c>
      <c r="Q224" s="712">
        <v>1435.3600000000001</v>
      </c>
    </row>
    <row r="225" spans="1:17" ht="14.4" customHeight="1" x14ac:dyDescent="0.3">
      <c r="A225" s="695" t="s">
        <v>556</v>
      </c>
      <c r="B225" s="696" t="s">
        <v>4329</v>
      </c>
      <c r="C225" s="696" t="s">
        <v>4156</v>
      </c>
      <c r="D225" s="696" t="s">
        <v>4469</v>
      </c>
      <c r="E225" s="696" t="s">
        <v>4468</v>
      </c>
      <c r="F225" s="711">
        <v>3</v>
      </c>
      <c r="G225" s="711">
        <v>5093.3099999999995</v>
      </c>
      <c r="H225" s="711">
        <v>1</v>
      </c>
      <c r="I225" s="711">
        <v>1697.7699999999998</v>
      </c>
      <c r="J225" s="711"/>
      <c r="K225" s="711"/>
      <c r="L225" s="711"/>
      <c r="M225" s="711"/>
      <c r="N225" s="711">
        <v>2</v>
      </c>
      <c r="O225" s="711">
        <v>3395.54</v>
      </c>
      <c r="P225" s="701">
        <v>0.66666666666666674</v>
      </c>
      <c r="Q225" s="712">
        <v>1697.77</v>
      </c>
    </row>
    <row r="226" spans="1:17" ht="14.4" customHeight="1" x14ac:dyDescent="0.3">
      <c r="A226" s="695" t="s">
        <v>556</v>
      </c>
      <c r="B226" s="696" t="s">
        <v>4329</v>
      </c>
      <c r="C226" s="696" t="s">
        <v>4156</v>
      </c>
      <c r="D226" s="696" t="s">
        <v>4470</v>
      </c>
      <c r="E226" s="696" t="s">
        <v>4471</v>
      </c>
      <c r="F226" s="711">
        <v>9</v>
      </c>
      <c r="G226" s="711">
        <v>6506.73</v>
      </c>
      <c r="H226" s="711">
        <v>1</v>
      </c>
      <c r="I226" s="711">
        <v>722.96999999999991</v>
      </c>
      <c r="J226" s="711">
        <v>11</v>
      </c>
      <c r="K226" s="711">
        <v>7952.67</v>
      </c>
      <c r="L226" s="711">
        <v>1.2222222222222223</v>
      </c>
      <c r="M226" s="711">
        <v>722.97</v>
      </c>
      <c r="N226" s="711">
        <v>8</v>
      </c>
      <c r="O226" s="711">
        <v>5783.76</v>
      </c>
      <c r="P226" s="701">
        <v>0.88888888888888895</v>
      </c>
      <c r="Q226" s="712">
        <v>722.97</v>
      </c>
    </row>
    <row r="227" spans="1:17" ht="14.4" customHeight="1" x14ac:dyDescent="0.3">
      <c r="A227" s="695" t="s">
        <v>556</v>
      </c>
      <c r="B227" s="696" t="s">
        <v>4329</v>
      </c>
      <c r="C227" s="696" t="s">
        <v>4156</v>
      </c>
      <c r="D227" s="696" t="s">
        <v>4472</v>
      </c>
      <c r="E227" s="696" t="s">
        <v>4471</v>
      </c>
      <c r="F227" s="711">
        <v>37</v>
      </c>
      <c r="G227" s="711">
        <v>17481.760000000002</v>
      </c>
      <c r="H227" s="711">
        <v>1</v>
      </c>
      <c r="I227" s="711">
        <v>472.48000000000008</v>
      </c>
      <c r="J227" s="711">
        <v>41</v>
      </c>
      <c r="K227" s="711">
        <v>19371.68</v>
      </c>
      <c r="L227" s="711">
        <v>1.1081081081081079</v>
      </c>
      <c r="M227" s="711">
        <v>472.48</v>
      </c>
      <c r="N227" s="711">
        <v>50</v>
      </c>
      <c r="O227" s="711">
        <v>23624</v>
      </c>
      <c r="P227" s="701">
        <v>1.3513513513513511</v>
      </c>
      <c r="Q227" s="712">
        <v>472.48</v>
      </c>
    </row>
    <row r="228" spans="1:17" ht="14.4" customHeight="1" x14ac:dyDescent="0.3">
      <c r="A228" s="695" t="s">
        <v>556</v>
      </c>
      <c r="B228" s="696" t="s">
        <v>4329</v>
      </c>
      <c r="C228" s="696" t="s">
        <v>4156</v>
      </c>
      <c r="D228" s="696" t="s">
        <v>4473</v>
      </c>
      <c r="E228" s="696" t="s">
        <v>4471</v>
      </c>
      <c r="F228" s="711">
        <v>3</v>
      </c>
      <c r="G228" s="711">
        <v>1399.41</v>
      </c>
      <c r="H228" s="711">
        <v>1</v>
      </c>
      <c r="I228" s="711">
        <v>466.47</v>
      </c>
      <c r="J228" s="711">
        <v>7</v>
      </c>
      <c r="K228" s="711">
        <v>3265.29</v>
      </c>
      <c r="L228" s="711">
        <v>2.333333333333333</v>
      </c>
      <c r="M228" s="711">
        <v>466.46999999999997</v>
      </c>
      <c r="N228" s="711">
        <v>16</v>
      </c>
      <c r="O228" s="711">
        <v>7463.52</v>
      </c>
      <c r="P228" s="701">
        <v>5.333333333333333</v>
      </c>
      <c r="Q228" s="712">
        <v>466.47</v>
      </c>
    </row>
    <row r="229" spans="1:17" ht="14.4" customHeight="1" x14ac:dyDescent="0.3">
      <c r="A229" s="695" t="s">
        <v>556</v>
      </c>
      <c r="B229" s="696" t="s">
        <v>4329</v>
      </c>
      <c r="C229" s="696" t="s">
        <v>4156</v>
      </c>
      <c r="D229" s="696" t="s">
        <v>4474</v>
      </c>
      <c r="E229" s="696" t="s">
        <v>4475</v>
      </c>
      <c r="F229" s="711">
        <v>6</v>
      </c>
      <c r="G229" s="711">
        <v>25872</v>
      </c>
      <c r="H229" s="711">
        <v>1</v>
      </c>
      <c r="I229" s="711">
        <v>4312</v>
      </c>
      <c r="J229" s="711">
        <v>1</v>
      </c>
      <c r="K229" s="711">
        <v>4312</v>
      </c>
      <c r="L229" s="711">
        <v>0.16666666666666666</v>
      </c>
      <c r="M229" s="711">
        <v>4312</v>
      </c>
      <c r="N229" s="711">
        <v>2</v>
      </c>
      <c r="O229" s="711">
        <v>8624</v>
      </c>
      <c r="P229" s="701">
        <v>0.33333333333333331</v>
      </c>
      <c r="Q229" s="712">
        <v>4312</v>
      </c>
    </row>
    <row r="230" spans="1:17" ht="14.4" customHeight="1" x14ac:dyDescent="0.3">
      <c r="A230" s="695" t="s">
        <v>556</v>
      </c>
      <c r="B230" s="696" t="s">
        <v>4329</v>
      </c>
      <c r="C230" s="696" t="s">
        <v>4156</v>
      </c>
      <c r="D230" s="696" t="s">
        <v>4476</v>
      </c>
      <c r="E230" s="696" t="s">
        <v>4477</v>
      </c>
      <c r="F230" s="711"/>
      <c r="G230" s="711"/>
      <c r="H230" s="711"/>
      <c r="I230" s="711"/>
      <c r="J230" s="711"/>
      <c r="K230" s="711"/>
      <c r="L230" s="711"/>
      <c r="M230" s="711"/>
      <c r="N230" s="711">
        <v>2</v>
      </c>
      <c r="O230" s="711">
        <v>8872.94</v>
      </c>
      <c r="P230" s="701"/>
      <c r="Q230" s="712">
        <v>4436.47</v>
      </c>
    </row>
    <row r="231" spans="1:17" ht="14.4" customHeight="1" x14ac:dyDescent="0.3">
      <c r="A231" s="695" t="s">
        <v>556</v>
      </c>
      <c r="B231" s="696" t="s">
        <v>4329</v>
      </c>
      <c r="C231" s="696" t="s">
        <v>4156</v>
      </c>
      <c r="D231" s="696" t="s">
        <v>4478</v>
      </c>
      <c r="E231" s="696" t="s">
        <v>4479</v>
      </c>
      <c r="F231" s="711">
        <v>1</v>
      </c>
      <c r="G231" s="711">
        <v>4124.5200000000004</v>
      </c>
      <c r="H231" s="711">
        <v>1</v>
      </c>
      <c r="I231" s="711">
        <v>4124.5200000000004</v>
      </c>
      <c r="J231" s="711">
        <v>2</v>
      </c>
      <c r="K231" s="711">
        <v>8249.0400000000009</v>
      </c>
      <c r="L231" s="711">
        <v>2</v>
      </c>
      <c r="M231" s="711">
        <v>4124.5200000000004</v>
      </c>
      <c r="N231" s="711">
        <v>3</v>
      </c>
      <c r="O231" s="711">
        <v>12373.560000000001</v>
      </c>
      <c r="P231" s="701">
        <v>3</v>
      </c>
      <c r="Q231" s="712">
        <v>4124.5200000000004</v>
      </c>
    </row>
    <row r="232" spans="1:17" ht="14.4" customHeight="1" x14ac:dyDescent="0.3">
      <c r="A232" s="695" t="s">
        <v>556</v>
      </c>
      <c r="B232" s="696" t="s">
        <v>4329</v>
      </c>
      <c r="C232" s="696" t="s">
        <v>4156</v>
      </c>
      <c r="D232" s="696" t="s">
        <v>4480</v>
      </c>
      <c r="E232" s="696" t="s">
        <v>4481</v>
      </c>
      <c r="F232" s="711">
        <v>7</v>
      </c>
      <c r="G232" s="711">
        <v>4167.7299999999996</v>
      </c>
      <c r="H232" s="711">
        <v>1</v>
      </c>
      <c r="I232" s="711">
        <v>595.39</v>
      </c>
      <c r="J232" s="711">
        <v>10</v>
      </c>
      <c r="K232" s="711">
        <v>5953.9</v>
      </c>
      <c r="L232" s="711">
        <v>1.4285714285714286</v>
      </c>
      <c r="M232" s="711">
        <v>595.39</v>
      </c>
      <c r="N232" s="711">
        <v>1</v>
      </c>
      <c r="O232" s="711">
        <v>595.39</v>
      </c>
      <c r="P232" s="701">
        <v>0.14285714285714288</v>
      </c>
      <c r="Q232" s="712">
        <v>595.39</v>
      </c>
    </row>
    <row r="233" spans="1:17" ht="14.4" customHeight="1" x14ac:dyDescent="0.3">
      <c r="A233" s="695" t="s">
        <v>556</v>
      </c>
      <c r="B233" s="696" t="s">
        <v>4329</v>
      </c>
      <c r="C233" s="696" t="s">
        <v>4156</v>
      </c>
      <c r="D233" s="696" t="s">
        <v>4482</v>
      </c>
      <c r="E233" s="696" t="s">
        <v>4483</v>
      </c>
      <c r="F233" s="711">
        <v>8</v>
      </c>
      <c r="G233" s="711">
        <v>4859.2800000000007</v>
      </c>
      <c r="H233" s="711">
        <v>1</v>
      </c>
      <c r="I233" s="711">
        <v>607.41000000000008</v>
      </c>
      <c r="J233" s="711">
        <v>3</v>
      </c>
      <c r="K233" s="711">
        <v>1822.23</v>
      </c>
      <c r="L233" s="711">
        <v>0.37499999999999994</v>
      </c>
      <c r="M233" s="711">
        <v>607.41</v>
      </c>
      <c r="N233" s="711">
        <v>4</v>
      </c>
      <c r="O233" s="711">
        <v>2429.64</v>
      </c>
      <c r="P233" s="701">
        <v>0.49999999999999989</v>
      </c>
      <c r="Q233" s="712">
        <v>607.41</v>
      </c>
    </row>
    <row r="234" spans="1:17" ht="14.4" customHeight="1" x14ac:dyDescent="0.3">
      <c r="A234" s="695" t="s">
        <v>556</v>
      </c>
      <c r="B234" s="696" t="s">
        <v>4329</v>
      </c>
      <c r="C234" s="696" t="s">
        <v>4156</v>
      </c>
      <c r="D234" s="696" t="s">
        <v>4484</v>
      </c>
      <c r="E234" s="696" t="s">
        <v>4485</v>
      </c>
      <c r="F234" s="711">
        <v>2</v>
      </c>
      <c r="G234" s="711">
        <v>2531.62</v>
      </c>
      <c r="H234" s="711">
        <v>1</v>
      </c>
      <c r="I234" s="711">
        <v>1265.81</v>
      </c>
      <c r="J234" s="711">
        <v>1.4</v>
      </c>
      <c r="K234" s="711">
        <v>1772.12</v>
      </c>
      <c r="L234" s="711">
        <v>0.69999446994414638</v>
      </c>
      <c r="M234" s="711">
        <v>1265.8</v>
      </c>
      <c r="N234" s="711">
        <v>2</v>
      </c>
      <c r="O234" s="711">
        <v>2531.61</v>
      </c>
      <c r="P234" s="701">
        <v>0.99999604996010472</v>
      </c>
      <c r="Q234" s="712">
        <v>1265.8050000000001</v>
      </c>
    </row>
    <row r="235" spans="1:17" ht="14.4" customHeight="1" x14ac:dyDescent="0.3">
      <c r="A235" s="695" t="s">
        <v>556</v>
      </c>
      <c r="B235" s="696" t="s">
        <v>4329</v>
      </c>
      <c r="C235" s="696" t="s">
        <v>4156</v>
      </c>
      <c r="D235" s="696" t="s">
        <v>4486</v>
      </c>
      <c r="E235" s="696" t="s">
        <v>4487</v>
      </c>
      <c r="F235" s="711"/>
      <c r="G235" s="711"/>
      <c r="H235" s="711"/>
      <c r="I235" s="711"/>
      <c r="J235" s="711">
        <v>1</v>
      </c>
      <c r="K235" s="711">
        <v>114</v>
      </c>
      <c r="L235" s="711"/>
      <c r="M235" s="711">
        <v>114</v>
      </c>
      <c r="N235" s="711"/>
      <c r="O235" s="711"/>
      <c r="P235" s="701"/>
      <c r="Q235" s="712"/>
    </row>
    <row r="236" spans="1:17" ht="14.4" customHeight="1" x14ac:dyDescent="0.3">
      <c r="A236" s="695" t="s">
        <v>556</v>
      </c>
      <c r="B236" s="696" t="s">
        <v>4329</v>
      </c>
      <c r="C236" s="696" t="s">
        <v>4156</v>
      </c>
      <c r="D236" s="696" t="s">
        <v>4488</v>
      </c>
      <c r="E236" s="696" t="s">
        <v>4487</v>
      </c>
      <c r="F236" s="711">
        <v>5</v>
      </c>
      <c r="G236" s="711">
        <v>435.25</v>
      </c>
      <c r="H236" s="711">
        <v>1</v>
      </c>
      <c r="I236" s="711">
        <v>87.05</v>
      </c>
      <c r="J236" s="711">
        <v>59</v>
      </c>
      <c r="K236" s="711">
        <v>5135.95</v>
      </c>
      <c r="L236" s="711">
        <v>11.799999999999999</v>
      </c>
      <c r="M236" s="711">
        <v>87.05</v>
      </c>
      <c r="N236" s="711">
        <v>49</v>
      </c>
      <c r="O236" s="711">
        <v>4265.45</v>
      </c>
      <c r="P236" s="701">
        <v>9.7999999999999989</v>
      </c>
      <c r="Q236" s="712">
        <v>87.05</v>
      </c>
    </row>
    <row r="237" spans="1:17" ht="14.4" customHeight="1" x14ac:dyDescent="0.3">
      <c r="A237" s="695" t="s">
        <v>556</v>
      </c>
      <c r="B237" s="696" t="s">
        <v>4329</v>
      </c>
      <c r="C237" s="696" t="s">
        <v>4156</v>
      </c>
      <c r="D237" s="696" t="s">
        <v>4489</v>
      </c>
      <c r="E237" s="696" t="s">
        <v>4487</v>
      </c>
      <c r="F237" s="711">
        <v>11</v>
      </c>
      <c r="G237" s="711">
        <v>1419.33</v>
      </c>
      <c r="H237" s="711">
        <v>1</v>
      </c>
      <c r="I237" s="711">
        <v>129.03</v>
      </c>
      <c r="J237" s="711">
        <v>10</v>
      </c>
      <c r="K237" s="711">
        <v>1290.3</v>
      </c>
      <c r="L237" s="711">
        <v>0.90909090909090906</v>
      </c>
      <c r="M237" s="711">
        <v>129.03</v>
      </c>
      <c r="N237" s="711">
        <v>15</v>
      </c>
      <c r="O237" s="711">
        <v>1935.45</v>
      </c>
      <c r="P237" s="701">
        <v>1.3636363636363638</v>
      </c>
      <c r="Q237" s="712">
        <v>129.03</v>
      </c>
    </row>
    <row r="238" spans="1:17" ht="14.4" customHeight="1" x14ac:dyDescent="0.3">
      <c r="A238" s="695" t="s">
        <v>556</v>
      </c>
      <c r="B238" s="696" t="s">
        <v>4329</v>
      </c>
      <c r="C238" s="696" t="s">
        <v>4156</v>
      </c>
      <c r="D238" s="696" t="s">
        <v>4490</v>
      </c>
      <c r="E238" s="696" t="s">
        <v>4487</v>
      </c>
      <c r="F238" s="711"/>
      <c r="G238" s="711"/>
      <c r="H238" s="711"/>
      <c r="I238" s="711"/>
      <c r="J238" s="711">
        <v>2</v>
      </c>
      <c r="K238" s="711">
        <v>337.86</v>
      </c>
      <c r="L238" s="711"/>
      <c r="M238" s="711">
        <v>168.93</v>
      </c>
      <c r="N238" s="711"/>
      <c r="O238" s="711"/>
      <c r="P238" s="701"/>
      <c r="Q238" s="712"/>
    </row>
    <row r="239" spans="1:17" ht="14.4" customHeight="1" x14ac:dyDescent="0.3">
      <c r="A239" s="695" t="s">
        <v>556</v>
      </c>
      <c r="B239" s="696" t="s">
        <v>4329</v>
      </c>
      <c r="C239" s="696" t="s">
        <v>4156</v>
      </c>
      <c r="D239" s="696" t="s">
        <v>4491</v>
      </c>
      <c r="E239" s="696" t="s">
        <v>4492</v>
      </c>
      <c r="F239" s="711">
        <v>6</v>
      </c>
      <c r="G239" s="711">
        <v>5255.58</v>
      </c>
      <c r="H239" s="711">
        <v>1</v>
      </c>
      <c r="I239" s="711">
        <v>875.93</v>
      </c>
      <c r="J239" s="711">
        <v>2</v>
      </c>
      <c r="K239" s="711">
        <v>1751.86</v>
      </c>
      <c r="L239" s="711">
        <v>0.33333333333333331</v>
      </c>
      <c r="M239" s="711">
        <v>875.93</v>
      </c>
      <c r="N239" s="711">
        <v>5</v>
      </c>
      <c r="O239" s="711">
        <v>4379.6499999999996</v>
      </c>
      <c r="P239" s="701">
        <v>0.83333333333333326</v>
      </c>
      <c r="Q239" s="712">
        <v>875.93</v>
      </c>
    </row>
    <row r="240" spans="1:17" ht="14.4" customHeight="1" x14ac:dyDescent="0.3">
      <c r="A240" s="695" t="s">
        <v>556</v>
      </c>
      <c r="B240" s="696" t="s">
        <v>4329</v>
      </c>
      <c r="C240" s="696" t="s">
        <v>4156</v>
      </c>
      <c r="D240" s="696" t="s">
        <v>4493</v>
      </c>
      <c r="E240" s="696" t="s">
        <v>4494</v>
      </c>
      <c r="F240" s="711">
        <v>3</v>
      </c>
      <c r="G240" s="711">
        <v>1534.35</v>
      </c>
      <c r="H240" s="711">
        <v>1</v>
      </c>
      <c r="I240" s="711">
        <v>511.45</v>
      </c>
      <c r="J240" s="711">
        <v>4</v>
      </c>
      <c r="K240" s="711">
        <v>2045.8</v>
      </c>
      <c r="L240" s="711">
        <v>1.3333333333333335</v>
      </c>
      <c r="M240" s="711">
        <v>511.45</v>
      </c>
      <c r="N240" s="711">
        <v>2</v>
      </c>
      <c r="O240" s="711">
        <v>1022.9</v>
      </c>
      <c r="P240" s="701">
        <v>0.66666666666666674</v>
      </c>
      <c r="Q240" s="712">
        <v>511.45</v>
      </c>
    </row>
    <row r="241" spans="1:17" ht="14.4" customHeight="1" x14ac:dyDescent="0.3">
      <c r="A241" s="695" t="s">
        <v>556</v>
      </c>
      <c r="B241" s="696" t="s">
        <v>4329</v>
      </c>
      <c r="C241" s="696" t="s">
        <v>4156</v>
      </c>
      <c r="D241" s="696" t="s">
        <v>4495</v>
      </c>
      <c r="E241" s="696" t="s">
        <v>4496</v>
      </c>
      <c r="F241" s="711">
        <v>0.4</v>
      </c>
      <c r="G241" s="711">
        <v>385.09000000000003</v>
      </c>
      <c r="H241" s="711">
        <v>1</v>
      </c>
      <c r="I241" s="711">
        <v>962.72500000000002</v>
      </c>
      <c r="J241" s="711">
        <v>1.5</v>
      </c>
      <c r="K241" s="711">
        <v>1444.1399999999999</v>
      </c>
      <c r="L241" s="711">
        <v>3.7501363317665994</v>
      </c>
      <c r="M241" s="711">
        <v>962.75999999999988</v>
      </c>
      <c r="N241" s="711">
        <v>1.7000000000000002</v>
      </c>
      <c r="O241" s="711">
        <v>1636.69</v>
      </c>
      <c r="P241" s="701">
        <v>4.2501493157443715</v>
      </c>
      <c r="Q241" s="712">
        <v>962.75882352941164</v>
      </c>
    </row>
    <row r="242" spans="1:17" ht="14.4" customHeight="1" x14ac:dyDescent="0.3">
      <c r="A242" s="695" t="s">
        <v>556</v>
      </c>
      <c r="B242" s="696" t="s">
        <v>4329</v>
      </c>
      <c r="C242" s="696" t="s">
        <v>4156</v>
      </c>
      <c r="D242" s="696" t="s">
        <v>4497</v>
      </c>
      <c r="E242" s="696" t="s">
        <v>4496</v>
      </c>
      <c r="F242" s="711">
        <v>0.90000000000000013</v>
      </c>
      <c r="G242" s="711">
        <v>101.94</v>
      </c>
      <c r="H242" s="711">
        <v>1</v>
      </c>
      <c r="I242" s="711">
        <v>113.26666666666665</v>
      </c>
      <c r="J242" s="711">
        <v>0.6</v>
      </c>
      <c r="K242" s="711">
        <v>68.760000000000005</v>
      </c>
      <c r="L242" s="711">
        <v>0.67451442024720432</v>
      </c>
      <c r="M242" s="711">
        <v>114.60000000000001</v>
      </c>
      <c r="N242" s="711">
        <v>0.1</v>
      </c>
      <c r="O242" s="711">
        <v>11.46</v>
      </c>
      <c r="P242" s="701">
        <v>0.11241907004120072</v>
      </c>
      <c r="Q242" s="712">
        <v>114.60000000000001</v>
      </c>
    </row>
    <row r="243" spans="1:17" ht="14.4" customHeight="1" x14ac:dyDescent="0.3">
      <c r="A243" s="695" t="s">
        <v>556</v>
      </c>
      <c r="B243" s="696" t="s">
        <v>4329</v>
      </c>
      <c r="C243" s="696" t="s">
        <v>4156</v>
      </c>
      <c r="D243" s="696" t="s">
        <v>4498</v>
      </c>
      <c r="E243" s="696" t="s">
        <v>4496</v>
      </c>
      <c r="F243" s="711">
        <v>0.1</v>
      </c>
      <c r="G243" s="711">
        <v>13.79</v>
      </c>
      <c r="H243" s="711">
        <v>1</v>
      </c>
      <c r="I243" s="711">
        <v>137.89999999999998</v>
      </c>
      <c r="J243" s="711">
        <v>2</v>
      </c>
      <c r="K243" s="711">
        <v>275.83999999999997</v>
      </c>
      <c r="L243" s="711">
        <v>20.002900652646844</v>
      </c>
      <c r="M243" s="711">
        <v>137.91999999999999</v>
      </c>
      <c r="N243" s="711"/>
      <c r="O243" s="711"/>
      <c r="P243" s="701"/>
      <c r="Q243" s="712"/>
    </row>
    <row r="244" spans="1:17" ht="14.4" customHeight="1" x14ac:dyDescent="0.3">
      <c r="A244" s="695" t="s">
        <v>556</v>
      </c>
      <c r="B244" s="696" t="s">
        <v>4329</v>
      </c>
      <c r="C244" s="696" t="s">
        <v>4156</v>
      </c>
      <c r="D244" s="696" t="s">
        <v>4499</v>
      </c>
      <c r="E244" s="696" t="s">
        <v>4496</v>
      </c>
      <c r="F244" s="711">
        <v>4</v>
      </c>
      <c r="G244" s="711">
        <v>2518.3100000000004</v>
      </c>
      <c r="H244" s="711">
        <v>1</v>
      </c>
      <c r="I244" s="711">
        <v>629.5775000000001</v>
      </c>
      <c r="J244" s="711">
        <v>6.9</v>
      </c>
      <c r="K244" s="711">
        <v>4344.13</v>
      </c>
      <c r="L244" s="711">
        <v>1.7250179683994422</v>
      </c>
      <c r="M244" s="711">
        <v>629.58405797101443</v>
      </c>
      <c r="N244" s="711">
        <v>4.9000000000000004</v>
      </c>
      <c r="O244" s="711">
        <v>3084.92</v>
      </c>
      <c r="P244" s="701">
        <v>1.224996128355921</v>
      </c>
      <c r="Q244" s="712">
        <v>629.57551020408164</v>
      </c>
    </row>
    <row r="245" spans="1:17" ht="14.4" customHeight="1" x14ac:dyDescent="0.3">
      <c r="A245" s="695" t="s">
        <v>556</v>
      </c>
      <c r="B245" s="696" t="s">
        <v>4329</v>
      </c>
      <c r="C245" s="696" t="s">
        <v>4156</v>
      </c>
      <c r="D245" s="696" t="s">
        <v>4500</v>
      </c>
      <c r="E245" s="696" t="s">
        <v>4501</v>
      </c>
      <c r="F245" s="711">
        <v>2</v>
      </c>
      <c r="G245" s="711">
        <v>2339.6999999999998</v>
      </c>
      <c r="H245" s="711">
        <v>1</v>
      </c>
      <c r="I245" s="711">
        <v>1169.8499999999999</v>
      </c>
      <c r="J245" s="711"/>
      <c r="K245" s="711"/>
      <c r="L245" s="711"/>
      <c r="M245" s="711"/>
      <c r="N245" s="711"/>
      <c r="O245" s="711"/>
      <c r="P245" s="701"/>
      <c r="Q245" s="712"/>
    </row>
    <row r="246" spans="1:17" ht="14.4" customHeight="1" x14ac:dyDescent="0.3">
      <c r="A246" s="695" t="s">
        <v>556</v>
      </c>
      <c r="B246" s="696" t="s">
        <v>4329</v>
      </c>
      <c r="C246" s="696" t="s">
        <v>4156</v>
      </c>
      <c r="D246" s="696" t="s">
        <v>4502</v>
      </c>
      <c r="E246" s="696" t="s">
        <v>4503</v>
      </c>
      <c r="F246" s="711"/>
      <c r="G246" s="711"/>
      <c r="H246" s="711"/>
      <c r="I246" s="711"/>
      <c r="J246" s="711">
        <v>2</v>
      </c>
      <c r="K246" s="711">
        <v>7361.08</v>
      </c>
      <c r="L246" s="711"/>
      <c r="M246" s="711">
        <v>3680.54</v>
      </c>
      <c r="N246" s="711"/>
      <c r="O246" s="711"/>
      <c r="P246" s="701"/>
      <c r="Q246" s="712"/>
    </row>
    <row r="247" spans="1:17" ht="14.4" customHeight="1" x14ac:dyDescent="0.3">
      <c r="A247" s="695" t="s">
        <v>556</v>
      </c>
      <c r="B247" s="696" t="s">
        <v>4329</v>
      </c>
      <c r="C247" s="696" t="s">
        <v>4156</v>
      </c>
      <c r="D247" s="696" t="s">
        <v>4504</v>
      </c>
      <c r="E247" s="696" t="s">
        <v>4503</v>
      </c>
      <c r="F247" s="711">
        <v>1</v>
      </c>
      <c r="G247" s="711">
        <v>2111.8000000000002</v>
      </c>
      <c r="H247" s="711">
        <v>1</v>
      </c>
      <c r="I247" s="711">
        <v>2111.8000000000002</v>
      </c>
      <c r="J247" s="711">
        <v>5</v>
      </c>
      <c r="K247" s="711">
        <v>10559</v>
      </c>
      <c r="L247" s="711">
        <v>5</v>
      </c>
      <c r="M247" s="711">
        <v>2111.8000000000002</v>
      </c>
      <c r="N247" s="711">
        <v>1</v>
      </c>
      <c r="O247" s="711">
        <v>2111.8000000000002</v>
      </c>
      <c r="P247" s="701">
        <v>1</v>
      </c>
      <c r="Q247" s="712">
        <v>2111.8000000000002</v>
      </c>
    </row>
    <row r="248" spans="1:17" ht="14.4" customHeight="1" x14ac:dyDescent="0.3">
      <c r="A248" s="695" t="s">
        <v>556</v>
      </c>
      <c r="B248" s="696" t="s">
        <v>4329</v>
      </c>
      <c r="C248" s="696" t="s">
        <v>4156</v>
      </c>
      <c r="D248" s="696" t="s">
        <v>4505</v>
      </c>
      <c r="E248" s="696" t="s">
        <v>4506</v>
      </c>
      <c r="F248" s="711">
        <v>15</v>
      </c>
      <c r="G248" s="711">
        <v>15514.350000000002</v>
      </c>
      <c r="H248" s="711">
        <v>1</v>
      </c>
      <c r="I248" s="711">
        <v>1034.2900000000002</v>
      </c>
      <c r="J248" s="711">
        <v>22</v>
      </c>
      <c r="K248" s="711">
        <v>22754.379999999997</v>
      </c>
      <c r="L248" s="711">
        <v>1.4666666666666663</v>
      </c>
      <c r="M248" s="711">
        <v>1034.29</v>
      </c>
      <c r="N248" s="711">
        <v>11</v>
      </c>
      <c r="O248" s="711">
        <v>11377.19</v>
      </c>
      <c r="P248" s="701">
        <v>0.73333333333333328</v>
      </c>
      <c r="Q248" s="712">
        <v>1034.29</v>
      </c>
    </row>
    <row r="249" spans="1:17" ht="14.4" customHeight="1" x14ac:dyDescent="0.3">
      <c r="A249" s="695" t="s">
        <v>556</v>
      </c>
      <c r="B249" s="696" t="s">
        <v>4329</v>
      </c>
      <c r="C249" s="696" t="s">
        <v>4156</v>
      </c>
      <c r="D249" s="696" t="s">
        <v>4507</v>
      </c>
      <c r="E249" s="696" t="s">
        <v>4506</v>
      </c>
      <c r="F249" s="711">
        <v>34</v>
      </c>
      <c r="G249" s="711">
        <v>37385.719999999994</v>
      </c>
      <c r="H249" s="711">
        <v>1</v>
      </c>
      <c r="I249" s="711">
        <v>1099.58</v>
      </c>
      <c r="J249" s="711">
        <v>22</v>
      </c>
      <c r="K249" s="711">
        <v>24190.759999999995</v>
      </c>
      <c r="L249" s="711">
        <v>0.64705882352941169</v>
      </c>
      <c r="M249" s="711">
        <v>1099.5799999999997</v>
      </c>
      <c r="N249" s="711">
        <v>33</v>
      </c>
      <c r="O249" s="711">
        <v>36286.14</v>
      </c>
      <c r="P249" s="701">
        <v>0.97058823529411775</v>
      </c>
      <c r="Q249" s="712">
        <v>1099.58</v>
      </c>
    </row>
    <row r="250" spans="1:17" ht="14.4" customHeight="1" x14ac:dyDescent="0.3">
      <c r="A250" s="695" t="s">
        <v>556</v>
      </c>
      <c r="B250" s="696" t="s">
        <v>4329</v>
      </c>
      <c r="C250" s="696" t="s">
        <v>4156</v>
      </c>
      <c r="D250" s="696" t="s">
        <v>4508</v>
      </c>
      <c r="E250" s="696" t="s">
        <v>4506</v>
      </c>
      <c r="F250" s="711">
        <v>35</v>
      </c>
      <c r="G250" s="711">
        <v>41314.699999999997</v>
      </c>
      <c r="H250" s="711">
        <v>1</v>
      </c>
      <c r="I250" s="711">
        <v>1180.4199999999998</v>
      </c>
      <c r="J250" s="711">
        <v>26</v>
      </c>
      <c r="K250" s="711">
        <v>30690.92</v>
      </c>
      <c r="L250" s="711">
        <v>0.74285714285714288</v>
      </c>
      <c r="M250" s="711">
        <v>1180.4199999999998</v>
      </c>
      <c r="N250" s="711">
        <v>57</v>
      </c>
      <c r="O250" s="711">
        <v>67283.94</v>
      </c>
      <c r="P250" s="701">
        <v>1.6285714285714288</v>
      </c>
      <c r="Q250" s="712">
        <v>1180.42</v>
      </c>
    </row>
    <row r="251" spans="1:17" ht="14.4" customHeight="1" x14ac:dyDescent="0.3">
      <c r="A251" s="695" t="s">
        <v>556</v>
      </c>
      <c r="B251" s="696" t="s">
        <v>4329</v>
      </c>
      <c r="C251" s="696" t="s">
        <v>4156</v>
      </c>
      <c r="D251" s="696" t="s">
        <v>4509</v>
      </c>
      <c r="E251" s="696" t="s">
        <v>4506</v>
      </c>
      <c r="F251" s="711">
        <v>22</v>
      </c>
      <c r="G251" s="711">
        <v>27451.16</v>
      </c>
      <c r="H251" s="711">
        <v>1</v>
      </c>
      <c r="I251" s="711">
        <v>1247.78</v>
      </c>
      <c r="J251" s="711">
        <v>15</v>
      </c>
      <c r="K251" s="711">
        <v>18716.699999999997</v>
      </c>
      <c r="L251" s="711">
        <v>0.68181818181818177</v>
      </c>
      <c r="M251" s="711">
        <v>1247.7799999999997</v>
      </c>
      <c r="N251" s="711">
        <v>40</v>
      </c>
      <c r="O251" s="711">
        <v>49911.199999999997</v>
      </c>
      <c r="P251" s="701">
        <v>1.8181818181818181</v>
      </c>
      <c r="Q251" s="712">
        <v>1247.78</v>
      </c>
    </row>
    <row r="252" spans="1:17" ht="14.4" customHeight="1" x14ac:dyDescent="0.3">
      <c r="A252" s="695" t="s">
        <v>556</v>
      </c>
      <c r="B252" s="696" t="s">
        <v>4329</v>
      </c>
      <c r="C252" s="696" t="s">
        <v>4156</v>
      </c>
      <c r="D252" s="696" t="s">
        <v>4510</v>
      </c>
      <c r="E252" s="696" t="s">
        <v>4506</v>
      </c>
      <c r="F252" s="711">
        <v>4</v>
      </c>
      <c r="G252" s="711">
        <v>5505.16</v>
      </c>
      <c r="H252" s="711">
        <v>1</v>
      </c>
      <c r="I252" s="711">
        <v>1376.29</v>
      </c>
      <c r="J252" s="711">
        <v>6</v>
      </c>
      <c r="K252" s="711">
        <v>8257.74</v>
      </c>
      <c r="L252" s="711">
        <v>1.5</v>
      </c>
      <c r="M252" s="711">
        <v>1376.29</v>
      </c>
      <c r="N252" s="711"/>
      <c r="O252" s="711"/>
      <c r="P252" s="701"/>
      <c r="Q252" s="712"/>
    </row>
    <row r="253" spans="1:17" ht="14.4" customHeight="1" x14ac:dyDescent="0.3">
      <c r="A253" s="695" t="s">
        <v>556</v>
      </c>
      <c r="B253" s="696" t="s">
        <v>4329</v>
      </c>
      <c r="C253" s="696" t="s">
        <v>4156</v>
      </c>
      <c r="D253" s="696" t="s">
        <v>4511</v>
      </c>
      <c r="E253" s="696" t="s">
        <v>4512</v>
      </c>
      <c r="F253" s="711">
        <v>2</v>
      </c>
      <c r="G253" s="711">
        <v>21251.68</v>
      </c>
      <c r="H253" s="711">
        <v>1</v>
      </c>
      <c r="I253" s="711">
        <v>10625.84</v>
      </c>
      <c r="J253" s="711">
        <v>2</v>
      </c>
      <c r="K253" s="711">
        <v>21251.68</v>
      </c>
      <c r="L253" s="711">
        <v>1</v>
      </c>
      <c r="M253" s="711">
        <v>10625.84</v>
      </c>
      <c r="N253" s="711">
        <v>3</v>
      </c>
      <c r="O253" s="711">
        <v>31877.52</v>
      </c>
      <c r="P253" s="701">
        <v>1.5</v>
      </c>
      <c r="Q253" s="712">
        <v>10625.84</v>
      </c>
    </row>
    <row r="254" spans="1:17" ht="14.4" customHeight="1" x14ac:dyDescent="0.3">
      <c r="A254" s="695" t="s">
        <v>556</v>
      </c>
      <c r="B254" s="696" t="s">
        <v>4329</v>
      </c>
      <c r="C254" s="696" t="s">
        <v>4156</v>
      </c>
      <c r="D254" s="696" t="s">
        <v>4513</v>
      </c>
      <c r="E254" s="696" t="s">
        <v>4514</v>
      </c>
      <c r="F254" s="711"/>
      <c r="G254" s="711"/>
      <c r="H254" s="711"/>
      <c r="I254" s="711"/>
      <c r="J254" s="711"/>
      <c r="K254" s="711"/>
      <c r="L254" s="711"/>
      <c r="M254" s="711"/>
      <c r="N254" s="711">
        <v>9</v>
      </c>
      <c r="O254" s="711">
        <v>23080.5</v>
      </c>
      <c r="P254" s="701"/>
      <c r="Q254" s="712">
        <v>2564.5</v>
      </c>
    </row>
    <row r="255" spans="1:17" ht="14.4" customHeight="1" x14ac:dyDescent="0.3">
      <c r="A255" s="695" t="s">
        <v>556</v>
      </c>
      <c r="B255" s="696" t="s">
        <v>4329</v>
      </c>
      <c r="C255" s="696" t="s">
        <v>4156</v>
      </c>
      <c r="D255" s="696" t="s">
        <v>4515</v>
      </c>
      <c r="E255" s="696" t="s">
        <v>4516</v>
      </c>
      <c r="F255" s="711">
        <v>2.2000000000000002</v>
      </c>
      <c r="G255" s="711">
        <v>4276.58</v>
      </c>
      <c r="H255" s="711">
        <v>1</v>
      </c>
      <c r="I255" s="711">
        <v>1943.8999999999999</v>
      </c>
      <c r="J255" s="711"/>
      <c r="K255" s="711"/>
      <c r="L255" s="711"/>
      <c r="M255" s="711"/>
      <c r="N255" s="711">
        <v>6</v>
      </c>
      <c r="O255" s="711">
        <v>11663.400000000001</v>
      </c>
      <c r="P255" s="701">
        <v>2.7272727272727275</v>
      </c>
      <c r="Q255" s="712">
        <v>1943.9000000000003</v>
      </c>
    </row>
    <row r="256" spans="1:17" ht="14.4" customHeight="1" x14ac:dyDescent="0.3">
      <c r="A256" s="695" t="s">
        <v>556</v>
      </c>
      <c r="B256" s="696" t="s">
        <v>4329</v>
      </c>
      <c r="C256" s="696" t="s">
        <v>4156</v>
      </c>
      <c r="D256" s="696" t="s">
        <v>4517</v>
      </c>
      <c r="E256" s="696" t="s">
        <v>4518</v>
      </c>
      <c r="F256" s="711">
        <v>2.2000000000000002</v>
      </c>
      <c r="G256" s="711">
        <v>4276.58</v>
      </c>
      <c r="H256" s="711">
        <v>1</v>
      </c>
      <c r="I256" s="711">
        <v>1943.8999999999999</v>
      </c>
      <c r="J256" s="711"/>
      <c r="K256" s="711"/>
      <c r="L256" s="711"/>
      <c r="M256" s="711"/>
      <c r="N256" s="711">
        <v>6</v>
      </c>
      <c r="O256" s="711">
        <v>11663.400000000001</v>
      </c>
      <c r="P256" s="701">
        <v>2.7272727272727275</v>
      </c>
      <c r="Q256" s="712">
        <v>1943.9000000000003</v>
      </c>
    </row>
    <row r="257" spans="1:17" ht="14.4" customHeight="1" x14ac:dyDescent="0.3">
      <c r="A257" s="695" t="s">
        <v>556</v>
      </c>
      <c r="B257" s="696" t="s">
        <v>4329</v>
      </c>
      <c r="C257" s="696" t="s">
        <v>4156</v>
      </c>
      <c r="D257" s="696" t="s">
        <v>4519</v>
      </c>
      <c r="E257" s="696" t="s">
        <v>4520</v>
      </c>
      <c r="F257" s="711">
        <v>10</v>
      </c>
      <c r="G257" s="711">
        <v>38880</v>
      </c>
      <c r="H257" s="711">
        <v>1</v>
      </c>
      <c r="I257" s="711">
        <v>3888</v>
      </c>
      <c r="J257" s="711"/>
      <c r="K257" s="711"/>
      <c r="L257" s="711"/>
      <c r="M257" s="711"/>
      <c r="N257" s="711"/>
      <c r="O257" s="711"/>
      <c r="P257" s="701"/>
      <c r="Q257" s="712"/>
    </row>
    <row r="258" spans="1:17" ht="14.4" customHeight="1" x14ac:dyDescent="0.3">
      <c r="A258" s="695" t="s">
        <v>556</v>
      </c>
      <c r="B258" s="696" t="s">
        <v>4329</v>
      </c>
      <c r="C258" s="696" t="s">
        <v>4156</v>
      </c>
      <c r="D258" s="696" t="s">
        <v>4521</v>
      </c>
      <c r="E258" s="696" t="s">
        <v>4522</v>
      </c>
      <c r="F258" s="711"/>
      <c r="G258" s="711"/>
      <c r="H258" s="711"/>
      <c r="I258" s="711"/>
      <c r="J258" s="711">
        <v>2</v>
      </c>
      <c r="K258" s="711">
        <v>4234.58</v>
      </c>
      <c r="L258" s="711"/>
      <c r="M258" s="711">
        <v>2117.29</v>
      </c>
      <c r="N258" s="711"/>
      <c r="O258" s="711"/>
      <c r="P258" s="701"/>
      <c r="Q258" s="712"/>
    </row>
    <row r="259" spans="1:17" ht="14.4" customHeight="1" x14ac:dyDescent="0.3">
      <c r="A259" s="695" t="s">
        <v>556</v>
      </c>
      <c r="B259" s="696" t="s">
        <v>4329</v>
      </c>
      <c r="C259" s="696" t="s">
        <v>4156</v>
      </c>
      <c r="D259" s="696" t="s">
        <v>4523</v>
      </c>
      <c r="E259" s="696" t="s">
        <v>4524</v>
      </c>
      <c r="F259" s="711">
        <v>10</v>
      </c>
      <c r="G259" s="711">
        <v>4995.3</v>
      </c>
      <c r="H259" s="711">
        <v>1</v>
      </c>
      <c r="I259" s="711">
        <v>499.53000000000003</v>
      </c>
      <c r="J259" s="711">
        <v>22</v>
      </c>
      <c r="K259" s="711">
        <v>10989.66</v>
      </c>
      <c r="L259" s="711">
        <v>2.1999999999999997</v>
      </c>
      <c r="M259" s="711">
        <v>499.53</v>
      </c>
      <c r="N259" s="711">
        <v>20</v>
      </c>
      <c r="O259" s="711">
        <v>9990.5999999999985</v>
      </c>
      <c r="P259" s="701">
        <v>1.9999999999999996</v>
      </c>
      <c r="Q259" s="712">
        <v>499.52999999999992</v>
      </c>
    </row>
    <row r="260" spans="1:17" ht="14.4" customHeight="1" x14ac:dyDescent="0.3">
      <c r="A260" s="695" t="s">
        <v>556</v>
      </c>
      <c r="B260" s="696" t="s">
        <v>4329</v>
      </c>
      <c r="C260" s="696" t="s">
        <v>4156</v>
      </c>
      <c r="D260" s="696" t="s">
        <v>4525</v>
      </c>
      <c r="E260" s="696" t="s">
        <v>4524</v>
      </c>
      <c r="F260" s="711"/>
      <c r="G260" s="711"/>
      <c r="H260" s="711"/>
      <c r="I260" s="711"/>
      <c r="J260" s="711">
        <v>1</v>
      </c>
      <c r="K260" s="711">
        <v>426.98</v>
      </c>
      <c r="L260" s="711"/>
      <c r="M260" s="711">
        <v>426.98</v>
      </c>
      <c r="N260" s="711"/>
      <c r="O260" s="711"/>
      <c r="P260" s="701"/>
      <c r="Q260" s="712"/>
    </row>
    <row r="261" spans="1:17" ht="14.4" customHeight="1" x14ac:dyDescent="0.3">
      <c r="A261" s="695" t="s">
        <v>556</v>
      </c>
      <c r="B261" s="696" t="s">
        <v>4329</v>
      </c>
      <c r="C261" s="696" t="s">
        <v>4156</v>
      </c>
      <c r="D261" s="696" t="s">
        <v>4526</v>
      </c>
      <c r="E261" s="696" t="s">
        <v>4527</v>
      </c>
      <c r="F261" s="711">
        <v>3</v>
      </c>
      <c r="G261" s="711">
        <v>28973.61</v>
      </c>
      <c r="H261" s="711">
        <v>1</v>
      </c>
      <c r="I261" s="711">
        <v>9657.8700000000008</v>
      </c>
      <c r="J261" s="711">
        <v>5</v>
      </c>
      <c r="K261" s="711">
        <v>48289.350000000006</v>
      </c>
      <c r="L261" s="711">
        <v>1.6666666666666667</v>
      </c>
      <c r="M261" s="711">
        <v>9657.8700000000008</v>
      </c>
      <c r="N261" s="711">
        <v>6</v>
      </c>
      <c r="O261" s="711">
        <v>57947.22</v>
      </c>
      <c r="P261" s="701">
        <v>2</v>
      </c>
      <c r="Q261" s="712">
        <v>9657.8700000000008</v>
      </c>
    </row>
    <row r="262" spans="1:17" ht="14.4" customHeight="1" x14ac:dyDescent="0.3">
      <c r="A262" s="695" t="s">
        <v>556</v>
      </c>
      <c r="B262" s="696" t="s">
        <v>4329</v>
      </c>
      <c r="C262" s="696" t="s">
        <v>4156</v>
      </c>
      <c r="D262" s="696" t="s">
        <v>4528</v>
      </c>
      <c r="E262" s="696" t="s">
        <v>4487</v>
      </c>
      <c r="F262" s="711">
        <v>56</v>
      </c>
      <c r="G262" s="711">
        <v>3865.12</v>
      </c>
      <c r="H262" s="711">
        <v>1</v>
      </c>
      <c r="I262" s="711">
        <v>69.02</v>
      </c>
      <c r="J262" s="711">
        <v>112</v>
      </c>
      <c r="K262" s="711">
        <v>7730.24</v>
      </c>
      <c r="L262" s="711">
        <v>2</v>
      </c>
      <c r="M262" s="711">
        <v>69.02</v>
      </c>
      <c r="N262" s="711">
        <v>119</v>
      </c>
      <c r="O262" s="711">
        <v>8213.380000000001</v>
      </c>
      <c r="P262" s="701">
        <v>2.1250000000000004</v>
      </c>
      <c r="Q262" s="712">
        <v>69.02000000000001</v>
      </c>
    </row>
    <row r="263" spans="1:17" ht="14.4" customHeight="1" x14ac:dyDescent="0.3">
      <c r="A263" s="695" t="s">
        <v>556</v>
      </c>
      <c r="B263" s="696" t="s">
        <v>4329</v>
      </c>
      <c r="C263" s="696" t="s">
        <v>4156</v>
      </c>
      <c r="D263" s="696" t="s">
        <v>4529</v>
      </c>
      <c r="E263" s="696" t="s">
        <v>4487</v>
      </c>
      <c r="F263" s="711">
        <v>15</v>
      </c>
      <c r="G263" s="711">
        <v>1274.7</v>
      </c>
      <c r="H263" s="711">
        <v>1</v>
      </c>
      <c r="I263" s="711">
        <v>84.98</v>
      </c>
      <c r="J263" s="711">
        <v>13</v>
      </c>
      <c r="K263" s="711">
        <v>1104.74</v>
      </c>
      <c r="L263" s="711">
        <v>0.8666666666666667</v>
      </c>
      <c r="M263" s="711">
        <v>84.98</v>
      </c>
      <c r="N263" s="711">
        <v>21</v>
      </c>
      <c r="O263" s="711">
        <v>1784.58</v>
      </c>
      <c r="P263" s="701">
        <v>1.4</v>
      </c>
      <c r="Q263" s="712">
        <v>84.97999999999999</v>
      </c>
    </row>
    <row r="264" spans="1:17" ht="14.4" customHeight="1" x14ac:dyDescent="0.3">
      <c r="A264" s="695" t="s">
        <v>556</v>
      </c>
      <c r="B264" s="696" t="s">
        <v>4329</v>
      </c>
      <c r="C264" s="696" t="s">
        <v>4156</v>
      </c>
      <c r="D264" s="696" t="s">
        <v>4530</v>
      </c>
      <c r="E264" s="696" t="s">
        <v>4531</v>
      </c>
      <c r="F264" s="711"/>
      <c r="G264" s="711"/>
      <c r="H264" s="711"/>
      <c r="I264" s="711"/>
      <c r="J264" s="711"/>
      <c r="K264" s="711"/>
      <c r="L264" s="711"/>
      <c r="M264" s="711"/>
      <c r="N264" s="711">
        <v>1</v>
      </c>
      <c r="O264" s="711">
        <v>4348.4799999999996</v>
      </c>
      <c r="P264" s="701"/>
      <c r="Q264" s="712">
        <v>4348.4799999999996</v>
      </c>
    </row>
    <row r="265" spans="1:17" ht="14.4" customHeight="1" x14ac:dyDescent="0.3">
      <c r="A265" s="695" t="s">
        <v>556</v>
      </c>
      <c r="B265" s="696" t="s">
        <v>4329</v>
      </c>
      <c r="C265" s="696" t="s">
        <v>4156</v>
      </c>
      <c r="D265" s="696" t="s">
        <v>4532</v>
      </c>
      <c r="E265" s="696" t="s">
        <v>4533</v>
      </c>
      <c r="F265" s="711"/>
      <c r="G265" s="711"/>
      <c r="H265" s="711"/>
      <c r="I265" s="711"/>
      <c r="J265" s="711"/>
      <c r="K265" s="711"/>
      <c r="L265" s="711"/>
      <c r="M265" s="711"/>
      <c r="N265" s="711">
        <v>1</v>
      </c>
      <c r="O265" s="711">
        <v>5440.91</v>
      </c>
      <c r="P265" s="701"/>
      <c r="Q265" s="712">
        <v>5440.91</v>
      </c>
    </row>
    <row r="266" spans="1:17" ht="14.4" customHeight="1" x14ac:dyDescent="0.3">
      <c r="A266" s="695" t="s">
        <v>556</v>
      </c>
      <c r="B266" s="696" t="s">
        <v>4329</v>
      </c>
      <c r="C266" s="696" t="s">
        <v>4156</v>
      </c>
      <c r="D266" s="696" t="s">
        <v>4534</v>
      </c>
      <c r="E266" s="696" t="s">
        <v>4535</v>
      </c>
      <c r="F266" s="711"/>
      <c r="G266" s="711"/>
      <c r="H266" s="711"/>
      <c r="I266" s="711"/>
      <c r="J266" s="711"/>
      <c r="K266" s="711"/>
      <c r="L266" s="711"/>
      <c r="M266" s="711"/>
      <c r="N266" s="711">
        <v>1</v>
      </c>
      <c r="O266" s="711">
        <v>6832.75</v>
      </c>
      <c r="P266" s="701"/>
      <c r="Q266" s="712">
        <v>6832.75</v>
      </c>
    </row>
    <row r="267" spans="1:17" ht="14.4" customHeight="1" x14ac:dyDescent="0.3">
      <c r="A267" s="695" t="s">
        <v>556</v>
      </c>
      <c r="B267" s="696" t="s">
        <v>4329</v>
      </c>
      <c r="C267" s="696" t="s">
        <v>4156</v>
      </c>
      <c r="D267" s="696" t="s">
        <v>4536</v>
      </c>
      <c r="E267" s="696" t="s">
        <v>4537</v>
      </c>
      <c r="F267" s="711"/>
      <c r="G267" s="711"/>
      <c r="H267" s="711"/>
      <c r="I267" s="711"/>
      <c r="J267" s="711">
        <v>1</v>
      </c>
      <c r="K267" s="711">
        <v>1370.07</v>
      </c>
      <c r="L267" s="711"/>
      <c r="M267" s="711">
        <v>1370.07</v>
      </c>
      <c r="N267" s="711"/>
      <c r="O267" s="711"/>
      <c r="P267" s="701"/>
      <c r="Q267" s="712"/>
    </row>
    <row r="268" spans="1:17" ht="14.4" customHeight="1" x14ac:dyDescent="0.3">
      <c r="A268" s="695" t="s">
        <v>556</v>
      </c>
      <c r="B268" s="696" t="s">
        <v>4329</v>
      </c>
      <c r="C268" s="696" t="s">
        <v>4156</v>
      </c>
      <c r="D268" s="696" t="s">
        <v>4538</v>
      </c>
      <c r="E268" s="696" t="s">
        <v>4537</v>
      </c>
      <c r="F268" s="711">
        <v>14</v>
      </c>
      <c r="G268" s="711">
        <v>9982.2799999999988</v>
      </c>
      <c r="H268" s="711">
        <v>1</v>
      </c>
      <c r="I268" s="711">
        <v>713.01999999999987</v>
      </c>
      <c r="J268" s="711">
        <v>31</v>
      </c>
      <c r="K268" s="711">
        <v>22103.620000000003</v>
      </c>
      <c r="L268" s="711">
        <v>2.2142857142857149</v>
      </c>
      <c r="M268" s="711">
        <v>713.0200000000001</v>
      </c>
      <c r="N268" s="711">
        <v>17</v>
      </c>
      <c r="O268" s="711">
        <v>12121.34</v>
      </c>
      <c r="P268" s="701">
        <v>1.2142857142857144</v>
      </c>
      <c r="Q268" s="712">
        <v>713.02</v>
      </c>
    </row>
    <row r="269" spans="1:17" ht="14.4" customHeight="1" x14ac:dyDescent="0.3">
      <c r="A269" s="695" t="s">
        <v>556</v>
      </c>
      <c r="B269" s="696" t="s">
        <v>4329</v>
      </c>
      <c r="C269" s="696" t="s">
        <v>4156</v>
      </c>
      <c r="D269" s="696" t="s">
        <v>4539</v>
      </c>
      <c r="E269" s="696" t="s">
        <v>4540</v>
      </c>
      <c r="F269" s="711">
        <v>26</v>
      </c>
      <c r="G269" s="711">
        <v>5981.82</v>
      </c>
      <c r="H269" s="711">
        <v>1</v>
      </c>
      <c r="I269" s="711">
        <v>230.07</v>
      </c>
      <c r="J269" s="711">
        <v>68</v>
      </c>
      <c r="K269" s="711">
        <v>15644.76</v>
      </c>
      <c r="L269" s="711">
        <v>2.6153846153846154</v>
      </c>
      <c r="M269" s="711">
        <v>230.07</v>
      </c>
      <c r="N269" s="711">
        <v>23</v>
      </c>
      <c r="O269" s="711">
        <v>5291.61</v>
      </c>
      <c r="P269" s="701">
        <v>0.88461538461538458</v>
      </c>
      <c r="Q269" s="712">
        <v>230.07</v>
      </c>
    </row>
    <row r="270" spans="1:17" ht="14.4" customHeight="1" x14ac:dyDescent="0.3">
      <c r="A270" s="695" t="s">
        <v>556</v>
      </c>
      <c r="B270" s="696" t="s">
        <v>4329</v>
      </c>
      <c r="C270" s="696" t="s">
        <v>4156</v>
      </c>
      <c r="D270" s="696" t="s">
        <v>4541</v>
      </c>
      <c r="E270" s="696" t="s">
        <v>4542</v>
      </c>
      <c r="F270" s="711">
        <v>2</v>
      </c>
      <c r="G270" s="711">
        <v>246.66</v>
      </c>
      <c r="H270" s="711">
        <v>1</v>
      </c>
      <c r="I270" s="711">
        <v>123.33</v>
      </c>
      <c r="J270" s="711">
        <v>13</v>
      </c>
      <c r="K270" s="711">
        <v>1603.2900000000002</v>
      </c>
      <c r="L270" s="711">
        <v>6.5000000000000009</v>
      </c>
      <c r="M270" s="711">
        <v>123.33000000000001</v>
      </c>
      <c r="N270" s="711">
        <v>3</v>
      </c>
      <c r="O270" s="711">
        <v>369.99</v>
      </c>
      <c r="P270" s="701">
        <v>1.5</v>
      </c>
      <c r="Q270" s="712">
        <v>123.33</v>
      </c>
    </row>
    <row r="271" spans="1:17" ht="14.4" customHeight="1" x14ac:dyDescent="0.3">
      <c r="A271" s="695" t="s">
        <v>556</v>
      </c>
      <c r="B271" s="696" t="s">
        <v>4329</v>
      </c>
      <c r="C271" s="696" t="s">
        <v>4156</v>
      </c>
      <c r="D271" s="696" t="s">
        <v>4543</v>
      </c>
      <c r="E271" s="696" t="s">
        <v>4542</v>
      </c>
      <c r="F271" s="711">
        <v>5</v>
      </c>
      <c r="G271" s="711">
        <v>456</v>
      </c>
      <c r="H271" s="711">
        <v>1</v>
      </c>
      <c r="I271" s="711">
        <v>91.2</v>
      </c>
      <c r="J271" s="711">
        <v>3</v>
      </c>
      <c r="K271" s="711">
        <v>273.60000000000002</v>
      </c>
      <c r="L271" s="711">
        <v>0.60000000000000009</v>
      </c>
      <c r="M271" s="711">
        <v>91.2</v>
      </c>
      <c r="N271" s="711"/>
      <c r="O271" s="711"/>
      <c r="P271" s="701"/>
      <c r="Q271" s="712"/>
    </row>
    <row r="272" spans="1:17" ht="14.4" customHeight="1" x14ac:dyDescent="0.3">
      <c r="A272" s="695" t="s">
        <v>556</v>
      </c>
      <c r="B272" s="696" t="s">
        <v>4329</v>
      </c>
      <c r="C272" s="696" t="s">
        <v>4156</v>
      </c>
      <c r="D272" s="696" t="s">
        <v>4544</v>
      </c>
      <c r="E272" s="696" t="s">
        <v>1977</v>
      </c>
      <c r="F272" s="711">
        <v>10</v>
      </c>
      <c r="G272" s="711">
        <v>2176.3999999999996</v>
      </c>
      <c r="H272" s="711">
        <v>1</v>
      </c>
      <c r="I272" s="711">
        <v>217.63999999999996</v>
      </c>
      <c r="J272" s="711">
        <v>7</v>
      </c>
      <c r="K272" s="711">
        <v>1523.4799999999996</v>
      </c>
      <c r="L272" s="711">
        <v>0.7</v>
      </c>
      <c r="M272" s="711">
        <v>217.63999999999993</v>
      </c>
      <c r="N272" s="711">
        <v>8</v>
      </c>
      <c r="O272" s="711">
        <v>1741.12</v>
      </c>
      <c r="P272" s="701">
        <v>0.8</v>
      </c>
      <c r="Q272" s="712">
        <v>217.64</v>
      </c>
    </row>
    <row r="273" spans="1:17" ht="14.4" customHeight="1" x14ac:dyDescent="0.3">
      <c r="A273" s="695" t="s">
        <v>556</v>
      </c>
      <c r="B273" s="696" t="s">
        <v>4329</v>
      </c>
      <c r="C273" s="696" t="s">
        <v>4156</v>
      </c>
      <c r="D273" s="696" t="s">
        <v>4545</v>
      </c>
      <c r="E273" s="696" t="s">
        <v>1977</v>
      </c>
      <c r="F273" s="711">
        <v>5</v>
      </c>
      <c r="G273" s="711">
        <v>1326.5500000000002</v>
      </c>
      <c r="H273" s="711">
        <v>1</v>
      </c>
      <c r="I273" s="711">
        <v>265.31000000000006</v>
      </c>
      <c r="J273" s="711">
        <v>10</v>
      </c>
      <c r="K273" s="711">
        <v>2653.1000000000004</v>
      </c>
      <c r="L273" s="711">
        <v>2</v>
      </c>
      <c r="M273" s="711">
        <v>265.31000000000006</v>
      </c>
      <c r="N273" s="711">
        <v>2</v>
      </c>
      <c r="O273" s="711">
        <v>530.62</v>
      </c>
      <c r="P273" s="701">
        <v>0.39999999999999997</v>
      </c>
      <c r="Q273" s="712">
        <v>265.31</v>
      </c>
    </row>
    <row r="274" spans="1:17" ht="14.4" customHeight="1" x14ac:dyDescent="0.3">
      <c r="A274" s="695" t="s">
        <v>556</v>
      </c>
      <c r="B274" s="696" t="s">
        <v>4329</v>
      </c>
      <c r="C274" s="696" t="s">
        <v>4156</v>
      </c>
      <c r="D274" s="696" t="s">
        <v>4546</v>
      </c>
      <c r="E274" s="696" t="s">
        <v>4547</v>
      </c>
      <c r="F274" s="711"/>
      <c r="G274" s="711"/>
      <c r="H274" s="711"/>
      <c r="I274" s="711"/>
      <c r="J274" s="711">
        <v>1</v>
      </c>
      <c r="K274" s="711">
        <v>487.09</v>
      </c>
      <c r="L274" s="711"/>
      <c r="M274" s="711">
        <v>487.09</v>
      </c>
      <c r="N274" s="711"/>
      <c r="O274" s="711"/>
      <c r="P274" s="701"/>
      <c r="Q274" s="712"/>
    </row>
    <row r="275" spans="1:17" ht="14.4" customHeight="1" x14ac:dyDescent="0.3">
      <c r="A275" s="695" t="s">
        <v>556</v>
      </c>
      <c r="B275" s="696" t="s">
        <v>4329</v>
      </c>
      <c r="C275" s="696" t="s">
        <v>4156</v>
      </c>
      <c r="D275" s="696" t="s">
        <v>4548</v>
      </c>
      <c r="E275" s="696" t="s">
        <v>4549</v>
      </c>
      <c r="F275" s="711">
        <v>10</v>
      </c>
      <c r="G275" s="711">
        <v>5181.7999999999993</v>
      </c>
      <c r="H275" s="711">
        <v>1</v>
      </c>
      <c r="I275" s="711">
        <v>518.17999999999995</v>
      </c>
      <c r="J275" s="711">
        <v>19</v>
      </c>
      <c r="K275" s="711">
        <v>9845.4199999999983</v>
      </c>
      <c r="L275" s="711">
        <v>1.9</v>
      </c>
      <c r="M275" s="711">
        <v>518.17999999999995</v>
      </c>
      <c r="N275" s="711">
        <v>9</v>
      </c>
      <c r="O275" s="711">
        <v>4663.619999999999</v>
      </c>
      <c r="P275" s="701">
        <v>0.89999999999999991</v>
      </c>
      <c r="Q275" s="712">
        <v>518.17999999999984</v>
      </c>
    </row>
    <row r="276" spans="1:17" ht="14.4" customHeight="1" x14ac:dyDescent="0.3">
      <c r="A276" s="695" t="s">
        <v>556</v>
      </c>
      <c r="B276" s="696" t="s">
        <v>4329</v>
      </c>
      <c r="C276" s="696" t="s">
        <v>4156</v>
      </c>
      <c r="D276" s="696" t="s">
        <v>4550</v>
      </c>
      <c r="E276" s="696" t="s">
        <v>4551</v>
      </c>
      <c r="F276" s="711">
        <v>14</v>
      </c>
      <c r="G276" s="711">
        <v>14480.059999999998</v>
      </c>
      <c r="H276" s="711">
        <v>1</v>
      </c>
      <c r="I276" s="711">
        <v>1034.2899999999997</v>
      </c>
      <c r="J276" s="711">
        <v>21</v>
      </c>
      <c r="K276" s="711">
        <v>21720.09</v>
      </c>
      <c r="L276" s="711">
        <v>1.5000000000000002</v>
      </c>
      <c r="M276" s="711">
        <v>1034.29</v>
      </c>
      <c r="N276" s="711">
        <v>5</v>
      </c>
      <c r="O276" s="711">
        <v>5171.45</v>
      </c>
      <c r="P276" s="701">
        <v>0.35714285714285721</v>
      </c>
      <c r="Q276" s="712">
        <v>1034.29</v>
      </c>
    </row>
    <row r="277" spans="1:17" ht="14.4" customHeight="1" x14ac:dyDescent="0.3">
      <c r="A277" s="695" t="s">
        <v>556</v>
      </c>
      <c r="B277" s="696" t="s">
        <v>4329</v>
      </c>
      <c r="C277" s="696" t="s">
        <v>4156</v>
      </c>
      <c r="D277" s="696" t="s">
        <v>4552</v>
      </c>
      <c r="E277" s="696" t="s">
        <v>4485</v>
      </c>
      <c r="F277" s="711">
        <v>21</v>
      </c>
      <c r="G277" s="711">
        <v>1915.2000000000003</v>
      </c>
      <c r="H277" s="711">
        <v>1</v>
      </c>
      <c r="I277" s="711">
        <v>91.200000000000017</v>
      </c>
      <c r="J277" s="711">
        <v>5</v>
      </c>
      <c r="K277" s="711">
        <v>456</v>
      </c>
      <c r="L277" s="711">
        <v>0.23809523809523805</v>
      </c>
      <c r="M277" s="711">
        <v>91.2</v>
      </c>
      <c r="N277" s="711"/>
      <c r="O277" s="711"/>
      <c r="P277" s="701"/>
      <c r="Q277" s="712"/>
    </row>
    <row r="278" spans="1:17" ht="14.4" customHeight="1" x14ac:dyDescent="0.3">
      <c r="A278" s="695" t="s">
        <v>556</v>
      </c>
      <c r="B278" s="696" t="s">
        <v>4329</v>
      </c>
      <c r="C278" s="696" t="s">
        <v>4156</v>
      </c>
      <c r="D278" s="696" t="s">
        <v>4553</v>
      </c>
      <c r="E278" s="696" t="s">
        <v>4487</v>
      </c>
      <c r="F278" s="711">
        <v>18</v>
      </c>
      <c r="G278" s="711">
        <v>1734.8399999999997</v>
      </c>
      <c r="H278" s="711">
        <v>1</v>
      </c>
      <c r="I278" s="711">
        <v>96.379999999999981</v>
      </c>
      <c r="J278" s="711">
        <v>18</v>
      </c>
      <c r="K278" s="711">
        <v>1734.84</v>
      </c>
      <c r="L278" s="711">
        <v>1.0000000000000002</v>
      </c>
      <c r="M278" s="711">
        <v>96.38</v>
      </c>
      <c r="N278" s="711">
        <v>3</v>
      </c>
      <c r="O278" s="711">
        <v>289.14</v>
      </c>
      <c r="P278" s="701">
        <v>0.16666666666666669</v>
      </c>
      <c r="Q278" s="712">
        <v>96.38</v>
      </c>
    </row>
    <row r="279" spans="1:17" ht="14.4" customHeight="1" x14ac:dyDescent="0.3">
      <c r="A279" s="695" t="s">
        <v>556</v>
      </c>
      <c r="B279" s="696" t="s">
        <v>4329</v>
      </c>
      <c r="C279" s="696" t="s">
        <v>4156</v>
      </c>
      <c r="D279" s="696" t="s">
        <v>4554</v>
      </c>
      <c r="E279" s="696" t="s">
        <v>4487</v>
      </c>
      <c r="F279" s="711">
        <v>161</v>
      </c>
      <c r="G279" s="711">
        <v>19517</v>
      </c>
      <c r="H279" s="711">
        <v>1</v>
      </c>
      <c r="I279" s="711">
        <v>121.22360248447205</v>
      </c>
      <c r="J279" s="711">
        <v>64</v>
      </c>
      <c r="K279" s="711">
        <v>7760</v>
      </c>
      <c r="L279" s="711">
        <v>0.397602090485218</v>
      </c>
      <c r="M279" s="711">
        <v>121.25</v>
      </c>
      <c r="N279" s="711">
        <v>28</v>
      </c>
      <c r="O279" s="711">
        <v>3395</v>
      </c>
      <c r="P279" s="701">
        <v>0.17395091458728287</v>
      </c>
      <c r="Q279" s="712">
        <v>121.25</v>
      </c>
    </row>
    <row r="280" spans="1:17" ht="14.4" customHeight="1" x14ac:dyDescent="0.3">
      <c r="A280" s="695" t="s">
        <v>556</v>
      </c>
      <c r="B280" s="696" t="s">
        <v>4329</v>
      </c>
      <c r="C280" s="696" t="s">
        <v>4156</v>
      </c>
      <c r="D280" s="696" t="s">
        <v>4555</v>
      </c>
      <c r="E280" s="696" t="s">
        <v>4487</v>
      </c>
      <c r="F280" s="711">
        <v>3</v>
      </c>
      <c r="G280" s="711">
        <v>310.92</v>
      </c>
      <c r="H280" s="711">
        <v>1</v>
      </c>
      <c r="I280" s="711">
        <v>103.64</v>
      </c>
      <c r="J280" s="711">
        <v>3</v>
      </c>
      <c r="K280" s="711">
        <v>310.92</v>
      </c>
      <c r="L280" s="711">
        <v>1</v>
      </c>
      <c r="M280" s="711">
        <v>103.64</v>
      </c>
      <c r="N280" s="711">
        <v>6</v>
      </c>
      <c r="O280" s="711">
        <v>621.84</v>
      </c>
      <c r="P280" s="701">
        <v>2</v>
      </c>
      <c r="Q280" s="712">
        <v>103.64</v>
      </c>
    </row>
    <row r="281" spans="1:17" ht="14.4" customHeight="1" x14ac:dyDescent="0.3">
      <c r="A281" s="695" t="s">
        <v>556</v>
      </c>
      <c r="B281" s="696" t="s">
        <v>4329</v>
      </c>
      <c r="C281" s="696" t="s">
        <v>4156</v>
      </c>
      <c r="D281" s="696" t="s">
        <v>4556</v>
      </c>
      <c r="E281" s="696" t="s">
        <v>4487</v>
      </c>
      <c r="F281" s="711">
        <v>2</v>
      </c>
      <c r="G281" s="711">
        <v>228</v>
      </c>
      <c r="H281" s="711">
        <v>1</v>
      </c>
      <c r="I281" s="711">
        <v>114</v>
      </c>
      <c r="J281" s="711"/>
      <c r="K281" s="711"/>
      <c r="L281" s="711"/>
      <c r="M281" s="711"/>
      <c r="N281" s="711">
        <v>1</v>
      </c>
      <c r="O281" s="711">
        <v>114</v>
      </c>
      <c r="P281" s="701">
        <v>0.5</v>
      </c>
      <c r="Q281" s="712">
        <v>114</v>
      </c>
    </row>
    <row r="282" spans="1:17" ht="14.4" customHeight="1" x14ac:dyDescent="0.3">
      <c r="A282" s="695" t="s">
        <v>556</v>
      </c>
      <c r="B282" s="696" t="s">
        <v>4329</v>
      </c>
      <c r="C282" s="696" t="s">
        <v>4156</v>
      </c>
      <c r="D282" s="696" t="s">
        <v>4557</v>
      </c>
      <c r="E282" s="696" t="s">
        <v>4487</v>
      </c>
      <c r="F282" s="711"/>
      <c r="G282" s="711"/>
      <c r="H282" s="711"/>
      <c r="I282" s="711"/>
      <c r="J282" s="711">
        <v>6</v>
      </c>
      <c r="K282" s="711">
        <v>1032.24</v>
      </c>
      <c r="L282" s="711"/>
      <c r="M282" s="711">
        <v>172.04</v>
      </c>
      <c r="N282" s="711">
        <v>1</v>
      </c>
      <c r="O282" s="711">
        <v>172.04</v>
      </c>
      <c r="P282" s="701"/>
      <c r="Q282" s="712">
        <v>172.04</v>
      </c>
    </row>
    <row r="283" spans="1:17" ht="14.4" customHeight="1" x14ac:dyDescent="0.3">
      <c r="A283" s="695" t="s">
        <v>556</v>
      </c>
      <c r="B283" s="696" t="s">
        <v>4329</v>
      </c>
      <c r="C283" s="696" t="s">
        <v>4156</v>
      </c>
      <c r="D283" s="696" t="s">
        <v>4558</v>
      </c>
      <c r="E283" s="696" t="s">
        <v>4487</v>
      </c>
      <c r="F283" s="711">
        <v>78</v>
      </c>
      <c r="G283" s="711">
        <v>7032.4800000000005</v>
      </c>
      <c r="H283" s="711">
        <v>1</v>
      </c>
      <c r="I283" s="711">
        <v>90.160000000000011</v>
      </c>
      <c r="J283" s="711">
        <v>94</v>
      </c>
      <c r="K283" s="711">
        <v>8475.0400000000009</v>
      </c>
      <c r="L283" s="711">
        <v>1.2051282051282051</v>
      </c>
      <c r="M283" s="711">
        <v>90.160000000000011</v>
      </c>
      <c r="N283" s="711">
        <v>60</v>
      </c>
      <c r="O283" s="711">
        <v>5409.6</v>
      </c>
      <c r="P283" s="701">
        <v>0.76923076923076927</v>
      </c>
      <c r="Q283" s="712">
        <v>90.160000000000011</v>
      </c>
    </row>
    <row r="284" spans="1:17" ht="14.4" customHeight="1" x14ac:dyDescent="0.3">
      <c r="A284" s="695" t="s">
        <v>556</v>
      </c>
      <c r="B284" s="696" t="s">
        <v>4329</v>
      </c>
      <c r="C284" s="696" t="s">
        <v>4156</v>
      </c>
      <c r="D284" s="696" t="s">
        <v>4559</v>
      </c>
      <c r="E284" s="696" t="s">
        <v>4487</v>
      </c>
      <c r="F284" s="711">
        <v>1</v>
      </c>
      <c r="G284" s="711">
        <v>99.49</v>
      </c>
      <c r="H284" s="711">
        <v>1</v>
      </c>
      <c r="I284" s="711">
        <v>99.49</v>
      </c>
      <c r="J284" s="711"/>
      <c r="K284" s="711"/>
      <c r="L284" s="711"/>
      <c r="M284" s="711"/>
      <c r="N284" s="711"/>
      <c r="O284" s="711"/>
      <c r="P284" s="701"/>
      <c r="Q284" s="712"/>
    </row>
    <row r="285" spans="1:17" ht="14.4" customHeight="1" x14ac:dyDescent="0.3">
      <c r="A285" s="695" t="s">
        <v>556</v>
      </c>
      <c r="B285" s="696" t="s">
        <v>4329</v>
      </c>
      <c r="C285" s="696" t="s">
        <v>4156</v>
      </c>
      <c r="D285" s="696" t="s">
        <v>4560</v>
      </c>
      <c r="E285" s="696" t="s">
        <v>4561</v>
      </c>
      <c r="F285" s="711"/>
      <c r="G285" s="711"/>
      <c r="H285" s="711"/>
      <c r="I285" s="711"/>
      <c r="J285" s="711">
        <v>7</v>
      </c>
      <c r="K285" s="711">
        <v>1450.89</v>
      </c>
      <c r="L285" s="711"/>
      <c r="M285" s="711">
        <v>207.27</v>
      </c>
      <c r="N285" s="711"/>
      <c r="O285" s="711"/>
      <c r="P285" s="701"/>
      <c r="Q285" s="712"/>
    </row>
    <row r="286" spans="1:17" ht="14.4" customHeight="1" x14ac:dyDescent="0.3">
      <c r="A286" s="695" t="s">
        <v>556</v>
      </c>
      <c r="B286" s="696" t="s">
        <v>4329</v>
      </c>
      <c r="C286" s="696" t="s">
        <v>4156</v>
      </c>
      <c r="D286" s="696" t="s">
        <v>4562</v>
      </c>
      <c r="E286" s="696" t="s">
        <v>4561</v>
      </c>
      <c r="F286" s="711">
        <v>2</v>
      </c>
      <c r="G286" s="711">
        <v>466.36</v>
      </c>
      <c r="H286" s="711">
        <v>1</v>
      </c>
      <c r="I286" s="711">
        <v>233.18</v>
      </c>
      <c r="J286" s="711"/>
      <c r="K286" s="711"/>
      <c r="L286" s="711"/>
      <c r="M286" s="711"/>
      <c r="N286" s="711"/>
      <c r="O286" s="711"/>
      <c r="P286" s="701"/>
      <c r="Q286" s="712"/>
    </row>
    <row r="287" spans="1:17" ht="14.4" customHeight="1" x14ac:dyDescent="0.3">
      <c r="A287" s="695" t="s">
        <v>556</v>
      </c>
      <c r="B287" s="696" t="s">
        <v>4329</v>
      </c>
      <c r="C287" s="696" t="s">
        <v>4156</v>
      </c>
      <c r="D287" s="696" t="s">
        <v>4563</v>
      </c>
      <c r="E287" s="696" t="s">
        <v>4564</v>
      </c>
      <c r="F287" s="711"/>
      <c r="G287" s="711"/>
      <c r="H287" s="711"/>
      <c r="I287" s="711"/>
      <c r="J287" s="711">
        <v>2</v>
      </c>
      <c r="K287" s="711">
        <v>8904.1200000000008</v>
      </c>
      <c r="L287" s="711"/>
      <c r="M287" s="711">
        <v>4452.0600000000004</v>
      </c>
      <c r="N287" s="711">
        <v>2</v>
      </c>
      <c r="O287" s="711">
        <v>8904.1200000000008</v>
      </c>
      <c r="P287" s="701"/>
      <c r="Q287" s="712">
        <v>4452.0600000000004</v>
      </c>
    </row>
    <row r="288" spans="1:17" ht="14.4" customHeight="1" x14ac:dyDescent="0.3">
      <c r="A288" s="695" t="s">
        <v>556</v>
      </c>
      <c r="B288" s="696" t="s">
        <v>4329</v>
      </c>
      <c r="C288" s="696" t="s">
        <v>4156</v>
      </c>
      <c r="D288" s="696" t="s">
        <v>4565</v>
      </c>
      <c r="E288" s="696" t="s">
        <v>4566</v>
      </c>
      <c r="F288" s="711"/>
      <c r="G288" s="711"/>
      <c r="H288" s="711"/>
      <c r="I288" s="711"/>
      <c r="J288" s="711">
        <v>5</v>
      </c>
      <c r="K288" s="711">
        <v>427.5</v>
      </c>
      <c r="L288" s="711"/>
      <c r="M288" s="711">
        <v>85.5</v>
      </c>
      <c r="N288" s="711"/>
      <c r="O288" s="711"/>
      <c r="P288" s="701"/>
      <c r="Q288" s="712"/>
    </row>
    <row r="289" spans="1:17" ht="14.4" customHeight="1" x14ac:dyDescent="0.3">
      <c r="A289" s="695" t="s">
        <v>556</v>
      </c>
      <c r="B289" s="696" t="s">
        <v>4329</v>
      </c>
      <c r="C289" s="696" t="s">
        <v>4156</v>
      </c>
      <c r="D289" s="696" t="s">
        <v>4567</v>
      </c>
      <c r="E289" s="696" t="s">
        <v>4568</v>
      </c>
      <c r="F289" s="711">
        <v>2</v>
      </c>
      <c r="G289" s="711">
        <v>362.4</v>
      </c>
      <c r="H289" s="711">
        <v>1</v>
      </c>
      <c r="I289" s="711">
        <v>181.2</v>
      </c>
      <c r="J289" s="711"/>
      <c r="K289" s="711"/>
      <c r="L289" s="711"/>
      <c r="M289" s="711"/>
      <c r="N289" s="711"/>
      <c r="O289" s="711"/>
      <c r="P289" s="701"/>
      <c r="Q289" s="712"/>
    </row>
    <row r="290" spans="1:17" ht="14.4" customHeight="1" x14ac:dyDescent="0.3">
      <c r="A290" s="695" t="s">
        <v>556</v>
      </c>
      <c r="B290" s="696" t="s">
        <v>4329</v>
      </c>
      <c r="C290" s="696" t="s">
        <v>4156</v>
      </c>
      <c r="D290" s="696" t="s">
        <v>4569</v>
      </c>
      <c r="E290" s="696" t="s">
        <v>4568</v>
      </c>
      <c r="F290" s="711">
        <v>1</v>
      </c>
      <c r="G290" s="711">
        <v>144.69999999999999</v>
      </c>
      <c r="H290" s="711">
        <v>1</v>
      </c>
      <c r="I290" s="711">
        <v>144.69999999999999</v>
      </c>
      <c r="J290" s="711"/>
      <c r="K290" s="711"/>
      <c r="L290" s="711"/>
      <c r="M290" s="711"/>
      <c r="N290" s="711"/>
      <c r="O290" s="711"/>
      <c r="P290" s="701"/>
      <c r="Q290" s="712"/>
    </row>
    <row r="291" spans="1:17" ht="14.4" customHeight="1" x14ac:dyDescent="0.3">
      <c r="A291" s="695" t="s">
        <v>556</v>
      </c>
      <c r="B291" s="696" t="s">
        <v>4329</v>
      </c>
      <c r="C291" s="696" t="s">
        <v>4156</v>
      </c>
      <c r="D291" s="696" t="s">
        <v>4570</v>
      </c>
      <c r="E291" s="696" t="s">
        <v>4571</v>
      </c>
      <c r="F291" s="711"/>
      <c r="G291" s="711"/>
      <c r="H291" s="711"/>
      <c r="I291" s="711"/>
      <c r="J291" s="711"/>
      <c r="K291" s="711"/>
      <c r="L291" s="711"/>
      <c r="M291" s="711"/>
      <c r="N291" s="711">
        <v>1</v>
      </c>
      <c r="O291" s="711">
        <v>1831.25</v>
      </c>
      <c r="P291" s="701"/>
      <c r="Q291" s="712">
        <v>1831.25</v>
      </c>
    </row>
    <row r="292" spans="1:17" ht="14.4" customHeight="1" x14ac:dyDescent="0.3">
      <c r="A292" s="695" t="s">
        <v>556</v>
      </c>
      <c r="B292" s="696" t="s">
        <v>4329</v>
      </c>
      <c r="C292" s="696" t="s">
        <v>4156</v>
      </c>
      <c r="D292" s="696" t="s">
        <v>4572</v>
      </c>
      <c r="E292" s="696" t="s">
        <v>4573</v>
      </c>
      <c r="F292" s="711"/>
      <c r="G292" s="711"/>
      <c r="H292" s="711"/>
      <c r="I292" s="711"/>
      <c r="J292" s="711"/>
      <c r="K292" s="711"/>
      <c r="L292" s="711"/>
      <c r="M292" s="711"/>
      <c r="N292" s="711">
        <v>1</v>
      </c>
      <c r="O292" s="711">
        <v>12681.98</v>
      </c>
      <c r="P292" s="701"/>
      <c r="Q292" s="712">
        <v>12681.98</v>
      </c>
    </row>
    <row r="293" spans="1:17" ht="14.4" customHeight="1" x14ac:dyDescent="0.3">
      <c r="A293" s="695" t="s">
        <v>556</v>
      </c>
      <c r="B293" s="696" t="s">
        <v>4329</v>
      </c>
      <c r="C293" s="696" t="s">
        <v>4156</v>
      </c>
      <c r="D293" s="696" t="s">
        <v>4574</v>
      </c>
      <c r="E293" s="696" t="s">
        <v>4575</v>
      </c>
      <c r="F293" s="711">
        <v>3</v>
      </c>
      <c r="G293" s="711">
        <v>14190</v>
      </c>
      <c r="H293" s="711">
        <v>1</v>
      </c>
      <c r="I293" s="711">
        <v>4730</v>
      </c>
      <c r="J293" s="711">
        <v>1</v>
      </c>
      <c r="K293" s="711">
        <v>4902</v>
      </c>
      <c r="L293" s="711">
        <v>0.34545454545454546</v>
      </c>
      <c r="M293" s="711">
        <v>4902</v>
      </c>
      <c r="N293" s="711">
        <v>4</v>
      </c>
      <c r="O293" s="711">
        <v>19608</v>
      </c>
      <c r="P293" s="701">
        <v>1.3818181818181818</v>
      </c>
      <c r="Q293" s="712">
        <v>4902</v>
      </c>
    </row>
    <row r="294" spans="1:17" ht="14.4" customHeight="1" x14ac:dyDescent="0.3">
      <c r="A294" s="695" t="s">
        <v>556</v>
      </c>
      <c r="B294" s="696" t="s">
        <v>4329</v>
      </c>
      <c r="C294" s="696" t="s">
        <v>4156</v>
      </c>
      <c r="D294" s="696" t="s">
        <v>4576</v>
      </c>
      <c r="E294" s="696" t="s">
        <v>4577</v>
      </c>
      <c r="F294" s="711">
        <v>12</v>
      </c>
      <c r="G294" s="711">
        <v>58484</v>
      </c>
      <c r="H294" s="711">
        <v>1</v>
      </c>
      <c r="I294" s="711">
        <v>4873.666666666667</v>
      </c>
      <c r="J294" s="711">
        <v>10</v>
      </c>
      <c r="K294" s="711">
        <v>49900</v>
      </c>
      <c r="L294" s="711">
        <v>0.85322481362423908</v>
      </c>
      <c r="M294" s="711">
        <v>4990</v>
      </c>
      <c r="N294" s="711">
        <v>3</v>
      </c>
      <c r="O294" s="711">
        <v>14970</v>
      </c>
      <c r="P294" s="701">
        <v>0.25596744408727173</v>
      </c>
      <c r="Q294" s="712">
        <v>4990</v>
      </c>
    </row>
    <row r="295" spans="1:17" ht="14.4" customHeight="1" x14ac:dyDescent="0.3">
      <c r="A295" s="695" t="s">
        <v>556</v>
      </c>
      <c r="B295" s="696" t="s">
        <v>4329</v>
      </c>
      <c r="C295" s="696" t="s">
        <v>4156</v>
      </c>
      <c r="D295" s="696" t="s">
        <v>4578</v>
      </c>
      <c r="E295" s="696" t="s">
        <v>4579</v>
      </c>
      <c r="F295" s="711">
        <v>1</v>
      </c>
      <c r="G295" s="711">
        <v>1486.15</v>
      </c>
      <c r="H295" s="711">
        <v>1</v>
      </c>
      <c r="I295" s="711">
        <v>1486.15</v>
      </c>
      <c r="J295" s="711">
        <v>1</v>
      </c>
      <c r="K295" s="711">
        <v>1486.15</v>
      </c>
      <c r="L295" s="711">
        <v>1</v>
      </c>
      <c r="M295" s="711">
        <v>1486.15</v>
      </c>
      <c r="N295" s="711"/>
      <c r="O295" s="711"/>
      <c r="P295" s="701"/>
      <c r="Q295" s="712"/>
    </row>
    <row r="296" spans="1:17" ht="14.4" customHeight="1" x14ac:dyDescent="0.3">
      <c r="A296" s="695" t="s">
        <v>556</v>
      </c>
      <c r="B296" s="696" t="s">
        <v>4329</v>
      </c>
      <c r="C296" s="696" t="s">
        <v>4156</v>
      </c>
      <c r="D296" s="696" t="s">
        <v>4580</v>
      </c>
      <c r="E296" s="696" t="s">
        <v>4581</v>
      </c>
      <c r="F296" s="711">
        <v>1</v>
      </c>
      <c r="G296" s="711">
        <v>2916.33</v>
      </c>
      <c r="H296" s="711">
        <v>1</v>
      </c>
      <c r="I296" s="711">
        <v>2916.33</v>
      </c>
      <c r="J296" s="711">
        <v>1</v>
      </c>
      <c r="K296" s="711">
        <v>2916.33</v>
      </c>
      <c r="L296" s="711">
        <v>1</v>
      </c>
      <c r="M296" s="711">
        <v>2916.33</v>
      </c>
      <c r="N296" s="711">
        <v>2</v>
      </c>
      <c r="O296" s="711">
        <v>5832.66</v>
      </c>
      <c r="P296" s="701">
        <v>2</v>
      </c>
      <c r="Q296" s="712">
        <v>2916.33</v>
      </c>
    </row>
    <row r="297" spans="1:17" ht="14.4" customHeight="1" x14ac:dyDescent="0.3">
      <c r="A297" s="695" t="s">
        <v>556</v>
      </c>
      <c r="B297" s="696" t="s">
        <v>4329</v>
      </c>
      <c r="C297" s="696" t="s">
        <v>4156</v>
      </c>
      <c r="D297" s="696" t="s">
        <v>4582</v>
      </c>
      <c r="E297" s="696" t="s">
        <v>4583</v>
      </c>
      <c r="F297" s="711">
        <v>1</v>
      </c>
      <c r="G297" s="711">
        <v>4290.55</v>
      </c>
      <c r="H297" s="711">
        <v>1</v>
      </c>
      <c r="I297" s="711">
        <v>4290.55</v>
      </c>
      <c r="J297" s="711"/>
      <c r="K297" s="711"/>
      <c r="L297" s="711"/>
      <c r="M297" s="711"/>
      <c r="N297" s="711"/>
      <c r="O297" s="711"/>
      <c r="P297" s="701"/>
      <c r="Q297" s="712"/>
    </row>
    <row r="298" spans="1:17" ht="14.4" customHeight="1" x14ac:dyDescent="0.3">
      <c r="A298" s="695" t="s">
        <v>556</v>
      </c>
      <c r="B298" s="696" t="s">
        <v>4329</v>
      </c>
      <c r="C298" s="696" t="s">
        <v>4156</v>
      </c>
      <c r="D298" s="696" t="s">
        <v>4584</v>
      </c>
      <c r="E298" s="696" t="s">
        <v>4585</v>
      </c>
      <c r="F298" s="711">
        <v>1</v>
      </c>
      <c r="G298" s="711">
        <v>3199.25</v>
      </c>
      <c r="H298" s="711">
        <v>1</v>
      </c>
      <c r="I298" s="711">
        <v>3199.25</v>
      </c>
      <c r="J298" s="711">
        <v>1</v>
      </c>
      <c r="K298" s="711">
        <v>3199.25</v>
      </c>
      <c r="L298" s="711">
        <v>1</v>
      </c>
      <c r="M298" s="711">
        <v>3199.25</v>
      </c>
      <c r="N298" s="711"/>
      <c r="O298" s="711"/>
      <c r="P298" s="701"/>
      <c r="Q298" s="712"/>
    </row>
    <row r="299" spans="1:17" ht="14.4" customHeight="1" x14ac:dyDescent="0.3">
      <c r="A299" s="695" t="s">
        <v>556</v>
      </c>
      <c r="B299" s="696" t="s">
        <v>4329</v>
      </c>
      <c r="C299" s="696" t="s">
        <v>4156</v>
      </c>
      <c r="D299" s="696" t="s">
        <v>4586</v>
      </c>
      <c r="E299" s="696" t="s">
        <v>4587</v>
      </c>
      <c r="F299" s="711">
        <v>2</v>
      </c>
      <c r="G299" s="711">
        <v>3262</v>
      </c>
      <c r="H299" s="711">
        <v>1</v>
      </c>
      <c r="I299" s="711">
        <v>1631</v>
      </c>
      <c r="J299" s="711">
        <v>6</v>
      </c>
      <c r="K299" s="711">
        <v>9786</v>
      </c>
      <c r="L299" s="711">
        <v>3</v>
      </c>
      <c r="M299" s="711">
        <v>1631</v>
      </c>
      <c r="N299" s="711"/>
      <c r="O299" s="711"/>
      <c r="P299" s="701"/>
      <c r="Q299" s="712"/>
    </row>
    <row r="300" spans="1:17" ht="14.4" customHeight="1" x14ac:dyDescent="0.3">
      <c r="A300" s="695" t="s">
        <v>556</v>
      </c>
      <c r="B300" s="696" t="s">
        <v>4329</v>
      </c>
      <c r="C300" s="696" t="s">
        <v>4156</v>
      </c>
      <c r="D300" s="696" t="s">
        <v>4588</v>
      </c>
      <c r="E300" s="696" t="s">
        <v>4589</v>
      </c>
      <c r="F300" s="711">
        <v>3</v>
      </c>
      <c r="G300" s="711">
        <v>8503.3499999999985</v>
      </c>
      <c r="H300" s="711">
        <v>1</v>
      </c>
      <c r="I300" s="711">
        <v>2834.4499999999994</v>
      </c>
      <c r="J300" s="711"/>
      <c r="K300" s="711"/>
      <c r="L300" s="711"/>
      <c r="M300" s="711"/>
      <c r="N300" s="711">
        <v>1</v>
      </c>
      <c r="O300" s="711">
        <v>2834.45</v>
      </c>
      <c r="P300" s="701">
        <v>0.33333333333333337</v>
      </c>
      <c r="Q300" s="712">
        <v>2834.45</v>
      </c>
    </row>
    <row r="301" spans="1:17" ht="14.4" customHeight="1" x14ac:dyDescent="0.3">
      <c r="A301" s="695" t="s">
        <v>556</v>
      </c>
      <c r="B301" s="696" t="s">
        <v>4329</v>
      </c>
      <c r="C301" s="696" t="s">
        <v>4156</v>
      </c>
      <c r="D301" s="696" t="s">
        <v>4590</v>
      </c>
      <c r="E301" s="696" t="s">
        <v>4589</v>
      </c>
      <c r="F301" s="711">
        <v>1</v>
      </c>
      <c r="G301" s="711">
        <v>4301.95</v>
      </c>
      <c r="H301" s="711">
        <v>1</v>
      </c>
      <c r="I301" s="711">
        <v>4301.95</v>
      </c>
      <c r="J301" s="711"/>
      <c r="K301" s="711"/>
      <c r="L301" s="711"/>
      <c r="M301" s="711"/>
      <c r="N301" s="711">
        <v>1</v>
      </c>
      <c r="O301" s="711">
        <v>4301.95</v>
      </c>
      <c r="P301" s="701">
        <v>1</v>
      </c>
      <c r="Q301" s="712">
        <v>4301.95</v>
      </c>
    </row>
    <row r="302" spans="1:17" ht="14.4" customHeight="1" x14ac:dyDescent="0.3">
      <c r="A302" s="695" t="s">
        <v>556</v>
      </c>
      <c r="B302" s="696" t="s">
        <v>4329</v>
      </c>
      <c r="C302" s="696" t="s">
        <v>4156</v>
      </c>
      <c r="D302" s="696" t="s">
        <v>4591</v>
      </c>
      <c r="E302" s="696" t="s">
        <v>4592</v>
      </c>
      <c r="F302" s="711">
        <v>2</v>
      </c>
      <c r="G302" s="711">
        <v>7164</v>
      </c>
      <c r="H302" s="711">
        <v>1</v>
      </c>
      <c r="I302" s="711">
        <v>3582</v>
      </c>
      <c r="J302" s="711"/>
      <c r="K302" s="711"/>
      <c r="L302" s="711"/>
      <c r="M302" s="711"/>
      <c r="N302" s="711"/>
      <c r="O302" s="711"/>
      <c r="P302" s="701"/>
      <c r="Q302" s="712"/>
    </row>
    <row r="303" spans="1:17" ht="14.4" customHeight="1" x14ac:dyDescent="0.3">
      <c r="A303" s="695" t="s">
        <v>556</v>
      </c>
      <c r="B303" s="696" t="s">
        <v>4329</v>
      </c>
      <c r="C303" s="696" t="s">
        <v>4156</v>
      </c>
      <c r="D303" s="696" t="s">
        <v>4593</v>
      </c>
      <c r="E303" s="696" t="s">
        <v>4594</v>
      </c>
      <c r="F303" s="711">
        <v>15</v>
      </c>
      <c r="G303" s="711">
        <v>18716.7</v>
      </c>
      <c r="H303" s="711">
        <v>1</v>
      </c>
      <c r="I303" s="711">
        <v>1247.78</v>
      </c>
      <c r="J303" s="711">
        <v>21</v>
      </c>
      <c r="K303" s="711">
        <v>26203.379999999997</v>
      </c>
      <c r="L303" s="711">
        <v>1.4</v>
      </c>
      <c r="M303" s="711">
        <v>1247.78</v>
      </c>
      <c r="N303" s="711">
        <v>9</v>
      </c>
      <c r="O303" s="711">
        <v>11230.02</v>
      </c>
      <c r="P303" s="701">
        <v>0.6</v>
      </c>
      <c r="Q303" s="712">
        <v>1247.78</v>
      </c>
    </row>
    <row r="304" spans="1:17" ht="14.4" customHeight="1" x14ac:dyDescent="0.3">
      <c r="A304" s="695" t="s">
        <v>556</v>
      </c>
      <c r="B304" s="696" t="s">
        <v>4329</v>
      </c>
      <c r="C304" s="696" t="s">
        <v>4156</v>
      </c>
      <c r="D304" s="696" t="s">
        <v>4595</v>
      </c>
      <c r="E304" s="696" t="s">
        <v>4594</v>
      </c>
      <c r="F304" s="711">
        <v>29</v>
      </c>
      <c r="G304" s="711">
        <v>41234.81</v>
      </c>
      <c r="H304" s="711">
        <v>1</v>
      </c>
      <c r="I304" s="711">
        <v>1421.8899999999999</v>
      </c>
      <c r="J304" s="711">
        <v>27</v>
      </c>
      <c r="K304" s="711">
        <v>38391.03</v>
      </c>
      <c r="L304" s="711">
        <v>0.93103448275862066</v>
      </c>
      <c r="M304" s="711">
        <v>1421.8899999999999</v>
      </c>
      <c r="N304" s="711">
        <v>23</v>
      </c>
      <c r="O304" s="711">
        <v>32703.47</v>
      </c>
      <c r="P304" s="701">
        <v>0.7931034482758621</v>
      </c>
      <c r="Q304" s="712">
        <v>1421.89</v>
      </c>
    </row>
    <row r="305" spans="1:17" ht="14.4" customHeight="1" x14ac:dyDescent="0.3">
      <c r="A305" s="695" t="s">
        <v>556</v>
      </c>
      <c r="B305" s="696" t="s">
        <v>4329</v>
      </c>
      <c r="C305" s="696" t="s">
        <v>4156</v>
      </c>
      <c r="D305" s="696" t="s">
        <v>4596</v>
      </c>
      <c r="E305" s="696" t="s">
        <v>4594</v>
      </c>
      <c r="F305" s="711">
        <v>25</v>
      </c>
      <c r="G305" s="711">
        <v>41402.75</v>
      </c>
      <c r="H305" s="711">
        <v>1</v>
      </c>
      <c r="I305" s="711">
        <v>1656.11</v>
      </c>
      <c r="J305" s="711">
        <v>17</v>
      </c>
      <c r="K305" s="711">
        <v>28153.870000000003</v>
      </c>
      <c r="L305" s="711">
        <v>0.68</v>
      </c>
      <c r="M305" s="711">
        <v>1656.1100000000001</v>
      </c>
      <c r="N305" s="711">
        <v>12</v>
      </c>
      <c r="O305" s="711">
        <v>19873.32</v>
      </c>
      <c r="P305" s="701">
        <v>0.48</v>
      </c>
      <c r="Q305" s="712">
        <v>1656.11</v>
      </c>
    </row>
    <row r="306" spans="1:17" ht="14.4" customHeight="1" x14ac:dyDescent="0.3">
      <c r="A306" s="695" t="s">
        <v>556</v>
      </c>
      <c r="B306" s="696" t="s">
        <v>4329</v>
      </c>
      <c r="C306" s="696" t="s">
        <v>4156</v>
      </c>
      <c r="D306" s="696" t="s">
        <v>4597</v>
      </c>
      <c r="E306" s="696" t="s">
        <v>4594</v>
      </c>
      <c r="F306" s="711">
        <v>6</v>
      </c>
      <c r="G306" s="711">
        <v>10676.64</v>
      </c>
      <c r="H306" s="711">
        <v>1</v>
      </c>
      <c r="I306" s="711">
        <v>1779.4399999999998</v>
      </c>
      <c r="J306" s="711">
        <v>7</v>
      </c>
      <c r="K306" s="711">
        <v>12456.08</v>
      </c>
      <c r="L306" s="711">
        <v>1.1666666666666667</v>
      </c>
      <c r="M306" s="711">
        <v>1779.44</v>
      </c>
      <c r="N306" s="711"/>
      <c r="O306" s="711"/>
      <c r="P306" s="701"/>
      <c r="Q306" s="712"/>
    </row>
    <row r="307" spans="1:17" ht="14.4" customHeight="1" x14ac:dyDescent="0.3">
      <c r="A307" s="695" t="s">
        <v>556</v>
      </c>
      <c r="B307" s="696" t="s">
        <v>4329</v>
      </c>
      <c r="C307" s="696" t="s">
        <v>4156</v>
      </c>
      <c r="D307" s="696" t="s">
        <v>4598</v>
      </c>
      <c r="E307" s="696" t="s">
        <v>4599</v>
      </c>
      <c r="F307" s="711">
        <v>1</v>
      </c>
      <c r="G307" s="711">
        <v>9370.7999999999993</v>
      </c>
      <c r="H307" s="711">
        <v>1</v>
      </c>
      <c r="I307" s="711">
        <v>9370.7999999999993</v>
      </c>
      <c r="J307" s="711"/>
      <c r="K307" s="711"/>
      <c r="L307" s="711"/>
      <c r="M307" s="711"/>
      <c r="N307" s="711"/>
      <c r="O307" s="711"/>
      <c r="P307" s="701"/>
      <c r="Q307" s="712"/>
    </row>
    <row r="308" spans="1:17" ht="14.4" customHeight="1" x14ac:dyDescent="0.3">
      <c r="A308" s="695" t="s">
        <v>556</v>
      </c>
      <c r="B308" s="696" t="s">
        <v>4329</v>
      </c>
      <c r="C308" s="696" t="s">
        <v>4156</v>
      </c>
      <c r="D308" s="696" t="s">
        <v>4600</v>
      </c>
      <c r="E308" s="696" t="s">
        <v>4599</v>
      </c>
      <c r="F308" s="711">
        <v>1</v>
      </c>
      <c r="G308" s="711">
        <v>10408.200000000001</v>
      </c>
      <c r="H308" s="711">
        <v>1</v>
      </c>
      <c r="I308" s="711">
        <v>10408.200000000001</v>
      </c>
      <c r="J308" s="711"/>
      <c r="K308" s="711"/>
      <c r="L308" s="711"/>
      <c r="M308" s="711"/>
      <c r="N308" s="711"/>
      <c r="O308" s="711"/>
      <c r="P308" s="701"/>
      <c r="Q308" s="712"/>
    </row>
    <row r="309" spans="1:17" ht="14.4" customHeight="1" x14ac:dyDescent="0.3">
      <c r="A309" s="695" t="s">
        <v>556</v>
      </c>
      <c r="B309" s="696" t="s">
        <v>4329</v>
      </c>
      <c r="C309" s="696" t="s">
        <v>4156</v>
      </c>
      <c r="D309" s="696" t="s">
        <v>4601</v>
      </c>
      <c r="E309" s="696" t="s">
        <v>4602</v>
      </c>
      <c r="F309" s="711">
        <v>25</v>
      </c>
      <c r="G309" s="711">
        <v>35495.5</v>
      </c>
      <c r="H309" s="711">
        <v>1</v>
      </c>
      <c r="I309" s="711">
        <v>1419.82</v>
      </c>
      <c r="J309" s="711">
        <v>14</v>
      </c>
      <c r="K309" s="711">
        <v>19877.48</v>
      </c>
      <c r="L309" s="711">
        <v>0.55999999999999994</v>
      </c>
      <c r="M309" s="711">
        <v>1419.82</v>
      </c>
      <c r="N309" s="711">
        <v>37</v>
      </c>
      <c r="O309" s="711">
        <v>52533.340000000004</v>
      </c>
      <c r="P309" s="701">
        <v>1.4800000000000002</v>
      </c>
      <c r="Q309" s="712">
        <v>1419.8200000000002</v>
      </c>
    </row>
    <row r="310" spans="1:17" ht="14.4" customHeight="1" x14ac:dyDescent="0.3">
      <c r="A310" s="695" t="s">
        <v>556</v>
      </c>
      <c r="B310" s="696" t="s">
        <v>4329</v>
      </c>
      <c r="C310" s="696" t="s">
        <v>4156</v>
      </c>
      <c r="D310" s="696" t="s">
        <v>4603</v>
      </c>
      <c r="E310" s="696" t="s">
        <v>4602</v>
      </c>
      <c r="F310" s="711">
        <v>9</v>
      </c>
      <c r="G310" s="711">
        <v>13925.61</v>
      </c>
      <c r="H310" s="711">
        <v>1</v>
      </c>
      <c r="I310" s="711">
        <v>1547.29</v>
      </c>
      <c r="J310" s="711">
        <v>12</v>
      </c>
      <c r="K310" s="711">
        <v>18567.48</v>
      </c>
      <c r="L310" s="711">
        <v>1.3333333333333333</v>
      </c>
      <c r="M310" s="711">
        <v>1547.29</v>
      </c>
      <c r="N310" s="711">
        <v>20</v>
      </c>
      <c r="O310" s="711">
        <v>30945.799999999996</v>
      </c>
      <c r="P310" s="701">
        <v>2.2222222222222219</v>
      </c>
      <c r="Q310" s="712">
        <v>1547.2899999999997</v>
      </c>
    </row>
    <row r="311" spans="1:17" ht="14.4" customHeight="1" x14ac:dyDescent="0.3">
      <c r="A311" s="695" t="s">
        <v>556</v>
      </c>
      <c r="B311" s="696" t="s">
        <v>4329</v>
      </c>
      <c r="C311" s="696" t="s">
        <v>4156</v>
      </c>
      <c r="D311" s="696" t="s">
        <v>4604</v>
      </c>
      <c r="E311" s="696" t="s">
        <v>4602</v>
      </c>
      <c r="F311" s="711">
        <v>2</v>
      </c>
      <c r="G311" s="711">
        <v>3289.42</v>
      </c>
      <c r="H311" s="711">
        <v>1</v>
      </c>
      <c r="I311" s="711">
        <v>1644.71</v>
      </c>
      <c r="J311" s="711"/>
      <c r="K311" s="711"/>
      <c r="L311" s="711"/>
      <c r="M311" s="711"/>
      <c r="N311" s="711">
        <v>1</v>
      </c>
      <c r="O311" s="711">
        <v>1644.71</v>
      </c>
      <c r="P311" s="701">
        <v>0.5</v>
      </c>
      <c r="Q311" s="712">
        <v>1644.71</v>
      </c>
    </row>
    <row r="312" spans="1:17" ht="14.4" customHeight="1" x14ac:dyDescent="0.3">
      <c r="A312" s="695" t="s">
        <v>556</v>
      </c>
      <c r="B312" s="696" t="s">
        <v>4329</v>
      </c>
      <c r="C312" s="696" t="s">
        <v>4156</v>
      </c>
      <c r="D312" s="696" t="s">
        <v>4605</v>
      </c>
      <c r="E312" s="696" t="s">
        <v>4602</v>
      </c>
      <c r="F312" s="711"/>
      <c r="G312" s="711"/>
      <c r="H312" s="711"/>
      <c r="I312" s="711"/>
      <c r="J312" s="711">
        <v>1</v>
      </c>
      <c r="K312" s="711">
        <v>1783.58</v>
      </c>
      <c r="L312" s="711"/>
      <c r="M312" s="711">
        <v>1783.58</v>
      </c>
      <c r="N312" s="711"/>
      <c r="O312" s="711"/>
      <c r="P312" s="701"/>
      <c r="Q312" s="712"/>
    </row>
    <row r="313" spans="1:17" ht="14.4" customHeight="1" x14ac:dyDescent="0.3">
      <c r="A313" s="695" t="s">
        <v>556</v>
      </c>
      <c r="B313" s="696" t="s">
        <v>4329</v>
      </c>
      <c r="C313" s="696" t="s">
        <v>4156</v>
      </c>
      <c r="D313" s="696" t="s">
        <v>4606</v>
      </c>
      <c r="E313" s="696" t="s">
        <v>4607</v>
      </c>
      <c r="F313" s="711">
        <v>2</v>
      </c>
      <c r="G313" s="711">
        <v>3469.74</v>
      </c>
      <c r="H313" s="711">
        <v>1</v>
      </c>
      <c r="I313" s="711">
        <v>1734.87</v>
      </c>
      <c r="J313" s="711"/>
      <c r="K313" s="711"/>
      <c r="L313" s="711"/>
      <c r="M313" s="711"/>
      <c r="N313" s="711"/>
      <c r="O313" s="711"/>
      <c r="P313" s="701"/>
      <c r="Q313" s="712"/>
    </row>
    <row r="314" spans="1:17" ht="14.4" customHeight="1" x14ac:dyDescent="0.3">
      <c r="A314" s="695" t="s">
        <v>556</v>
      </c>
      <c r="B314" s="696" t="s">
        <v>4329</v>
      </c>
      <c r="C314" s="696" t="s">
        <v>4156</v>
      </c>
      <c r="D314" s="696" t="s">
        <v>4608</v>
      </c>
      <c r="E314" s="696" t="s">
        <v>4607</v>
      </c>
      <c r="F314" s="711">
        <v>3</v>
      </c>
      <c r="G314" s="711">
        <v>5658.54</v>
      </c>
      <c r="H314" s="711">
        <v>1</v>
      </c>
      <c r="I314" s="711">
        <v>1886.18</v>
      </c>
      <c r="J314" s="711"/>
      <c r="K314" s="711"/>
      <c r="L314" s="711"/>
      <c r="M314" s="711"/>
      <c r="N314" s="711"/>
      <c r="O314" s="711"/>
      <c r="P314" s="701"/>
      <c r="Q314" s="712"/>
    </row>
    <row r="315" spans="1:17" ht="14.4" customHeight="1" x14ac:dyDescent="0.3">
      <c r="A315" s="695" t="s">
        <v>556</v>
      </c>
      <c r="B315" s="696" t="s">
        <v>4329</v>
      </c>
      <c r="C315" s="696" t="s">
        <v>4156</v>
      </c>
      <c r="D315" s="696" t="s">
        <v>4609</v>
      </c>
      <c r="E315" s="696" t="s">
        <v>4607</v>
      </c>
      <c r="F315" s="711">
        <v>2</v>
      </c>
      <c r="G315" s="711">
        <v>4068.76</v>
      </c>
      <c r="H315" s="711">
        <v>1</v>
      </c>
      <c r="I315" s="711">
        <v>2034.38</v>
      </c>
      <c r="J315" s="711"/>
      <c r="K315" s="711"/>
      <c r="L315" s="711"/>
      <c r="M315" s="711"/>
      <c r="N315" s="711"/>
      <c r="O315" s="711"/>
      <c r="P315" s="701"/>
      <c r="Q315" s="712"/>
    </row>
    <row r="316" spans="1:17" ht="14.4" customHeight="1" x14ac:dyDescent="0.3">
      <c r="A316" s="695" t="s">
        <v>556</v>
      </c>
      <c r="B316" s="696" t="s">
        <v>4329</v>
      </c>
      <c r="C316" s="696" t="s">
        <v>4156</v>
      </c>
      <c r="D316" s="696" t="s">
        <v>4610</v>
      </c>
      <c r="E316" s="696" t="s">
        <v>4607</v>
      </c>
      <c r="F316" s="711">
        <v>1</v>
      </c>
      <c r="G316" s="711">
        <v>2228.1799999999998</v>
      </c>
      <c r="H316" s="711">
        <v>1</v>
      </c>
      <c r="I316" s="711">
        <v>2228.1799999999998</v>
      </c>
      <c r="J316" s="711"/>
      <c r="K316" s="711"/>
      <c r="L316" s="711"/>
      <c r="M316" s="711"/>
      <c r="N316" s="711"/>
      <c r="O316" s="711"/>
      <c r="P316" s="701"/>
      <c r="Q316" s="712"/>
    </row>
    <row r="317" spans="1:17" ht="14.4" customHeight="1" x14ac:dyDescent="0.3">
      <c r="A317" s="695" t="s">
        <v>556</v>
      </c>
      <c r="B317" s="696" t="s">
        <v>4329</v>
      </c>
      <c r="C317" s="696" t="s">
        <v>4156</v>
      </c>
      <c r="D317" s="696" t="s">
        <v>4611</v>
      </c>
      <c r="E317" s="696" t="s">
        <v>4612</v>
      </c>
      <c r="F317" s="711"/>
      <c r="G317" s="711"/>
      <c r="H317" s="711"/>
      <c r="I317" s="711"/>
      <c r="J317" s="711">
        <v>27</v>
      </c>
      <c r="K317" s="711">
        <v>21310.83</v>
      </c>
      <c r="L317" s="711"/>
      <c r="M317" s="711">
        <v>789.29000000000008</v>
      </c>
      <c r="N317" s="711">
        <v>28</v>
      </c>
      <c r="O317" s="711">
        <v>22100.12</v>
      </c>
      <c r="P317" s="701"/>
      <c r="Q317" s="712">
        <v>789.29</v>
      </c>
    </row>
    <row r="318" spans="1:17" ht="14.4" customHeight="1" x14ac:dyDescent="0.3">
      <c r="A318" s="695" t="s">
        <v>556</v>
      </c>
      <c r="B318" s="696" t="s">
        <v>4329</v>
      </c>
      <c r="C318" s="696" t="s">
        <v>4156</v>
      </c>
      <c r="D318" s="696" t="s">
        <v>4613</v>
      </c>
      <c r="E318" s="696" t="s">
        <v>4607</v>
      </c>
      <c r="F318" s="711">
        <v>1</v>
      </c>
      <c r="G318" s="711">
        <v>2478.98</v>
      </c>
      <c r="H318" s="711">
        <v>1</v>
      </c>
      <c r="I318" s="711">
        <v>2478.98</v>
      </c>
      <c r="J318" s="711"/>
      <c r="K318" s="711"/>
      <c r="L318" s="711"/>
      <c r="M318" s="711"/>
      <c r="N318" s="711"/>
      <c r="O318" s="711"/>
      <c r="P318" s="701"/>
      <c r="Q318" s="712"/>
    </row>
    <row r="319" spans="1:17" ht="14.4" customHeight="1" x14ac:dyDescent="0.3">
      <c r="A319" s="695" t="s">
        <v>556</v>
      </c>
      <c r="B319" s="696" t="s">
        <v>4329</v>
      </c>
      <c r="C319" s="696" t="s">
        <v>4156</v>
      </c>
      <c r="D319" s="696" t="s">
        <v>4614</v>
      </c>
      <c r="E319" s="696" t="s">
        <v>4615</v>
      </c>
      <c r="F319" s="711">
        <v>4</v>
      </c>
      <c r="G319" s="711">
        <v>32890.04</v>
      </c>
      <c r="H319" s="711">
        <v>1</v>
      </c>
      <c r="I319" s="711">
        <v>8222.51</v>
      </c>
      <c r="J319" s="711">
        <v>2</v>
      </c>
      <c r="K319" s="711">
        <v>16445.02</v>
      </c>
      <c r="L319" s="711">
        <v>0.5</v>
      </c>
      <c r="M319" s="711">
        <v>8222.51</v>
      </c>
      <c r="N319" s="711">
        <v>5</v>
      </c>
      <c r="O319" s="711">
        <v>41112.550000000003</v>
      </c>
      <c r="P319" s="701">
        <v>1.25</v>
      </c>
      <c r="Q319" s="712">
        <v>8222.51</v>
      </c>
    </row>
    <row r="320" spans="1:17" ht="14.4" customHeight="1" x14ac:dyDescent="0.3">
      <c r="A320" s="695" t="s">
        <v>556</v>
      </c>
      <c r="B320" s="696" t="s">
        <v>4329</v>
      </c>
      <c r="C320" s="696" t="s">
        <v>4156</v>
      </c>
      <c r="D320" s="696" t="s">
        <v>4616</v>
      </c>
      <c r="E320" s="696" t="s">
        <v>4617</v>
      </c>
      <c r="F320" s="711">
        <v>4</v>
      </c>
      <c r="G320" s="711">
        <v>16447.2</v>
      </c>
      <c r="H320" s="711">
        <v>1</v>
      </c>
      <c r="I320" s="711">
        <v>4111.8</v>
      </c>
      <c r="J320" s="711">
        <v>5</v>
      </c>
      <c r="K320" s="711">
        <v>21306.6</v>
      </c>
      <c r="L320" s="711">
        <v>1.2954545454545454</v>
      </c>
      <c r="M320" s="711">
        <v>4261.32</v>
      </c>
      <c r="N320" s="711"/>
      <c r="O320" s="711"/>
      <c r="P320" s="701"/>
      <c r="Q320" s="712"/>
    </row>
    <row r="321" spans="1:17" ht="14.4" customHeight="1" x14ac:dyDescent="0.3">
      <c r="A321" s="695" t="s">
        <v>556</v>
      </c>
      <c r="B321" s="696" t="s">
        <v>4329</v>
      </c>
      <c r="C321" s="696" t="s">
        <v>4156</v>
      </c>
      <c r="D321" s="696" t="s">
        <v>4618</v>
      </c>
      <c r="E321" s="696" t="s">
        <v>4331</v>
      </c>
      <c r="F321" s="711">
        <v>13</v>
      </c>
      <c r="G321" s="711">
        <v>4041.7</v>
      </c>
      <c r="H321" s="711">
        <v>1</v>
      </c>
      <c r="I321" s="711">
        <v>310.89999999999998</v>
      </c>
      <c r="J321" s="711">
        <v>5</v>
      </c>
      <c r="K321" s="711">
        <v>1611.0499999999997</v>
      </c>
      <c r="L321" s="711">
        <v>0.39860702179775831</v>
      </c>
      <c r="M321" s="711">
        <v>322.20999999999992</v>
      </c>
      <c r="N321" s="711"/>
      <c r="O321" s="711"/>
      <c r="P321" s="701"/>
      <c r="Q321" s="712"/>
    </row>
    <row r="322" spans="1:17" ht="14.4" customHeight="1" x14ac:dyDescent="0.3">
      <c r="A322" s="695" t="s">
        <v>556</v>
      </c>
      <c r="B322" s="696" t="s">
        <v>4329</v>
      </c>
      <c r="C322" s="696" t="s">
        <v>4156</v>
      </c>
      <c r="D322" s="696" t="s">
        <v>4619</v>
      </c>
      <c r="E322" s="696" t="s">
        <v>4620</v>
      </c>
      <c r="F322" s="711">
        <v>2</v>
      </c>
      <c r="G322" s="711">
        <v>10412.76</v>
      </c>
      <c r="H322" s="711">
        <v>1</v>
      </c>
      <c r="I322" s="711">
        <v>5206.38</v>
      </c>
      <c r="J322" s="711"/>
      <c r="K322" s="711"/>
      <c r="L322" s="711"/>
      <c r="M322" s="711"/>
      <c r="N322" s="711"/>
      <c r="O322" s="711"/>
      <c r="P322" s="701"/>
      <c r="Q322" s="712"/>
    </row>
    <row r="323" spans="1:17" ht="14.4" customHeight="1" x14ac:dyDescent="0.3">
      <c r="A323" s="695" t="s">
        <v>556</v>
      </c>
      <c r="B323" s="696" t="s">
        <v>4329</v>
      </c>
      <c r="C323" s="696" t="s">
        <v>4156</v>
      </c>
      <c r="D323" s="696" t="s">
        <v>4621</v>
      </c>
      <c r="E323" s="696" t="s">
        <v>4602</v>
      </c>
      <c r="F323" s="711">
        <v>28</v>
      </c>
      <c r="G323" s="711">
        <v>35692.44</v>
      </c>
      <c r="H323" s="711">
        <v>1</v>
      </c>
      <c r="I323" s="711">
        <v>1274.73</v>
      </c>
      <c r="J323" s="711">
        <v>6</v>
      </c>
      <c r="K323" s="711">
        <v>7648.38</v>
      </c>
      <c r="L323" s="711">
        <v>0.21428571428571427</v>
      </c>
      <c r="M323" s="711">
        <v>1274.73</v>
      </c>
      <c r="N323" s="711">
        <v>35</v>
      </c>
      <c r="O323" s="711">
        <v>44615.55</v>
      </c>
      <c r="P323" s="701">
        <v>1.25</v>
      </c>
      <c r="Q323" s="712">
        <v>1274.73</v>
      </c>
    </row>
    <row r="324" spans="1:17" ht="14.4" customHeight="1" x14ac:dyDescent="0.3">
      <c r="A324" s="695" t="s">
        <v>556</v>
      </c>
      <c r="B324" s="696" t="s">
        <v>4329</v>
      </c>
      <c r="C324" s="696" t="s">
        <v>4156</v>
      </c>
      <c r="D324" s="696" t="s">
        <v>4622</v>
      </c>
      <c r="E324" s="696" t="s">
        <v>4623</v>
      </c>
      <c r="F324" s="711">
        <v>4</v>
      </c>
      <c r="G324" s="711">
        <v>50562.12</v>
      </c>
      <c r="H324" s="711">
        <v>1</v>
      </c>
      <c r="I324" s="711">
        <v>12640.53</v>
      </c>
      <c r="J324" s="711">
        <v>2</v>
      </c>
      <c r="K324" s="711">
        <v>25281.06</v>
      </c>
      <c r="L324" s="711">
        <v>0.5</v>
      </c>
      <c r="M324" s="711">
        <v>12640.53</v>
      </c>
      <c r="N324" s="711">
        <v>3</v>
      </c>
      <c r="O324" s="711">
        <v>37921.590000000004</v>
      </c>
      <c r="P324" s="701">
        <v>0.75</v>
      </c>
      <c r="Q324" s="712">
        <v>12640.53</v>
      </c>
    </row>
    <row r="325" spans="1:17" ht="14.4" customHeight="1" x14ac:dyDescent="0.3">
      <c r="A325" s="695" t="s">
        <v>556</v>
      </c>
      <c r="B325" s="696" t="s">
        <v>4329</v>
      </c>
      <c r="C325" s="696" t="s">
        <v>4156</v>
      </c>
      <c r="D325" s="696" t="s">
        <v>4624</v>
      </c>
      <c r="E325" s="696" t="s">
        <v>4625</v>
      </c>
      <c r="F325" s="711">
        <v>1</v>
      </c>
      <c r="G325" s="711">
        <v>1048.8</v>
      </c>
      <c r="H325" s="711">
        <v>1</v>
      </c>
      <c r="I325" s="711">
        <v>1048.8</v>
      </c>
      <c r="J325" s="711"/>
      <c r="K325" s="711"/>
      <c r="L325" s="711"/>
      <c r="M325" s="711"/>
      <c r="N325" s="711"/>
      <c r="O325" s="711"/>
      <c r="P325" s="701"/>
      <c r="Q325" s="712"/>
    </row>
    <row r="326" spans="1:17" ht="14.4" customHeight="1" x14ac:dyDescent="0.3">
      <c r="A326" s="695" t="s">
        <v>556</v>
      </c>
      <c r="B326" s="696" t="s">
        <v>4329</v>
      </c>
      <c r="C326" s="696" t="s">
        <v>4156</v>
      </c>
      <c r="D326" s="696" t="s">
        <v>4626</v>
      </c>
      <c r="E326" s="696" t="s">
        <v>4627</v>
      </c>
      <c r="F326" s="711">
        <v>5</v>
      </c>
      <c r="G326" s="711">
        <v>62259.549999999996</v>
      </c>
      <c r="H326" s="711">
        <v>1</v>
      </c>
      <c r="I326" s="711">
        <v>12451.91</v>
      </c>
      <c r="J326" s="711">
        <v>2</v>
      </c>
      <c r="K326" s="711">
        <v>24903.82</v>
      </c>
      <c r="L326" s="711">
        <v>0.4</v>
      </c>
      <c r="M326" s="711">
        <v>12451.91</v>
      </c>
      <c r="N326" s="711">
        <v>3</v>
      </c>
      <c r="O326" s="711">
        <v>37355.729999999996</v>
      </c>
      <c r="P326" s="701">
        <v>0.6</v>
      </c>
      <c r="Q326" s="712">
        <v>12451.909999999998</v>
      </c>
    </row>
    <row r="327" spans="1:17" ht="14.4" customHeight="1" x14ac:dyDescent="0.3">
      <c r="A327" s="695" t="s">
        <v>556</v>
      </c>
      <c r="B327" s="696" t="s">
        <v>4329</v>
      </c>
      <c r="C327" s="696" t="s">
        <v>4156</v>
      </c>
      <c r="D327" s="696" t="s">
        <v>4628</v>
      </c>
      <c r="E327" s="696" t="s">
        <v>4627</v>
      </c>
      <c r="F327" s="711">
        <v>1</v>
      </c>
      <c r="G327" s="711">
        <v>13282.04</v>
      </c>
      <c r="H327" s="711">
        <v>1</v>
      </c>
      <c r="I327" s="711">
        <v>13282.04</v>
      </c>
      <c r="J327" s="711"/>
      <c r="K327" s="711"/>
      <c r="L327" s="711"/>
      <c r="M327" s="711"/>
      <c r="N327" s="711"/>
      <c r="O327" s="711"/>
      <c r="P327" s="701"/>
      <c r="Q327" s="712"/>
    </row>
    <row r="328" spans="1:17" ht="14.4" customHeight="1" x14ac:dyDescent="0.3">
      <c r="A328" s="695" t="s">
        <v>556</v>
      </c>
      <c r="B328" s="696" t="s">
        <v>4329</v>
      </c>
      <c r="C328" s="696" t="s">
        <v>4156</v>
      </c>
      <c r="D328" s="696" t="s">
        <v>4629</v>
      </c>
      <c r="E328" s="696" t="s">
        <v>4625</v>
      </c>
      <c r="F328" s="711">
        <v>1</v>
      </c>
      <c r="G328" s="711">
        <v>1206</v>
      </c>
      <c r="H328" s="711">
        <v>1</v>
      </c>
      <c r="I328" s="711">
        <v>1206</v>
      </c>
      <c r="J328" s="711">
        <v>4</v>
      </c>
      <c r="K328" s="711">
        <v>4824</v>
      </c>
      <c r="L328" s="711">
        <v>4</v>
      </c>
      <c r="M328" s="711">
        <v>1206</v>
      </c>
      <c r="N328" s="711"/>
      <c r="O328" s="711"/>
      <c r="P328" s="701"/>
      <c r="Q328" s="712"/>
    </row>
    <row r="329" spans="1:17" ht="14.4" customHeight="1" x14ac:dyDescent="0.3">
      <c r="A329" s="695" t="s">
        <v>556</v>
      </c>
      <c r="B329" s="696" t="s">
        <v>4329</v>
      </c>
      <c r="C329" s="696" t="s">
        <v>4156</v>
      </c>
      <c r="D329" s="696" t="s">
        <v>4630</v>
      </c>
      <c r="E329" s="696" t="s">
        <v>4625</v>
      </c>
      <c r="F329" s="711">
        <v>19</v>
      </c>
      <c r="G329" s="711">
        <v>24168</v>
      </c>
      <c r="H329" s="711">
        <v>1</v>
      </c>
      <c r="I329" s="711">
        <v>1272</v>
      </c>
      <c r="J329" s="711">
        <v>6</v>
      </c>
      <c r="K329" s="711">
        <v>7632</v>
      </c>
      <c r="L329" s="711">
        <v>0.31578947368421051</v>
      </c>
      <c r="M329" s="711">
        <v>1272</v>
      </c>
      <c r="N329" s="711"/>
      <c r="O329" s="711"/>
      <c r="P329" s="701"/>
      <c r="Q329" s="712"/>
    </row>
    <row r="330" spans="1:17" ht="14.4" customHeight="1" x14ac:dyDescent="0.3">
      <c r="A330" s="695" t="s">
        <v>556</v>
      </c>
      <c r="B330" s="696" t="s">
        <v>4329</v>
      </c>
      <c r="C330" s="696" t="s">
        <v>4156</v>
      </c>
      <c r="D330" s="696" t="s">
        <v>4631</v>
      </c>
      <c r="E330" s="696" t="s">
        <v>4632</v>
      </c>
      <c r="F330" s="711">
        <v>1</v>
      </c>
      <c r="G330" s="711">
        <v>11545.09</v>
      </c>
      <c r="H330" s="711">
        <v>1</v>
      </c>
      <c r="I330" s="711">
        <v>11545.09</v>
      </c>
      <c r="J330" s="711"/>
      <c r="K330" s="711"/>
      <c r="L330" s="711"/>
      <c r="M330" s="711"/>
      <c r="N330" s="711"/>
      <c r="O330" s="711"/>
      <c r="P330" s="701"/>
      <c r="Q330" s="712"/>
    </row>
    <row r="331" spans="1:17" ht="14.4" customHeight="1" x14ac:dyDescent="0.3">
      <c r="A331" s="695" t="s">
        <v>556</v>
      </c>
      <c r="B331" s="696" t="s">
        <v>4329</v>
      </c>
      <c r="C331" s="696" t="s">
        <v>4156</v>
      </c>
      <c r="D331" s="696" t="s">
        <v>4633</v>
      </c>
      <c r="E331" s="696" t="s">
        <v>4634</v>
      </c>
      <c r="F331" s="711">
        <v>1</v>
      </c>
      <c r="G331" s="711">
        <v>10628.95</v>
      </c>
      <c r="H331" s="711">
        <v>1</v>
      </c>
      <c r="I331" s="711">
        <v>10628.95</v>
      </c>
      <c r="J331" s="711"/>
      <c r="K331" s="711"/>
      <c r="L331" s="711"/>
      <c r="M331" s="711"/>
      <c r="N331" s="711"/>
      <c r="O331" s="711"/>
      <c r="P331" s="701"/>
      <c r="Q331" s="712"/>
    </row>
    <row r="332" spans="1:17" ht="14.4" customHeight="1" x14ac:dyDescent="0.3">
      <c r="A332" s="695" t="s">
        <v>556</v>
      </c>
      <c r="B332" s="696" t="s">
        <v>4329</v>
      </c>
      <c r="C332" s="696" t="s">
        <v>4156</v>
      </c>
      <c r="D332" s="696" t="s">
        <v>4635</v>
      </c>
      <c r="E332" s="696" t="s">
        <v>4636</v>
      </c>
      <c r="F332" s="711">
        <v>2</v>
      </c>
      <c r="G332" s="711">
        <v>74318</v>
      </c>
      <c r="H332" s="711">
        <v>1</v>
      </c>
      <c r="I332" s="711">
        <v>37159</v>
      </c>
      <c r="J332" s="711">
        <v>1</v>
      </c>
      <c r="K332" s="711">
        <v>37159</v>
      </c>
      <c r="L332" s="711">
        <v>0.5</v>
      </c>
      <c r="M332" s="711">
        <v>37159</v>
      </c>
      <c r="N332" s="711">
        <v>3</v>
      </c>
      <c r="O332" s="711">
        <v>111477</v>
      </c>
      <c r="P332" s="701">
        <v>1.5</v>
      </c>
      <c r="Q332" s="712">
        <v>37159</v>
      </c>
    </row>
    <row r="333" spans="1:17" ht="14.4" customHeight="1" x14ac:dyDescent="0.3">
      <c r="A333" s="695" t="s">
        <v>556</v>
      </c>
      <c r="B333" s="696" t="s">
        <v>4329</v>
      </c>
      <c r="C333" s="696" t="s">
        <v>4156</v>
      </c>
      <c r="D333" s="696" t="s">
        <v>4637</v>
      </c>
      <c r="E333" s="696" t="s">
        <v>4638</v>
      </c>
      <c r="F333" s="711">
        <v>1</v>
      </c>
      <c r="G333" s="711">
        <v>9636</v>
      </c>
      <c r="H333" s="711">
        <v>1</v>
      </c>
      <c r="I333" s="711">
        <v>9636</v>
      </c>
      <c r="J333" s="711">
        <v>1</v>
      </c>
      <c r="K333" s="711">
        <v>9986.4</v>
      </c>
      <c r="L333" s="711">
        <v>1.0363636363636364</v>
      </c>
      <c r="M333" s="711">
        <v>9986.4</v>
      </c>
      <c r="N333" s="711">
        <v>3</v>
      </c>
      <c r="O333" s="711">
        <v>29958</v>
      </c>
      <c r="P333" s="701">
        <v>3.108966376089664</v>
      </c>
      <c r="Q333" s="712">
        <v>9986</v>
      </c>
    </row>
    <row r="334" spans="1:17" ht="14.4" customHeight="1" x14ac:dyDescent="0.3">
      <c r="A334" s="695" t="s">
        <v>556</v>
      </c>
      <c r="B334" s="696" t="s">
        <v>4329</v>
      </c>
      <c r="C334" s="696" t="s">
        <v>4156</v>
      </c>
      <c r="D334" s="696" t="s">
        <v>4639</v>
      </c>
      <c r="E334" s="696" t="s">
        <v>4640</v>
      </c>
      <c r="F334" s="711">
        <v>1</v>
      </c>
      <c r="G334" s="711">
        <v>20761</v>
      </c>
      <c r="H334" s="711">
        <v>1</v>
      </c>
      <c r="I334" s="711">
        <v>20761</v>
      </c>
      <c r="J334" s="711"/>
      <c r="K334" s="711"/>
      <c r="L334" s="711"/>
      <c r="M334" s="711"/>
      <c r="N334" s="711"/>
      <c r="O334" s="711"/>
      <c r="P334" s="701"/>
      <c r="Q334" s="712"/>
    </row>
    <row r="335" spans="1:17" ht="14.4" customHeight="1" x14ac:dyDescent="0.3">
      <c r="A335" s="695" t="s">
        <v>556</v>
      </c>
      <c r="B335" s="696" t="s">
        <v>4329</v>
      </c>
      <c r="C335" s="696" t="s">
        <v>4156</v>
      </c>
      <c r="D335" s="696" t="s">
        <v>4641</v>
      </c>
      <c r="E335" s="696" t="s">
        <v>4642</v>
      </c>
      <c r="F335" s="711">
        <v>2</v>
      </c>
      <c r="G335" s="711">
        <v>4530</v>
      </c>
      <c r="H335" s="711">
        <v>1</v>
      </c>
      <c r="I335" s="711">
        <v>2265</v>
      </c>
      <c r="J335" s="711">
        <v>1</v>
      </c>
      <c r="K335" s="711">
        <v>2347.36</v>
      </c>
      <c r="L335" s="711">
        <v>0.5181810154525387</v>
      </c>
      <c r="M335" s="711">
        <v>2347.36</v>
      </c>
      <c r="N335" s="711">
        <v>2</v>
      </c>
      <c r="O335" s="711">
        <v>4694</v>
      </c>
      <c r="P335" s="701">
        <v>1.0362030905077262</v>
      </c>
      <c r="Q335" s="712">
        <v>2347</v>
      </c>
    </row>
    <row r="336" spans="1:17" ht="14.4" customHeight="1" x14ac:dyDescent="0.3">
      <c r="A336" s="695" t="s">
        <v>556</v>
      </c>
      <c r="B336" s="696" t="s">
        <v>4329</v>
      </c>
      <c r="C336" s="696" t="s">
        <v>4156</v>
      </c>
      <c r="D336" s="696" t="s">
        <v>4643</v>
      </c>
      <c r="E336" s="696" t="s">
        <v>4644</v>
      </c>
      <c r="F336" s="711"/>
      <c r="G336" s="711"/>
      <c r="H336" s="711"/>
      <c r="I336" s="711"/>
      <c r="J336" s="711"/>
      <c r="K336" s="711"/>
      <c r="L336" s="711"/>
      <c r="M336" s="711"/>
      <c r="N336" s="711">
        <v>1</v>
      </c>
      <c r="O336" s="711">
        <v>6086</v>
      </c>
      <c r="P336" s="701"/>
      <c r="Q336" s="712">
        <v>6086</v>
      </c>
    </row>
    <row r="337" spans="1:17" ht="14.4" customHeight="1" x14ac:dyDescent="0.3">
      <c r="A337" s="695" t="s">
        <v>556</v>
      </c>
      <c r="B337" s="696" t="s">
        <v>4329</v>
      </c>
      <c r="C337" s="696" t="s">
        <v>4156</v>
      </c>
      <c r="D337" s="696" t="s">
        <v>4645</v>
      </c>
      <c r="E337" s="696" t="s">
        <v>4646</v>
      </c>
      <c r="F337" s="711">
        <v>6</v>
      </c>
      <c r="G337" s="711">
        <v>6571.38</v>
      </c>
      <c r="H337" s="711">
        <v>1</v>
      </c>
      <c r="I337" s="711">
        <v>1095.23</v>
      </c>
      <c r="J337" s="711">
        <v>2</v>
      </c>
      <c r="K337" s="711">
        <v>2190.46</v>
      </c>
      <c r="L337" s="711">
        <v>0.33333333333333331</v>
      </c>
      <c r="M337" s="711">
        <v>1095.23</v>
      </c>
      <c r="N337" s="711">
        <v>4</v>
      </c>
      <c r="O337" s="711">
        <v>4380.92</v>
      </c>
      <c r="P337" s="701">
        <v>0.66666666666666663</v>
      </c>
      <c r="Q337" s="712">
        <v>1095.23</v>
      </c>
    </row>
    <row r="338" spans="1:17" ht="14.4" customHeight="1" x14ac:dyDescent="0.3">
      <c r="A338" s="695" t="s">
        <v>556</v>
      </c>
      <c r="B338" s="696" t="s">
        <v>4329</v>
      </c>
      <c r="C338" s="696" t="s">
        <v>4156</v>
      </c>
      <c r="D338" s="696" t="s">
        <v>4647</v>
      </c>
      <c r="E338" s="696" t="s">
        <v>4648</v>
      </c>
      <c r="F338" s="711">
        <v>2</v>
      </c>
      <c r="G338" s="711">
        <v>23348</v>
      </c>
      <c r="H338" s="711">
        <v>1</v>
      </c>
      <c r="I338" s="711">
        <v>11674</v>
      </c>
      <c r="J338" s="711">
        <v>1</v>
      </c>
      <c r="K338" s="711">
        <v>11674</v>
      </c>
      <c r="L338" s="711">
        <v>0.5</v>
      </c>
      <c r="M338" s="711">
        <v>11674</v>
      </c>
      <c r="N338" s="711">
        <v>1</v>
      </c>
      <c r="O338" s="711">
        <v>11674</v>
      </c>
      <c r="P338" s="701">
        <v>0.5</v>
      </c>
      <c r="Q338" s="712">
        <v>11674</v>
      </c>
    </row>
    <row r="339" spans="1:17" ht="14.4" customHeight="1" x14ac:dyDescent="0.3">
      <c r="A339" s="695" t="s">
        <v>556</v>
      </c>
      <c r="B339" s="696" t="s">
        <v>4329</v>
      </c>
      <c r="C339" s="696" t="s">
        <v>4156</v>
      </c>
      <c r="D339" s="696" t="s">
        <v>4649</v>
      </c>
      <c r="E339" s="696" t="s">
        <v>4650</v>
      </c>
      <c r="F339" s="711">
        <v>17</v>
      </c>
      <c r="G339" s="711">
        <v>15345.39</v>
      </c>
      <c r="H339" s="711">
        <v>1</v>
      </c>
      <c r="I339" s="711">
        <v>902.67</v>
      </c>
      <c r="J339" s="711"/>
      <c r="K339" s="711"/>
      <c r="L339" s="711"/>
      <c r="M339" s="711"/>
      <c r="N339" s="711">
        <v>10</v>
      </c>
      <c r="O339" s="711">
        <v>9026.7000000000007</v>
      </c>
      <c r="P339" s="701">
        <v>0.58823529411764708</v>
      </c>
      <c r="Q339" s="712">
        <v>902.67000000000007</v>
      </c>
    </row>
    <row r="340" spans="1:17" ht="14.4" customHeight="1" x14ac:dyDescent="0.3">
      <c r="A340" s="695" t="s">
        <v>556</v>
      </c>
      <c r="B340" s="696" t="s">
        <v>4329</v>
      </c>
      <c r="C340" s="696" t="s">
        <v>4156</v>
      </c>
      <c r="D340" s="696" t="s">
        <v>4651</v>
      </c>
      <c r="E340" s="696" t="s">
        <v>4650</v>
      </c>
      <c r="F340" s="711">
        <v>9</v>
      </c>
      <c r="G340" s="711">
        <v>9264.7800000000007</v>
      </c>
      <c r="H340" s="711">
        <v>1</v>
      </c>
      <c r="I340" s="711">
        <v>1029.42</v>
      </c>
      <c r="J340" s="711">
        <v>11</v>
      </c>
      <c r="K340" s="711">
        <v>11323.62</v>
      </c>
      <c r="L340" s="711">
        <v>1.2222222222222223</v>
      </c>
      <c r="M340" s="711">
        <v>1029.42</v>
      </c>
      <c r="N340" s="711">
        <v>9</v>
      </c>
      <c r="O340" s="711">
        <v>9264.7800000000007</v>
      </c>
      <c r="P340" s="701">
        <v>1</v>
      </c>
      <c r="Q340" s="712">
        <v>1029.42</v>
      </c>
    </row>
    <row r="341" spans="1:17" ht="14.4" customHeight="1" x14ac:dyDescent="0.3">
      <c r="A341" s="695" t="s">
        <v>556</v>
      </c>
      <c r="B341" s="696" t="s">
        <v>4329</v>
      </c>
      <c r="C341" s="696" t="s">
        <v>4156</v>
      </c>
      <c r="D341" s="696" t="s">
        <v>4652</v>
      </c>
      <c r="E341" s="696" t="s">
        <v>4653</v>
      </c>
      <c r="F341" s="711"/>
      <c r="G341" s="711"/>
      <c r="H341" s="711"/>
      <c r="I341" s="711"/>
      <c r="J341" s="711"/>
      <c r="K341" s="711"/>
      <c r="L341" s="711"/>
      <c r="M341" s="711"/>
      <c r="N341" s="711">
        <v>1</v>
      </c>
      <c r="O341" s="711">
        <v>1037.19</v>
      </c>
      <c r="P341" s="701"/>
      <c r="Q341" s="712">
        <v>1037.19</v>
      </c>
    </row>
    <row r="342" spans="1:17" ht="14.4" customHeight="1" x14ac:dyDescent="0.3">
      <c r="A342" s="695" t="s">
        <v>556</v>
      </c>
      <c r="B342" s="696" t="s">
        <v>4329</v>
      </c>
      <c r="C342" s="696" t="s">
        <v>4156</v>
      </c>
      <c r="D342" s="696" t="s">
        <v>4654</v>
      </c>
      <c r="E342" s="696" t="s">
        <v>4655</v>
      </c>
      <c r="F342" s="711">
        <v>4</v>
      </c>
      <c r="G342" s="711">
        <v>38017.96</v>
      </c>
      <c r="H342" s="711">
        <v>1</v>
      </c>
      <c r="I342" s="711">
        <v>9504.49</v>
      </c>
      <c r="J342" s="711"/>
      <c r="K342" s="711"/>
      <c r="L342" s="711"/>
      <c r="M342" s="711"/>
      <c r="N342" s="711">
        <v>3</v>
      </c>
      <c r="O342" s="711">
        <v>28513.47</v>
      </c>
      <c r="P342" s="701">
        <v>0.75</v>
      </c>
      <c r="Q342" s="712">
        <v>9504.49</v>
      </c>
    </row>
    <row r="343" spans="1:17" ht="14.4" customHeight="1" x14ac:dyDescent="0.3">
      <c r="A343" s="695" t="s">
        <v>556</v>
      </c>
      <c r="B343" s="696" t="s">
        <v>4329</v>
      </c>
      <c r="C343" s="696" t="s">
        <v>4156</v>
      </c>
      <c r="D343" s="696" t="s">
        <v>4656</v>
      </c>
      <c r="E343" s="696" t="s">
        <v>4657</v>
      </c>
      <c r="F343" s="711"/>
      <c r="G343" s="711"/>
      <c r="H343" s="711"/>
      <c r="I343" s="711"/>
      <c r="J343" s="711"/>
      <c r="K343" s="711"/>
      <c r="L343" s="711"/>
      <c r="M343" s="711"/>
      <c r="N343" s="711">
        <v>4</v>
      </c>
      <c r="O343" s="711">
        <v>13696.8</v>
      </c>
      <c r="P343" s="701"/>
      <c r="Q343" s="712">
        <v>3424.2</v>
      </c>
    </row>
    <row r="344" spans="1:17" ht="14.4" customHeight="1" x14ac:dyDescent="0.3">
      <c r="A344" s="695" t="s">
        <v>556</v>
      </c>
      <c r="B344" s="696" t="s">
        <v>4329</v>
      </c>
      <c r="C344" s="696" t="s">
        <v>4156</v>
      </c>
      <c r="D344" s="696" t="s">
        <v>4658</v>
      </c>
      <c r="E344" s="696" t="s">
        <v>4659</v>
      </c>
      <c r="F344" s="711">
        <v>1</v>
      </c>
      <c r="G344" s="711">
        <v>12855.2</v>
      </c>
      <c r="H344" s="711">
        <v>1</v>
      </c>
      <c r="I344" s="711">
        <v>12855.2</v>
      </c>
      <c r="J344" s="711"/>
      <c r="K344" s="711"/>
      <c r="L344" s="711"/>
      <c r="M344" s="711"/>
      <c r="N344" s="711"/>
      <c r="O344" s="711"/>
      <c r="P344" s="701"/>
      <c r="Q344" s="712"/>
    </row>
    <row r="345" spans="1:17" ht="14.4" customHeight="1" x14ac:dyDescent="0.3">
      <c r="A345" s="695" t="s">
        <v>556</v>
      </c>
      <c r="B345" s="696" t="s">
        <v>4329</v>
      </c>
      <c r="C345" s="696" t="s">
        <v>4156</v>
      </c>
      <c r="D345" s="696" t="s">
        <v>4660</v>
      </c>
      <c r="E345" s="696" t="s">
        <v>4661</v>
      </c>
      <c r="F345" s="711"/>
      <c r="G345" s="711"/>
      <c r="H345" s="711"/>
      <c r="I345" s="711"/>
      <c r="J345" s="711">
        <v>1</v>
      </c>
      <c r="K345" s="711">
        <v>9469.25</v>
      </c>
      <c r="L345" s="711"/>
      <c r="M345" s="711">
        <v>9469.25</v>
      </c>
      <c r="N345" s="711">
        <v>1</v>
      </c>
      <c r="O345" s="711">
        <v>9469.25</v>
      </c>
      <c r="P345" s="701"/>
      <c r="Q345" s="712">
        <v>9469.25</v>
      </c>
    </row>
    <row r="346" spans="1:17" ht="14.4" customHeight="1" x14ac:dyDescent="0.3">
      <c r="A346" s="695" t="s">
        <v>556</v>
      </c>
      <c r="B346" s="696" t="s">
        <v>4329</v>
      </c>
      <c r="C346" s="696" t="s">
        <v>4156</v>
      </c>
      <c r="D346" s="696" t="s">
        <v>4662</v>
      </c>
      <c r="E346" s="696" t="s">
        <v>4663</v>
      </c>
      <c r="F346" s="711">
        <v>2</v>
      </c>
      <c r="G346" s="711">
        <v>18370.580000000002</v>
      </c>
      <c r="H346" s="711">
        <v>1</v>
      </c>
      <c r="I346" s="711">
        <v>9185.2900000000009</v>
      </c>
      <c r="J346" s="711">
        <v>1</v>
      </c>
      <c r="K346" s="711">
        <v>9185.2900000000009</v>
      </c>
      <c r="L346" s="711">
        <v>0.5</v>
      </c>
      <c r="M346" s="711">
        <v>9185.2900000000009</v>
      </c>
      <c r="N346" s="711"/>
      <c r="O346" s="711"/>
      <c r="P346" s="701"/>
      <c r="Q346" s="712"/>
    </row>
    <row r="347" spans="1:17" ht="14.4" customHeight="1" x14ac:dyDescent="0.3">
      <c r="A347" s="695" t="s">
        <v>556</v>
      </c>
      <c r="B347" s="696" t="s">
        <v>4329</v>
      </c>
      <c r="C347" s="696" t="s">
        <v>4156</v>
      </c>
      <c r="D347" s="696" t="s">
        <v>4664</v>
      </c>
      <c r="E347" s="696" t="s">
        <v>4665</v>
      </c>
      <c r="F347" s="711">
        <v>3</v>
      </c>
      <c r="G347" s="711">
        <v>1837.47</v>
      </c>
      <c r="H347" s="711">
        <v>1</v>
      </c>
      <c r="I347" s="711">
        <v>612.49</v>
      </c>
      <c r="J347" s="711"/>
      <c r="K347" s="711"/>
      <c r="L347" s="711"/>
      <c r="M347" s="711"/>
      <c r="N347" s="711"/>
      <c r="O347" s="711"/>
      <c r="P347" s="701"/>
      <c r="Q347" s="712"/>
    </row>
    <row r="348" spans="1:17" ht="14.4" customHeight="1" x14ac:dyDescent="0.3">
      <c r="A348" s="695" t="s">
        <v>556</v>
      </c>
      <c r="B348" s="696" t="s">
        <v>4329</v>
      </c>
      <c r="C348" s="696" t="s">
        <v>4156</v>
      </c>
      <c r="D348" s="696" t="s">
        <v>4666</v>
      </c>
      <c r="E348" s="696" t="s">
        <v>4665</v>
      </c>
      <c r="F348" s="711">
        <v>1</v>
      </c>
      <c r="G348" s="711">
        <v>633.22</v>
      </c>
      <c r="H348" s="711">
        <v>1</v>
      </c>
      <c r="I348" s="711">
        <v>633.22</v>
      </c>
      <c r="J348" s="711"/>
      <c r="K348" s="711"/>
      <c r="L348" s="711"/>
      <c r="M348" s="711"/>
      <c r="N348" s="711"/>
      <c r="O348" s="711"/>
      <c r="P348" s="701"/>
      <c r="Q348" s="712"/>
    </row>
    <row r="349" spans="1:17" ht="14.4" customHeight="1" x14ac:dyDescent="0.3">
      <c r="A349" s="695" t="s">
        <v>556</v>
      </c>
      <c r="B349" s="696" t="s">
        <v>4329</v>
      </c>
      <c r="C349" s="696" t="s">
        <v>4156</v>
      </c>
      <c r="D349" s="696" t="s">
        <v>4667</v>
      </c>
      <c r="E349" s="696" t="s">
        <v>4668</v>
      </c>
      <c r="F349" s="711">
        <v>1</v>
      </c>
      <c r="G349" s="711">
        <v>893.35</v>
      </c>
      <c r="H349" s="711">
        <v>1</v>
      </c>
      <c r="I349" s="711">
        <v>893.35</v>
      </c>
      <c r="J349" s="711"/>
      <c r="K349" s="711"/>
      <c r="L349" s="711"/>
      <c r="M349" s="711"/>
      <c r="N349" s="711">
        <v>3</v>
      </c>
      <c r="O349" s="711">
        <v>2680.05</v>
      </c>
      <c r="P349" s="701">
        <v>3</v>
      </c>
      <c r="Q349" s="712">
        <v>893.35</v>
      </c>
    </row>
    <row r="350" spans="1:17" ht="14.4" customHeight="1" x14ac:dyDescent="0.3">
      <c r="A350" s="695" t="s">
        <v>556</v>
      </c>
      <c r="B350" s="696" t="s">
        <v>4329</v>
      </c>
      <c r="C350" s="696" t="s">
        <v>4156</v>
      </c>
      <c r="D350" s="696" t="s">
        <v>4669</v>
      </c>
      <c r="E350" s="696" t="s">
        <v>4668</v>
      </c>
      <c r="F350" s="711">
        <v>1</v>
      </c>
      <c r="G350" s="711">
        <v>998.02</v>
      </c>
      <c r="H350" s="711">
        <v>1</v>
      </c>
      <c r="I350" s="711">
        <v>998.02</v>
      </c>
      <c r="J350" s="711"/>
      <c r="K350" s="711"/>
      <c r="L350" s="711"/>
      <c r="M350" s="711"/>
      <c r="N350" s="711">
        <v>3</v>
      </c>
      <c r="O350" s="711">
        <v>2994.06</v>
      </c>
      <c r="P350" s="701">
        <v>3</v>
      </c>
      <c r="Q350" s="712">
        <v>998.02</v>
      </c>
    </row>
    <row r="351" spans="1:17" ht="14.4" customHeight="1" x14ac:dyDescent="0.3">
      <c r="A351" s="695" t="s">
        <v>556</v>
      </c>
      <c r="B351" s="696" t="s">
        <v>4329</v>
      </c>
      <c r="C351" s="696" t="s">
        <v>4156</v>
      </c>
      <c r="D351" s="696" t="s">
        <v>4670</v>
      </c>
      <c r="E351" s="696" t="s">
        <v>4671</v>
      </c>
      <c r="F351" s="711"/>
      <c r="G351" s="711"/>
      <c r="H351" s="711"/>
      <c r="I351" s="711"/>
      <c r="J351" s="711"/>
      <c r="K351" s="711"/>
      <c r="L351" s="711"/>
      <c r="M351" s="711"/>
      <c r="N351" s="711">
        <v>3</v>
      </c>
      <c r="O351" s="711">
        <v>1862.34</v>
      </c>
      <c r="P351" s="701"/>
      <c r="Q351" s="712">
        <v>620.78</v>
      </c>
    </row>
    <row r="352" spans="1:17" ht="14.4" customHeight="1" x14ac:dyDescent="0.3">
      <c r="A352" s="695" t="s">
        <v>556</v>
      </c>
      <c r="B352" s="696" t="s">
        <v>4329</v>
      </c>
      <c r="C352" s="696" t="s">
        <v>4156</v>
      </c>
      <c r="D352" s="696" t="s">
        <v>4672</v>
      </c>
      <c r="E352" s="696" t="s">
        <v>4671</v>
      </c>
      <c r="F352" s="711"/>
      <c r="G352" s="711"/>
      <c r="H352" s="711"/>
      <c r="I352" s="711"/>
      <c r="J352" s="711"/>
      <c r="K352" s="711"/>
      <c r="L352" s="711"/>
      <c r="M352" s="711"/>
      <c r="N352" s="711">
        <v>16</v>
      </c>
      <c r="O352" s="711">
        <v>10197.759999999998</v>
      </c>
      <c r="P352" s="701"/>
      <c r="Q352" s="712">
        <v>637.3599999999999</v>
      </c>
    </row>
    <row r="353" spans="1:17" ht="14.4" customHeight="1" x14ac:dyDescent="0.3">
      <c r="A353" s="695" t="s">
        <v>556</v>
      </c>
      <c r="B353" s="696" t="s">
        <v>4329</v>
      </c>
      <c r="C353" s="696" t="s">
        <v>4156</v>
      </c>
      <c r="D353" s="696" t="s">
        <v>4673</v>
      </c>
      <c r="E353" s="696" t="s">
        <v>4674</v>
      </c>
      <c r="F353" s="711">
        <v>3</v>
      </c>
      <c r="G353" s="711">
        <v>696</v>
      </c>
      <c r="H353" s="711">
        <v>1</v>
      </c>
      <c r="I353" s="711">
        <v>232</v>
      </c>
      <c r="J353" s="711">
        <v>11</v>
      </c>
      <c r="K353" s="711">
        <v>2644.84</v>
      </c>
      <c r="L353" s="711">
        <v>3.8000574712643682</v>
      </c>
      <c r="M353" s="711">
        <v>240.44000000000003</v>
      </c>
      <c r="N353" s="711"/>
      <c r="O353" s="711"/>
      <c r="P353" s="701"/>
      <c r="Q353" s="712"/>
    </row>
    <row r="354" spans="1:17" ht="14.4" customHeight="1" x14ac:dyDescent="0.3">
      <c r="A354" s="695" t="s">
        <v>556</v>
      </c>
      <c r="B354" s="696" t="s">
        <v>4329</v>
      </c>
      <c r="C354" s="696" t="s">
        <v>4156</v>
      </c>
      <c r="D354" s="696" t="s">
        <v>4675</v>
      </c>
      <c r="E354" s="696" t="s">
        <v>4676</v>
      </c>
      <c r="F354" s="711">
        <v>4</v>
      </c>
      <c r="G354" s="711">
        <v>2584</v>
      </c>
      <c r="H354" s="711">
        <v>1</v>
      </c>
      <c r="I354" s="711">
        <v>646</v>
      </c>
      <c r="J354" s="711">
        <v>2</v>
      </c>
      <c r="K354" s="711">
        <v>1338.98</v>
      </c>
      <c r="L354" s="711">
        <v>0.51818111455108362</v>
      </c>
      <c r="M354" s="711">
        <v>669.49</v>
      </c>
      <c r="N354" s="711">
        <v>1</v>
      </c>
      <c r="O354" s="711">
        <v>669.49</v>
      </c>
      <c r="P354" s="701">
        <v>0.25909055727554181</v>
      </c>
      <c r="Q354" s="712">
        <v>669.49</v>
      </c>
    </row>
    <row r="355" spans="1:17" ht="14.4" customHeight="1" x14ac:dyDescent="0.3">
      <c r="A355" s="695" t="s">
        <v>556</v>
      </c>
      <c r="B355" s="696" t="s">
        <v>4329</v>
      </c>
      <c r="C355" s="696" t="s">
        <v>4156</v>
      </c>
      <c r="D355" s="696" t="s">
        <v>4677</v>
      </c>
      <c r="E355" s="696" t="s">
        <v>4676</v>
      </c>
      <c r="F355" s="711">
        <v>12</v>
      </c>
      <c r="G355" s="711">
        <v>7752</v>
      </c>
      <c r="H355" s="711">
        <v>1</v>
      </c>
      <c r="I355" s="711">
        <v>646</v>
      </c>
      <c r="J355" s="711">
        <v>4</v>
      </c>
      <c r="K355" s="711">
        <v>2677.96</v>
      </c>
      <c r="L355" s="711">
        <v>0.34545407636738906</v>
      </c>
      <c r="M355" s="711">
        <v>669.49</v>
      </c>
      <c r="N355" s="711">
        <v>4</v>
      </c>
      <c r="O355" s="711">
        <v>2677.96</v>
      </c>
      <c r="P355" s="701">
        <v>0.34545407636738906</v>
      </c>
      <c r="Q355" s="712">
        <v>669.49</v>
      </c>
    </row>
    <row r="356" spans="1:17" ht="14.4" customHeight="1" x14ac:dyDescent="0.3">
      <c r="A356" s="695" t="s">
        <v>556</v>
      </c>
      <c r="B356" s="696" t="s">
        <v>4329</v>
      </c>
      <c r="C356" s="696" t="s">
        <v>4156</v>
      </c>
      <c r="D356" s="696" t="s">
        <v>4678</v>
      </c>
      <c r="E356" s="696" t="s">
        <v>4679</v>
      </c>
      <c r="F356" s="711"/>
      <c r="G356" s="711"/>
      <c r="H356" s="711"/>
      <c r="I356" s="711"/>
      <c r="J356" s="711">
        <v>2</v>
      </c>
      <c r="K356" s="711">
        <v>31800</v>
      </c>
      <c r="L356" s="711"/>
      <c r="M356" s="711">
        <v>15900</v>
      </c>
      <c r="N356" s="711"/>
      <c r="O356" s="711"/>
      <c r="P356" s="701"/>
      <c r="Q356" s="712"/>
    </row>
    <row r="357" spans="1:17" ht="14.4" customHeight="1" x14ac:dyDescent="0.3">
      <c r="A357" s="695" t="s">
        <v>556</v>
      </c>
      <c r="B357" s="696" t="s">
        <v>4329</v>
      </c>
      <c r="C357" s="696" t="s">
        <v>4156</v>
      </c>
      <c r="D357" s="696" t="s">
        <v>4680</v>
      </c>
      <c r="E357" s="696" t="s">
        <v>4681</v>
      </c>
      <c r="F357" s="711"/>
      <c r="G357" s="711"/>
      <c r="H357" s="711"/>
      <c r="I357" s="711"/>
      <c r="J357" s="711">
        <v>1</v>
      </c>
      <c r="K357" s="711">
        <v>9910</v>
      </c>
      <c r="L357" s="711"/>
      <c r="M357" s="711">
        <v>9910</v>
      </c>
      <c r="N357" s="711"/>
      <c r="O357" s="711"/>
      <c r="P357" s="701"/>
      <c r="Q357" s="712"/>
    </row>
    <row r="358" spans="1:17" ht="14.4" customHeight="1" x14ac:dyDescent="0.3">
      <c r="A358" s="695" t="s">
        <v>556</v>
      </c>
      <c r="B358" s="696" t="s">
        <v>4329</v>
      </c>
      <c r="C358" s="696" t="s">
        <v>4156</v>
      </c>
      <c r="D358" s="696" t="s">
        <v>4682</v>
      </c>
      <c r="E358" s="696" t="s">
        <v>4683</v>
      </c>
      <c r="F358" s="711"/>
      <c r="G358" s="711"/>
      <c r="H358" s="711"/>
      <c r="I358" s="711"/>
      <c r="J358" s="711"/>
      <c r="K358" s="711"/>
      <c r="L358" s="711"/>
      <c r="M358" s="711"/>
      <c r="N358" s="711">
        <v>1</v>
      </c>
      <c r="O358" s="711">
        <v>6115</v>
      </c>
      <c r="P358" s="701"/>
      <c r="Q358" s="712">
        <v>6115</v>
      </c>
    </row>
    <row r="359" spans="1:17" ht="14.4" customHeight="1" x14ac:dyDescent="0.3">
      <c r="A359" s="695" t="s">
        <v>556</v>
      </c>
      <c r="B359" s="696" t="s">
        <v>4329</v>
      </c>
      <c r="C359" s="696" t="s">
        <v>4156</v>
      </c>
      <c r="D359" s="696" t="s">
        <v>4684</v>
      </c>
      <c r="E359" s="696" t="s">
        <v>4685</v>
      </c>
      <c r="F359" s="711">
        <v>3</v>
      </c>
      <c r="G359" s="711">
        <v>1455.06</v>
      </c>
      <c r="H359" s="711">
        <v>1</v>
      </c>
      <c r="I359" s="711">
        <v>485.02</v>
      </c>
      <c r="J359" s="711">
        <v>3</v>
      </c>
      <c r="K359" s="711">
        <v>1455.06</v>
      </c>
      <c r="L359" s="711">
        <v>1</v>
      </c>
      <c r="M359" s="711">
        <v>485.02</v>
      </c>
      <c r="N359" s="711"/>
      <c r="O359" s="711"/>
      <c r="P359" s="701"/>
      <c r="Q359" s="712"/>
    </row>
    <row r="360" spans="1:17" ht="14.4" customHeight="1" x14ac:dyDescent="0.3">
      <c r="A360" s="695" t="s">
        <v>556</v>
      </c>
      <c r="B360" s="696" t="s">
        <v>4329</v>
      </c>
      <c r="C360" s="696" t="s">
        <v>4156</v>
      </c>
      <c r="D360" s="696" t="s">
        <v>4686</v>
      </c>
      <c r="E360" s="696" t="s">
        <v>4685</v>
      </c>
      <c r="F360" s="711">
        <v>21</v>
      </c>
      <c r="G360" s="711">
        <v>7595.49</v>
      </c>
      <c r="H360" s="711">
        <v>1</v>
      </c>
      <c r="I360" s="711">
        <v>361.69</v>
      </c>
      <c r="J360" s="711">
        <v>5</v>
      </c>
      <c r="K360" s="711">
        <v>1808.45</v>
      </c>
      <c r="L360" s="711">
        <v>0.23809523809523811</v>
      </c>
      <c r="M360" s="711">
        <v>361.69</v>
      </c>
      <c r="N360" s="711">
        <v>30</v>
      </c>
      <c r="O360" s="711">
        <v>10850.7</v>
      </c>
      <c r="P360" s="701">
        <v>1.4285714285714286</v>
      </c>
      <c r="Q360" s="712">
        <v>361.69</v>
      </c>
    </row>
    <row r="361" spans="1:17" ht="14.4" customHeight="1" x14ac:dyDescent="0.3">
      <c r="A361" s="695" t="s">
        <v>556</v>
      </c>
      <c r="B361" s="696" t="s">
        <v>4329</v>
      </c>
      <c r="C361" s="696" t="s">
        <v>4156</v>
      </c>
      <c r="D361" s="696" t="s">
        <v>4687</v>
      </c>
      <c r="E361" s="696" t="s">
        <v>4688</v>
      </c>
      <c r="F361" s="711">
        <v>1</v>
      </c>
      <c r="G361" s="711">
        <v>3292.8</v>
      </c>
      <c r="H361" s="711">
        <v>1</v>
      </c>
      <c r="I361" s="711">
        <v>3292.8</v>
      </c>
      <c r="J361" s="711"/>
      <c r="K361" s="711"/>
      <c r="L361" s="711"/>
      <c r="M361" s="711"/>
      <c r="N361" s="711"/>
      <c r="O361" s="711"/>
      <c r="P361" s="701"/>
      <c r="Q361" s="712"/>
    </row>
    <row r="362" spans="1:17" ht="14.4" customHeight="1" x14ac:dyDescent="0.3">
      <c r="A362" s="695" t="s">
        <v>556</v>
      </c>
      <c r="B362" s="696" t="s">
        <v>4329</v>
      </c>
      <c r="C362" s="696" t="s">
        <v>4156</v>
      </c>
      <c r="D362" s="696" t="s">
        <v>4689</v>
      </c>
      <c r="E362" s="696" t="s">
        <v>4688</v>
      </c>
      <c r="F362" s="711">
        <v>3</v>
      </c>
      <c r="G362" s="711">
        <v>16228.800000000001</v>
      </c>
      <c r="H362" s="711">
        <v>1</v>
      </c>
      <c r="I362" s="711">
        <v>5409.6</v>
      </c>
      <c r="J362" s="711"/>
      <c r="K362" s="711"/>
      <c r="L362" s="711"/>
      <c r="M362" s="711"/>
      <c r="N362" s="711"/>
      <c r="O362" s="711"/>
      <c r="P362" s="701"/>
      <c r="Q362" s="712"/>
    </row>
    <row r="363" spans="1:17" ht="14.4" customHeight="1" x14ac:dyDescent="0.3">
      <c r="A363" s="695" t="s">
        <v>556</v>
      </c>
      <c r="B363" s="696" t="s">
        <v>4329</v>
      </c>
      <c r="C363" s="696" t="s">
        <v>4156</v>
      </c>
      <c r="D363" s="696" t="s">
        <v>4690</v>
      </c>
      <c r="E363" s="696" t="s">
        <v>4691</v>
      </c>
      <c r="F363" s="711">
        <v>2</v>
      </c>
      <c r="G363" s="711">
        <v>9953.24</v>
      </c>
      <c r="H363" s="711">
        <v>1</v>
      </c>
      <c r="I363" s="711">
        <v>4976.62</v>
      </c>
      <c r="J363" s="711"/>
      <c r="K363" s="711"/>
      <c r="L363" s="711"/>
      <c r="M363" s="711"/>
      <c r="N363" s="711"/>
      <c r="O363" s="711"/>
      <c r="P363" s="701"/>
      <c r="Q363" s="712"/>
    </row>
    <row r="364" spans="1:17" ht="14.4" customHeight="1" x14ac:dyDescent="0.3">
      <c r="A364" s="695" t="s">
        <v>556</v>
      </c>
      <c r="B364" s="696" t="s">
        <v>4329</v>
      </c>
      <c r="C364" s="696" t="s">
        <v>4156</v>
      </c>
      <c r="D364" s="696" t="s">
        <v>4692</v>
      </c>
      <c r="E364" s="696" t="s">
        <v>4693</v>
      </c>
      <c r="F364" s="711"/>
      <c r="G364" s="711"/>
      <c r="H364" s="711"/>
      <c r="I364" s="711"/>
      <c r="J364" s="711">
        <v>2</v>
      </c>
      <c r="K364" s="711">
        <v>5602.58</v>
      </c>
      <c r="L364" s="711"/>
      <c r="M364" s="711">
        <v>2801.29</v>
      </c>
      <c r="N364" s="711">
        <v>1</v>
      </c>
      <c r="O364" s="711">
        <v>2801.29</v>
      </c>
      <c r="P364" s="701"/>
      <c r="Q364" s="712">
        <v>2801.29</v>
      </c>
    </row>
    <row r="365" spans="1:17" ht="14.4" customHeight="1" x14ac:dyDescent="0.3">
      <c r="A365" s="695" t="s">
        <v>556</v>
      </c>
      <c r="B365" s="696" t="s">
        <v>4329</v>
      </c>
      <c r="C365" s="696" t="s">
        <v>4156</v>
      </c>
      <c r="D365" s="696" t="s">
        <v>4694</v>
      </c>
      <c r="E365" s="696" t="s">
        <v>4695</v>
      </c>
      <c r="F365" s="711">
        <v>1</v>
      </c>
      <c r="G365" s="711">
        <v>5028.4399999999996</v>
      </c>
      <c r="H365" s="711">
        <v>1</v>
      </c>
      <c r="I365" s="711">
        <v>5028.4399999999996</v>
      </c>
      <c r="J365" s="711"/>
      <c r="K365" s="711"/>
      <c r="L365" s="711"/>
      <c r="M365" s="711"/>
      <c r="N365" s="711"/>
      <c r="O365" s="711"/>
      <c r="P365" s="701"/>
      <c r="Q365" s="712"/>
    </row>
    <row r="366" spans="1:17" ht="14.4" customHeight="1" x14ac:dyDescent="0.3">
      <c r="A366" s="695" t="s">
        <v>556</v>
      </c>
      <c r="B366" s="696" t="s">
        <v>4329</v>
      </c>
      <c r="C366" s="696" t="s">
        <v>4156</v>
      </c>
      <c r="D366" s="696" t="s">
        <v>4696</v>
      </c>
      <c r="E366" s="696" t="s">
        <v>4697</v>
      </c>
      <c r="F366" s="711"/>
      <c r="G366" s="711"/>
      <c r="H366" s="711"/>
      <c r="I366" s="711"/>
      <c r="J366" s="711">
        <v>2</v>
      </c>
      <c r="K366" s="711">
        <v>13668</v>
      </c>
      <c r="L366" s="711"/>
      <c r="M366" s="711">
        <v>6834</v>
      </c>
      <c r="N366" s="711">
        <v>5</v>
      </c>
      <c r="O366" s="711">
        <v>34170</v>
      </c>
      <c r="P366" s="701"/>
      <c r="Q366" s="712">
        <v>6834</v>
      </c>
    </row>
    <row r="367" spans="1:17" ht="14.4" customHeight="1" x14ac:dyDescent="0.3">
      <c r="A367" s="695" t="s">
        <v>556</v>
      </c>
      <c r="B367" s="696" t="s">
        <v>4329</v>
      </c>
      <c r="C367" s="696" t="s">
        <v>4156</v>
      </c>
      <c r="D367" s="696" t="s">
        <v>4698</v>
      </c>
      <c r="E367" s="696" t="s">
        <v>4699</v>
      </c>
      <c r="F367" s="711">
        <v>2</v>
      </c>
      <c r="G367" s="711">
        <v>33509.339999999997</v>
      </c>
      <c r="H367" s="711">
        <v>1</v>
      </c>
      <c r="I367" s="711">
        <v>16754.669999999998</v>
      </c>
      <c r="J367" s="711">
        <v>1</v>
      </c>
      <c r="K367" s="711">
        <v>16754.669999999998</v>
      </c>
      <c r="L367" s="711">
        <v>0.5</v>
      </c>
      <c r="M367" s="711">
        <v>16754.669999999998</v>
      </c>
      <c r="N367" s="711"/>
      <c r="O367" s="711"/>
      <c r="P367" s="701"/>
      <c r="Q367" s="712"/>
    </row>
    <row r="368" spans="1:17" ht="14.4" customHeight="1" x14ac:dyDescent="0.3">
      <c r="A368" s="695" t="s">
        <v>556</v>
      </c>
      <c r="B368" s="696" t="s">
        <v>4329</v>
      </c>
      <c r="C368" s="696" t="s">
        <v>4156</v>
      </c>
      <c r="D368" s="696" t="s">
        <v>4700</v>
      </c>
      <c r="E368" s="696" t="s">
        <v>4699</v>
      </c>
      <c r="F368" s="711">
        <v>2</v>
      </c>
      <c r="G368" s="711">
        <v>33509.339999999997</v>
      </c>
      <c r="H368" s="711">
        <v>1</v>
      </c>
      <c r="I368" s="711">
        <v>16754.669999999998</v>
      </c>
      <c r="J368" s="711">
        <v>1</v>
      </c>
      <c r="K368" s="711">
        <v>16754.669999999998</v>
      </c>
      <c r="L368" s="711">
        <v>0.5</v>
      </c>
      <c r="M368" s="711">
        <v>16754.669999999998</v>
      </c>
      <c r="N368" s="711"/>
      <c r="O368" s="711"/>
      <c r="P368" s="701"/>
      <c r="Q368" s="712"/>
    </row>
    <row r="369" spans="1:17" ht="14.4" customHeight="1" x14ac:dyDescent="0.3">
      <c r="A369" s="695" t="s">
        <v>556</v>
      </c>
      <c r="B369" s="696" t="s">
        <v>4329</v>
      </c>
      <c r="C369" s="696" t="s">
        <v>4156</v>
      </c>
      <c r="D369" s="696" t="s">
        <v>4701</v>
      </c>
      <c r="E369" s="696" t="s">
        <v>4702</v>
      </c>
      <c r="F369" s="711"/>
      <c r="G369" s="711"/>
      <c r="H369" s="711"/>
      <c r="I369" s="711"/>
      <c r="J369" s="711"/>
      <c r="K369" s="711"/>
      <c r="L369" s="711"/>
      <c r="M369" s="711"/>
      <c r="N369" s="711">
        <v>1</v>
      </c>
      <c r="O369" s="711">
        <v>8471.24</v>
      </c>
      <c r="P369" s="701"/>
      <c r="Q369" s="712">
        <v>8471.24</v>
      </c>
    </row>
    <row r="370" spans="1:17" ht="14.4" customHeight="1" x14ac:dyDescent="0.3">
      <c r="A370" s="695" t="s">
        <v>556</v>
      </c>
      <c r="B370" s="696" t="s">
        <v>4329</v>
      </c>
      <c r="C370" s="696" t="s">
        <v>4156</v>
      </c>
      <c r="D370" s="696" t="s">
        <v>4703</v>
      </c>
      <c r="E370" s="696" t="s">
        <v>4704</v>
      </c>
      <c r="F370" s="711"/>
      <c r="G370" s="711"/>
      <c r="H370" s="711"/>
      <c r="I370" s="711"/>
      <c r="J370" s="711">
        <v>4</v>
      </c>
      <c r="K370" s="711">
        <v>3409.24</v>
      </c>
      <c r="L370" s="711"/>
      <c r="M370" s="711">
        <v>852.31</v>
      </c>
      <c r="N370" s="711">
        <v>9</v>
      </c>
      <c r="O370" s="711">
        <v>7670.79</v>
      </c>
      <c r="P370" s="701"/>
      <c r="Q370" s="712">
        <v>852.31</v>
      </c>
    </row>
    <row r="371" spans="1:17" ht="14.4" customHeight="1" x14ac:dyDescent="0.3">
      <c r="A371" s="695" t="s">
        <v>556</v>
      </c>
      <c r="B371" s="696" t="s">
        <v>4329</v>
      </c>
      <c r="C371" s="696" t="s">
        <v>4156</v>
      </c>
      <c r="D371" s="696" t="s">
        <v>4705</v>
      </c>
      <c r="E371" s="696" t="s">
        <v>4706</v>
      </c>
      <c r="F371" s="711"/>
      <c r="G371" s="711"/>
      <c r="H371" s="711"/>
      <c r="I371" s="711"/>
      <c r="J371" s="711">
        <v>1</v>
      </c>
      <c r="K371" s="711">
        <v>12873.29</v>
      </c>
      <c r="L371" s="711"/>
      <c r="M371" s="711">
        <v>12873.29</v>
      </c>
      <c r="N371" s="711">
        <v>1</v>
      </c>
      <c r="O371" s="711">
        <v>12873.29</v>
      </c>
      <c r="P371" s="701"/>
      <c r="Q371" s="712">
        <v>12873.29</v>
      </c>
    </row>
    <row r="372" spans="1:17" ht="14.4" customHeight="1" x14ac:dyDescent="0.3">
      <c r="A372" s="695" t="s">
        <v>556</v>
      </c>
      <c r="B372" s="696" t="s">
        <v>4329</v>
      </c>
      <c r="C372" s="696" t="s">
        <v>4156</v>
      </c>
      <c r="D372" s="696" t="s">
        <v>4707</v>
      </c>
      <c r="E372" s="696" t="s">
        <v>4708</v>
      </c>
      <c r="F372" s="711"/>
      <c r="G372" s="711"/>
      <c r="H372" s="711"/>
      <c r="I372" s="711"/>
      <c r="J372" s="711">
        <v>1</v>
      </c>
      <c r="K372" s="711">
        <v>750.33</v>
      </c>
      <c r="L372" s="711"/>
      <c r="M372" s="711">
        <v>750.33</v>
      </c>
      <c r="N372" s="711">
        <v>1</v>
      </c>
      <c r="O372" s="711">
        <v>750.33</v>
      </c>
      <c r="P372" s="701"/>
      <c r="Q372" s="712">
        <v>750.33</v>
      </c>
    </row>
    <row r="373" spans="1:17" ht="14.4" customHeight="1" x14ac:dyDescent="0.3">
      <c r="A373" s="695" t="s">
        <v>556</v>
      </c>
      <c r="B373" s="696" t="s">
        <v>4329</v>
      </c>
      <c r="C373" s="696" t="s">
        <v>4156</v>
      </c>
      <c r="D373" s="696" t="s">
        <v>4709</v>
      </c>
      <c r="E373" s="696" t="s">
        <v>4710</v>
      </c>
      <c r="F373" s="711"/>
      <c r="G373" s="711"/>
      <c r="H373" s="711"/>
      <c r="I373" s="711"/>
      <c r="J373" s="711">
        <v>4.2</v>
      </c>
      <c r="K373" s="711">
        <v>10305.960000000001</v>
      </c>
      <c r="L373" s="711"/>
      <c r="M373" s="711">
        <v>2453.8000000000002</v>
      </c>
      <c r="N373" s="711">
        <v>2</v>
      </c>
      <c r="O373" s="711">
        <v>4907.6000000000004</v>
      </c>
      <c r="P373" s="701"/>
      <c r="Q373" s="712">
        <v>2453.8000000000002</v>
      </c>
    </row>
    <row r="374" spans="1:17" ht="14.4" customHeight="1" x14ac:dyDescent="0.3">
      <c r="A374" s="695" t="s">
        <v>556</v>
      </c>
      <c r="B374" s="696" t="s">
        <v>4329</v>
      </c>
      <c r="C374" s="696" t="s">
        <v>4156</v>
      </c>
      <c r="D374" s="696" t="s">
        <v>4711</v>
      </c>
      <c r="E374" s="696" t="s">
        <v>4710</v>
      </c>
      <c r="F374" s="711"/>
      <c r="G374" s="711"/>
      <c r="H374" s="711"/>
      <c r="I374" s="711"/>
      <c r="J374" s="711">
        <v>0.30000000000000004</v>
      </c>
      <c r="K374" s="711">
        <v>211.07999999999998</v>
      </c>
      <c r="L374" s="711"/>
      <c r="M374" s="711">
        <v>703.5999999999998</v>
      </c>
      <c r="N374" s="711">
        <v>0.2</v>
      </c>
      <c r="O374" s="711">
        <v>140.72</v>
      </c>
      <c r="P374" s="701"/>
      <c r="Q374" s="712">
        <v>703.59999999999991</v>
      </c>
    </row>
    <row r="375" spans="1:17" ht="14.4" customHeight="1" x14ac:dyDescent="0.3">
      <c r="A375" s="695" t="s">
        <v>556</v>
      </c>
      <c r="B375" s="696" t="s">
        <v>4329</v>
      </c>
      <c r="C375" s="696" t="s">
        <v>4156</v>
      </c>
      <c r="D375" s="696" t="s">
        <v>4712</v>
      </c>
      <c r="E375" s="696" t="s">
        <v>4710</v>
      </c>
      <c r="F375" s="711"/>
      <c r="G375" s="711"/>
      <c r="H375" s="711"/>
      <c r="I375" s="711"/>
      <c r="J375" s="711">
        <v>3</v>
      </c>
      <c r="K375" s="711">
        <v>4617</v>
      </c>
      <c r="L375" s="711"/>
      <c r="M375" s="711">
        <v>1539</v>
      </c>
      <c r="N375" s="711">
        <v>0.8</v>
      </c>
      <c r="O375" s="711">
        <v>1231.2</v>
      </c>
      <c r="P375" s="701"/>
      <c r="Q375" s="712">
        <v>1539</v>
      </c>
    </row>
    <row r="376" spans="1:17" ht="14.4" customHeight="1" x14ac:dyDescent="0.3">
      <c r="A376" s="695" t="s">
        <v>556</v>
      </c>
      <c r="B376" s="696" t="s">
        <v>4329</v>
      </c>
      <c r="C376" s="696" t="s">
        <v>4156</v>
      </c>
      <c r="D376" s="696" t="s">
        <v>4713</v>
      </c>
      <c r="E376" s="696" t="s">
        <v>4710</v>
      </c>
      <c r="F376" s="711"/>
      <c r="G376" s="711"/>
      <c r="H376" s="711"/>
      <c r="I376" s="711"/>
      <c r="J376" s="711">
        <v>1.6</v>
      </c>
      <c r="K376" s="711">
        <v>2836.9599999999996</v>
      </c>
      <c r="L376" s="711"/>
      <c r="M376" s="711">
        <v>1773.0999999999997</v>
      </c>
      <c r="N376" s="711">
        <v>0.6</v>
      </c>
      <c r="O376" s="711">
        <v>1063.8599999999999</v>
      </c>
      <c r="P376" s="701"/>
      <c r="Q376" s="712">
        <v>1773.1</v>
      </c>
    </row>
    <row r="377" spans="1:17" ht="14.4" customHeight="1" x14ac:dyDescent="0.3">
      <c r="A377" s="695" t="s">
        <v>556</v>
      </c>
      <c r="B377" s="696" t="s">
        <v>4329</v>
      </c>
      <c r="C377" s="696" t="s">
        <v>4156</v>
      </c>
      <c r="D377" s="696" t="s">
        <v>4714</v>
      </c>
      <c r="E377" s="696" t="s">
        <v>4496</v>
      </c>
      <c r="F377" s="711"/>
      <c r="G377" s="711"/>
      <c r="H377" s="711"/>
      <c r="I377" s="711"/>
      <c r="J377" s="711">
        <v>0.60000000000000009</v>
      </c>
      <c r="K377" s="711">
        <v>128.06</v>
      </c>
      <c r="L377" s="711"/>
      <c r="M377" s="711">
        <v>213.43333333333331</v>
      </c>
      <c r="N377" s="711"/>
      <c r="O377" s="711"/>
      <c r="P377" s="701"/>
      <c r="Q377" s="712"/>
    </row>
    <row r="378" spans="1:17" ht="14.4" customHeight="1" x14ac:dyDescent="0.3">
      <c r="A378" s="695" t="s">
        <v>556</v>
      </c>
      <c r="B378" s="696" t="s">
        <v>4329</v>
      </c>
      <c r="C378" s="696" t="s">
        <v>4156</v>
      </c>
      <c r="D378" s="696" t="s">
        <v>4715</v>
      </c>
      <c r="E378" s="696" t="s">
        <v>4496</v>
      </c>
      <c r="F378" s="711">
        <v>0.89999999999999991</v>
      </c>
      <c r="G378" s="711">
        <v>226.79999999999998</v>
      </c>
      <c r="H378" s="711">
        <v>1</v>
      </c>
      <c r="I378" s="711">
        <v>252</v>
      </c>
      <c r="J378" s="711">
        <v>3.1</v>
      </c>
      <c r="K378" s="711">
        <v>781.26</v>
      </c>
      <c r="L378" s="711">
        <v>3.4447089947089951</v>
      </c>
      <c r="M378" s="711">
        <v>252.01935483870966</v>
      </c>
      <c r="N378" s="711">
        <v>3</v>
      </c>
      <c r="O378" s="711">
        <v>756.04</v>
      </c>
      <c r="P378" s="701">
        <v>3.3335097001763669</v>
      </c>
      <c r="Q378" s="712">
        <v>252.01333333333332</v>
      </c>
    </row>
    <row r="379" spans="1:17" ht="14.4" customHeight="1" x14ac:dyDescent="0.3">
      <c r="A379" s="695" t="s">
        <v>556</v>
      </c>
      <c r="B379" s="696" t="s">
        <v>4329</v>
      </c>
      <c r="C379" s="696" t="s">
        <v>4156</v>
      </c>
      <c r="D379" s="696" t="s">
        <v>4716</v>
      </c>
      <c r="E379" s="696" t="s">
        <v>4496</v>
      </c>
      <c r="F379" s="711"/>
      <c r="G379" s="711"/>
      <c r="H379" s="711"/>
      <c r="I379" s="711"/>
      <c r="J379" s="711">
        <v>0.2</v>
      </c>
      <c r="K379" s="711">
        <v>73.39</v>
      </c>
      <c r="L379" s="711"/>
      <c r="M379" s="711">
        <v>366.95</v>
      </c>
      <c r="N379" s="711"/>
      <c r="O379" s="711"/>
      <c r="P379" s="701"/>
      <c r="Q379" s="712"/>
    </row>
    <row r="380" spans="1:17" ht="14.4" customHeight="1" x14ac:dyDescent="0.3">
      <c r="A380" s="695" t="s">
        <v>556</v>
      </c>
      <c r="B380" s="696" t="s">
        <v>4329</v>
      </c>
      <c r="C380" s="696" t="s">
        <v>4156</v>
      </c>
      <c r="D380" s="696" t="s">
        <v>4717</v>
      </c>
      <c r="E380" s="696" t="s">
        <v>4718</v>
      </c>
      <c r="F380" s="711">
        <v>1</v>
      </c>
      <c r="G380" s="711">
        <v>1664.4</v>
      </c>
      <c r="H380" s="711">
        <v>1</v>
      </c>
      <c r="I380" s="711">
        <v>1664.4</v>
      </c>
      <c r="J380" s="711"/>
      <c r="K380" s="711"/>
      <c r="L380" s="711"/>
      <c r="M380" s="711"/>
      <c r="N380" s="711"/>
      <c r="O380" s="711"/>
      <c r="P380" s="701"/>
      <c r="Q380" s="712"/>
    </row>
    <row r="381" spans="1:17" ht="14.4" customHeight="1" x14ac:dyDescent="0.3">
      <c r="A381" s="695" t="s">
        <v>556</v>
      </c>
      <c r="B381" s="696" t="s">
        <v>4329</v>
      </c>
      <c r="C381" s="696" t="s">
        <v>4156</v>
      </c>
      <c r="D381" s="696" t="s">
        <v>4719</v>
      </c>
      <c r="E381" s="696" t="s">
        <v>4720</v>
      </c>
      <c r="F381" s="711">
        <v>1</v>
      </c>
      <c r="G381" s="711">
        <v>3637</v>
      </c>
      <c r="H381" s="711">
        <v>1</v>
      </c>
      <c r="I381" s="711">
        <v>3637</v>
      </c>
      <c r="J381" s="711"/>
      <c r="K381" s="711"/>
      <c r="L381" s="711"/>
      <c r="M381" s="711"/>
      <c r="N381" s="711"/>
      <c r="O381" s="711"/>
      <c r="P381" s="701"/>
      <c r="Q381" s="712"/>
    </row>
    <row r="382" spans="1:17" ht="14.4" customHeight="1" x14ac:dyDescent="0.3">
      <c r="A382" s="695" t="s">
        <v>556</v>
      </c>
      <c r="B382" s="696" t="s">
        <v>4329</v>
      </c>
      <c r="C382" s="696" t="s">
        <v>4156</v>
      </c>
      <c r="D382" s="696" t="s">
        <v>4721</v>
      </c>
      <c r="E382" s="696" t="s">
        <v>4722</v>
      </c>
      <c r="F382" s="711"/>
      <c r="G382" s="711"/>
      <c r="H382" s="711"/>
      <c r="I382" s="711"/>
      <c r="J382" s="711"/>
      <c r="K382" s="711"/>
      <c r="L382" s="711"/>
      <c r="M382" s="711"/>
      <c r="N382" s="711">
        <v>3</v>
      </c>
      <c r="O382" s="711">
        <v>1685.13</v>
      </c>
      <c r="P382" s="701"/>
      <c r="Q382" s="712">
        <v>561.71</v>
      </c>
    </row>
    <row r="383" spans="1:17" ht="14.4" customHeight="1" x14ac:dyDescent="0.3">
      <c r="A383" s="695" t="s">
        <v>556</v>
      </c>
      <c r="B383" s="696" t="s">
        <v>4329</v>
      </c>
      <c r="C383" s="696" t="s">
        <v>4156</v>
      </c>
      <c r="D383" s="696" t="s">
        <v>4723</v>
      </c>
      <c r="E383" s="696" t="s">
        <v>4722</v>
      </c>
      <c r="F383" s="711">
        <v>2</v>
      </c>
      <c r="G383" s="711">
        <v>801.32</v>
      </c>
      <c r="H383" s="711">
        <v>1</v>
      </c>
      <c r="I383" s="711">
        <v>400.66</v>
      </c>
      <c r="J383" s="711"/>
      <c r="K383" s="711"/>
      <c r="L383" s="711"/>
      <c r="M383" s="711"/>
      <c r="N383" s="711"/>
      <c r="O383" s="711"/>
      <c r="P383" s="701"/>
      <c r="Q383" s="712"/>
    </row>
    <row r="384" spans="1:17" ht="14.4" customHeight="1" x14ac:dyDescent="0.3">
      <c r="A384" s="695" t="s">
        <v>556</v>
      </c>
      <c r="B384" s="696" t="s">
        <v>4329</v>
      </c>
      <c r="C384" s="696" t="s">
        <v>4156</v>
      </c>
      <c r="D384" s="696" t="s">
        <v>4724</v>
      </c>
      <c r="E384" s="696" t="s">
        <v>4722</v>
      </c>
      <c r="F384" s="711">
        <v>1</v>
      </c>
      <c r="G384" s="711">
        <v>503.98</v>
      </c>
      <c r="H384" s="711">
        <v>1</v>
      </c>
      <c r="I384" s="711">
        <v>503.98</v>
      </c>
      <c r="J384" s="711"/>
      <c r="K384" s="711"/>
      <c r="L384" s="711"/>
      <c r="M384" s="711"/>
      <c r="N384" s="711"/>
      <c r="O384" s="711"/>
      <c r="P384" s="701"/>
      <c r="Q384" s="712"/>
    </row>
    <row r="385" spans="1:17" ht="14.4" customHeight="1" x14ac:dyDescent="0.3">
      <c r="A385" s="695" t="s">
        <v>556</v>
      </c>
      <c r="B385" s="696" t="s">
        <v>4329</v>
      </c>
      <c r="C385" s="696" t="s">
        <v>4156</v>
      </c>
      <c r="D385" s="696" t="s">
        <v>4725</v>
      </c>
      <c r="E385" s="696" t="s">
        <v>4726</v>
      </c>
      <c r="F385" s="711"/>
      <c r="G385" s="711"/>
      <c r="H385" s="711"/>
      <c r="I385" s="711"/>
      <c r="J385" s="711">
        <v>3</v>
      </c>
      <c r="K385" s="711">
        <v>11450.789999999999</v>
      </c>
      <c r="L385" s="711"/>
      <c r="M385" s="711">
        <v>3816.93</v>
      </c>
      <c r="N385" s="711">
        <v>1</v>
      </c>
      <c r="O385" s="711">
        <v>3816.93</v>
      </c>
      <c r="P385" s="701"/>
      <c r="Q385" s="712">
        <v>3816.93</v>
      </c>
    </row>
    <row r="386" spans="1:17" ht="14.4" customHeight="1" x14ac:dyDescent="0.3">
      <c r="A386" s="695" t="s">
        <v>556</v>
      </c>
      <c r="B386" s="696" t="s">
        <v>4329</v>
      </c>
      <c r="C386" s="696" t="s">
        <v>4156</v>
      </c>
      <c r="D386" s="696" t="s">
        <v>4727</v>
      </c>
      <c r="E386" s="696" t="s">
        <v>4496</v>
      </c>
      <c r="F386" s="711">
        <v>14</v>
      </c>
      <c r="G386" s="711">
        <v>7660.8</v>
      </c>
      <c r="H386" s="711">
        <v>1</v>
      </c>
      <c r="I386" s="711">
        <v>547.20000000000005</v>
      </c>
      <c r="J386" s="711">
        <v>40</v>
      </c>
      <c r="K386" s="711">
        <v>21888</v>
      </c>
      <c r="L386" s="711">
        <v>2.8571428571428572</v>
      </c>
      <c r="M386" s="711">
        <v>547.20000000000005</v>
      </c>
      <c r="N386" s="711"/>
      <c r="O386" s="711"/>
      <c r="P386" s="701"/>
      <c r="Q386" s="712"/>
    </row>
    <row r="387" spans="1:17" ht="14.4" customHeight="1" x14ac:dyDescent="0.3">
      <c r="A387" s="695" t="s">
        <v>556</v>
      </c>
      <c r="B387" s="696" t="s">
        <v>4329</v>
      </c>
      <c r="C387" s="696" t="s">
        <v>4156</v>
      </c>
      <c r="D387" s="696" t="s">
        <v>4728</v>
      </c>
      <c r="E387" s="696" t="s">
        <v>4496</v>
      </c>
      <c r="F387" s="711">
        <v>3</v>
      </c>
      <c r="G387" s="711">
        <v>4961.42</v>
      </c>
      <c r="H387" s="711">
        <v>1</v>
      </c>
      <c r="I387" s="711">
        <v>1653.8066666666666</v>
      </c>
      <c r="J387" s="711">
        <v>6</v>
      </c>
      <c r="K387" s="711">
        <v>10160.52</v>
      </c>
      <c r="L387" s="711">
        <v>2.0479056399176043</v>
      </c>
      <c r="M387" s="711">
        <v>1693.42</v>
      </c>
      <c r="N387" s="711"/>
      <c r="O387" s="711"/>
      <c r="P387" s="701"/>
      <c r="Q387" s="712"/>
    </row>
    <row r="388" spans="1:17" ht="14.4" customHeight="1" x14ac:dyDescent="0.3">
      <c r="A388" s="695" t="s">
        <v>556</v>
      </c>
      <c r="B388" s="696" t="s">
        <v>4329</v>
      </c>
      <c r="C388" s="696" t="s">
        <v>4156</v>
      </c>
      <c r="D388" s="696" t="s">
        <v>4729</v>
      </c>
      <c r="E388" s="696" t="s">
        <v>4496</v>
      </c>
      <c r="F388" s="711">
        <v>17</v>
      </c>
      <c r="G388" s="711">
        <v>31301.05</v>
      </c>
      <c r="H388" s="711">
        <v>1</v>
      </c>
      <c r="I388" s="711">
        <v>1841.2382352941177</v>
      </c>
      <c r="J388" s="711">
        <v>14</v>
      </c>
      <c r="K388" s="711">
        <v>25884.179999999997</v>
      </c>
      <c r="L388" s="711">
        <v>0.82694286613388357</v>
      </c>
      <c r="M388" s="711">
        <v>1848.8699999999997</v>
      </c>
      <c r="N388" s="711">
        <v>36</v>
      </c>
      <c r="O388" s="711">
        <v>66559.320000000007</v>
      </c>
      <c r="P388" s="701">
        <v>2.1264245129157011</v>
      </c>
      <c r="Q388" s="712">
        <v>1848.8700000000001</v>
      </c>
    </row>
    <row r="389" spans="1:17" ht="14.4" customHeight="1" x14ac:dyDescent="0.3">
      <c r="A389" s="695" t="s">
        <v>556</v>
      </c>
      <c r="B389" s="696" t="s">
        <v>4329</v>
      </c>
      <c r="C389" s="696" t="s">
        <v>4156</v>
      </c>
      <c r="D389" s="696" t="s">
        <v>4730</v>
      </c>
      <c r="E389" s="696" t="s">
        <v>4731</v>
      </c>
      <c r="F389" s="711">
        <v>2</v>
      </c>
      <c r="G389" s="711">
        <v>3689.46</v>
      </c>
      <c r="H389" s="711">
        <v>1</v>
      </c>
      <c r="I389" s="711">
        <v>1844.73</v>
      </c>
      <c r="J389" s="711"/>
      <c r="K389" s="711"/>
      <c r="L389" s="711"/>
      <c r="M389" s="711"/>
      <c r="N389" s="711"/>
      <c r="O389" s="711"/>
      <c r="P389" s="701"/>
      <c r="Q389" s="712"/>
    </row>
    <row r="390" spans="1:17" ht="14.4" customHeight="1" x14ac:dyDescent="0.3">
      <c r="A390" s="695" t="s">
        <v>556</v>
      </c>
      <c r="B390" s="696" t="s">
        <v>4329</v>
      </c>
      <c r="C390" s="696" t="s">
        <v>4156</v>
      </c>
      <c r="D390" s="696" t="s">
        <v>4732</v>
      </c>
      <c r="E390" s="696" t="s">
        <v>4731</v>
      </c>
      <c r="F390" s="711"/>
      <c r="G390" s="711"/>
      <c r="H390" s="711"/>
      <c r="I390" s="711"/>
      <c r="J390" s="711">
        <v>1</v>
      </c>
      <c r="K390" s="711">
        <v>2362.91</v>
      </c>
      <c r="L390" s="711"/>
      <c r="M390" s="711">
        <v>2362.91</v>
      </c>
      <c r="N390" s="711"/>
      <c r="O390" s="711"/>
      <c r="P390" s="701"/>
      <c r="Q390" s="712"/>
    </row>
    <row r="391" spans="1:17" ht="14.4" customHeight="1" x14ac:dyDescent="0.3">
      <c r="A391" s="695" t="s">
        <v>556</v>
      </c>
      <c r="B391" s="696" t="s">
        <v>4329</v>
      </c>
      <c r="C391" s="696" t="s">
        <v>4156</v>
      </c>
      <c r="D391" s="696" t="s">
        <v>4733</v>
      </c>
      <c r="E391" s="696" t="s">
        <v>4734</v>
      </c>
      <c r="F391" s="711">
        <v>1</v>
      </c>
      <c r="G391" s="711">
        <v>22843.53</v>
      </c>
      <c r="H391" s="711">
        <v>1</v>
      </c>
      <c r="I391" s="711">
        <v>22843.53</v>
      </c>
      <c r="J391" s="711"/>
      <c r="K391" s="711"/>
      <c r="L391" s="711"/>
      <c r="M391" s="711"/>
      <c r="N391" s="711"/>
      <c r="O391" s="711"/>
      <c r="P391" s="701"/>
      <c r="Q391" s="712"/>
    </row>
    <row r="392" spans="1:17" ht="14.4" customHeight="1" x14ac:dyDescent="0.3">
      <c r="A392" s="695" t="s">
        <v>556</v>
      </c>
      <c r="B392" s="696" t="s">
        <v>4329</v>
      </c>
      <c r="C392" s="696" t="s">
        <v>4156</v>
      </c>
      <c r="D392" s="696" t="s">
        <v>4735</v>
      </c>
      <c r="E392" s="696" t="s">
        <v>4736</v>
      </c>
      <c r="F392" s="711">
        <v>3</v>
      </c>
      <c r="G392" s="711">
        <v>8997.7199999999993</v>
      </c>
      <c r="H392" s="711">
        <v>1</v>
      </c>
      <c r="I392" s="711">
        <v>2999.24</v>
      </c>
      <c r="J392" s="711"/>
      <c r="K392" s="711"/>
      <c r="L392" s="711"/>
      <c r="M392" s="711"/>
      <c r="N392" s="711"/>
      <c r="O392" s="711"/>
      <c r="P392" s="701"/>
      <c r="Q392" s="712"/>
    </row>
    <row r="393" spans="1:17" ht="14.4" customHeight="1" x14ac:dyDescent="0.3">
      <c r="A393" s="695" t="s">
        <v>556</v>
      </c>
      <c r="B393" s="696" t="s">
        <v>4329</v>
      </c>
      <c r="C393" s="696" t="s">
        <v>4156</v>
      </c>
      <c r="D393" s="696" t="s">
        <v>4737</v>
      </c>
      <c r="E393" s="696" t="s">
        <v>4738</v>
      </c>
      <c r="F393" s="711"/>
      <c r="G393" s="711"/>
      <c r="H393" s="711"/>
      <c r="I393" s="711"/>
      <c r="J393" s="711">
        <v>1</v>
      </c>
      <c r="K393" s="711">
        <v>8076.38</v>
      </c>
      <c r="L393" s="711"/>
      <c r="M393" s="711">
        <v>8076.38</v>
      </c>
      <c r="N393" s="711"/>
      <c r="O393" s="711"/>
      <c r="P393" s="701"/>
      <c r="Q393" s="712"/>
    </row>
    <row r="394" spans="1:17" ht="14.4" customHeight="1" x14ac:dyDescent="0.3">
      <c r="A394" s="695" t="s">
        <v>556</v>
      </c>
      <c r="B394" s="696" t="s">
        <v>4329</v>
      </c>
      <c r="C394" s="696" t="s">
        <v>4156</v>
      </c>
      <c r="D394" s="696" t="s">
        <v>4739</v>
      </c>
      <c r="E394" s="696" t="s">
        <v>4740</v>
      </c>
      <c r="F394" s="711"/>
      <c r="G394" s="711"/>
      <c r="H394" s="711"/>
      <c r="I394" s="711"/>
      <c r="J394" s="711">
        <v>1</v>
      </c>
      <c r="K394" s="711">
        <v>2999.24</v>
      </c>
      <c r="L394" s="711"/>
      <c r="M394" s="711">
        <v>2999.24</v>
      </c>
      <c r="N394" s="711"/>
      <c r="O394" s="711"/>
      <c r="P394" s="701"/>
      <c r="Q394" s="712"/>
    </row>
    <row r="395" spans="1:17" ht="14.4" customHeight="1" x14ac:dyDescent="0.3">
      <c r="A395" s="695" t="s">
        <v>556</v>
      </c>
      <c r="B395" s="696" t="s">
        <v>4329</v>
      </c>
      <c r="C395" s="696" t="s">
        <v>4156</v>
      </c>
      <c r="D395" s="696" t="s">
        <v>4741</v>
      </c>
      <c r="E395" s="696" t="s">
        <v>4742</v>
      </c>
      <c r="F395" s="711"/>
      <c r="G395" s="711"/>
      <c r="H395" s="711"/>
      <c r="I395" s="711"/>
      <c r="J395" s="711">
        <v>1</v>
      </c>
      <c r="K395" s="711">
        <v>307.8</v>
      </c>
      <c r="L395" s="711"/>
      <c r="M395" s="711">
        <v>307.8</v>
      </c>
      <c r="N395" s="711"/>
      <c r="O395" s="711"/>
      <c r="P395" s="701"/>
      <c r="Q395" s="712"/>
    </row>
    <row r="396" spans="1:17" ht="14.4" customHeight="1" x14ac:dyDescent="0.3">
      <c r="A396" s="695" t="s">
        <v>556</v>
      </c>
      <c r="B396" s="696" t="s">
        <v>4329</v>
      </c>
      <c r="C396" s="696" t="s">
        <v>4156</v>
      </c>
      <c r="D396" s="696" t="s">
        <v>4743</v>
      </c>
      <c r="E396" s="696" t="s">
        <v>4744</v>
      </c>
      <c r="F396" s="711">
        <v>4</v>
      </c>
      <c r="G396" s="711">
        <v>2999.64</v>
      </c>
      <c r="H396" s="711">
        <v>1</v>
      </c>
      <c r="I396" s="711">
        <v>749.91</v>
      </c>
      <c r="J396" s="711">
        <v>4</v>
      </c>
      <c r="K396" s="711">
        <v>2999.64</v>
      </c>
      <c r="L396" s="711">
        <v>1</v>
      </c>
      <c r="M396" s="711">
        <v>749.91</v>
      </c>
      <c r="N396" s="711"/>
      <c r="O396" s="711"/>
      <c r="P396" s="701"/>
      <c r="Q396" s="712"/>
    </row>
    <row r="397" spans="1:17" ht="14.4" customHeight="1" x14ac:dyDescent="0.3">
      <c r="A397" s="695" t="s">
        <v>556</v>
      </c>
      <c r="B397" s="696" t="s">
        <v>4329</v>
      </c>
      <c r="C397" s="696" t="s">
        <v>4156</v>
      </c>
      <c r="D397" s="696" t="s">
        <v>4745</v>
      </c>
      <c r="E397" s="696" t="s">
        <v>4746</v>
      </c>
      <c r="F397" s="711">
        <v>0.8</v>
      </c>
      <c r="G397" s="711">
        <v>60.02</v>
      </c>
      <c r="H397" s="711">
        <v>1</v>
      </c>
      <c r="I397" s="711">
        <v>75.025000000000006</v>
      </c>
      <c r="J397" s="711">
        <v>0.8</v>
      </c>
      <c r="K397" s="711">
        <v>60.02</v>
      </c>
      <c r="L397" s="711">
        <v>1</v>
      </c>
      <c r="M397" s="711">
        <v>75.025000000000006</v>
      </c>
      <c r="N397" s="711"/>
      <c r="O397" s="711"/>
      <c r="P397" s="701"/>
      <c r="Q397" s="712"/>
    </row>
    <row r="398" spans="1:17" ht="14.4" customHeight="1" x14ac:dyDescent="0.3">
      <c r="A398" s="695" t="s">
        <v>556</v>
      </c>
      <c r="B398" s="696" t="s">
        <v>4329</v>
      </c>
      <c r="C398" s="696" t="s">
        <v>4156</v>
      </c>
      <c r="D398" s="696" t="s">
        <v>4747</v>
      </c>
      <c r="E398" s="696" t="s">
        <v>4748</v>
      </c>
      <c r="F398" s="711"/>
      <c r="G398" s="711"/>
      <c r="H398" s="711"/>
      <c r="I398" s="711"/>
      <c r="J398" s="711"/>
      <c r="K398" s="711"/>
      <c r="L398" s="711"/>
      <c r="M398" s="711"/>
      <c r="N398" s="711">
        <v>3</v>
      </c>
      <c r="O398" s="711">
        <v>3699.81</v>
      </c>
      <c r="P398" s="701"/>
      <c r="Q398" s="712">
        <v>1233.27</v>
      </c>
    </row>
    <row r="399" spans="1:17" ht="14.4" customHeight="1" x14ac:dyDescent="0.3">
      <c r="A399" s="695" t="s">
        <v>556</v>
      </c>
      <c r="B399" s="696" t="s">
        <v>4329</v>
      </c>
      <c r="C399" s="696" t="s">
        <v>4156</v>
      </c>
      <c r="D399" s="696" t="s">
        <v>4749</v>
      </c>
      <c r="E399" s="696" t="s">
        <v>4750</v>
      </c>
      <c r="F399" s="711"/>
      <c r="G399" s="711"/>
      <c r="H399" s="711"/>
      <c r="I399" s="711"/>
      <c r="J399" s="711">
        <v>1</v>
      </c>
      <c r="K399" s="711">
        <v>5774.62</v>
      </c>
      <c r="L399" s="711"/>
      <c r="M399" s="711">
        <v>5774.62</v>
      </c>
      <c r="N399" s="711">
        <v>1</v>
      </c>
      <c r="O399" s="711">
        <v>5774.62</v>
      </c>
      <c r="P399" s="701"/>
      <c r="Q399" s="712">
        <v>5774.62</v>
      </c>
    </row>
    <row r="400" spans="1:17" ht="14.4" customHeight="1" x14ac:dyDescent="0.3">
      <c r="A400" s="695" t="s">
        <v>556</v>
      </c>
      <c r="B400" s="696" t="s">
        <v>4329</v>
      </c>
      <c r="C400" s="696" t="s">
        <v>4156</v>
      </c>
      <c r="D400" s="696" t="s">
        <v>4751</v>
      </c>
      <c r="E400" s="696" t="s">
        <v>4752</v>
      </c>
      <c r="F400" s="711"/>
      <c r="G400" s="711"/>
      <c r="H400" s="711"/>
      <c r="I400" s="711"/>
      <c r="J400" s="711">
        <v>1</v>
      </c>
      <c r="K400" s="711">
        <v>8704.42</v>
      </c>
      <c r="L400" s="711"/>
      <c r="M400" s="711">
        <v>8704.42</v>
      </c>
      <c r="N400" s="711">
        <v>2</v>
      </c>
      <c r="O400" s="711">
        <v>17408.84</v>
      </c>
      <c r="P400" s="701"/>
      <c r="Q400" s="712">
        <v>8704.42</v>
      </c>
    </row>
    <row r="401" spans="1:17" ht="14.4" customHeight="1" x14ac:dyDescent="0.3">
      <c r="A401" s="695" t="s">
        <v>556</v>
      </c>
      <c r="B401" s="696" t="s">
        <v>4329</v>
      </c>
      <c r="C401" s="696" t="s">
        <v>4156</v>
      </c>
      <c r="D401" s="696" t="s">
        <v>4753</v>
      </c>
      <c r="E401" s="696" t="s">
        <v>4754</v>
      </c>
      <c r="F401" s="711"/>
      <c r="G401" s="711"/>
      <c r="H401" s="711"/>
      <c r="I401" s="711"/>
      <c r="J401" s="711">
        <v>1</v>
      </c>
      <c r="K401" s="711">
        <v>1664.4</v>
      </c>
      <c r="L401" s="711"/>
      <c r="M401" s="711">
        <v>1664.4</v>
      </c>
      <c r="N401" s="711">
        <v>2</v>
      </c>
      <c r="O401" s="711">
        <v>3328.8</v>
      </c>
      <c r="P401" s="701"/>
      <c r="Q401" s="712">
        <v>1664.4</v>
      </c>
    </row>
    <row r="402" spans="1:17" ht="14.4" customHeight="1" x14ac:dyDescent="0.3">
      <c r="A402" s="695" t="s">
        <v>556</v>
      </c>
      <c r="B402" s="696" t="s">
        <v>4329</v>
      </c>
      <c r="C402" s="696" t="s">
        <v>4156</v>
      </c>
      <c r="D402" s="696" t="s">
        <v>4755</v>
      </c>
      <c r="E402" s="696" t="s">
        <v>4756</v>
      </c>
      <c r="F402" s="711">
        <v>5</v>
      </c>
      <c r="G402" s="711">
        <v>10368.799999999999</v>
      </c>
      <c r="H402" s="711">
        <v>1</v>
      </c>
      <c r="I402" s="711">
        <v>2073.7599999999998</v>
      </c>
      <c r="J402" s="711"/>
      <c r="K402" s="711"/>
      <c r="L402" s="711"/>
      <c r="M402" s="711"/>
      <c r="N402" s="711">
        <v>1</v>
      </c>
      <c r="O402" s="711">
        <v>2073.7600000000002</v>
      </c>
      <c r="P402" s="701">
        <v>0.20000000000000004</v>
      </c>
      <c r="Q402" s="712">
        <v>2073.7600000000002</v>
      </c>
    </row>
    <row r="403" spans="1:17" ht="14.4" customHeight="1" x14ac:dyDescent="0.3">
      <c r="A403" s="695" t="s">
        <v>556</v>
      </c>
      <c r="B403" s="696" t="s">
        <v>4329</v>
      </c>
      <c r="C403" s="696" t="s">
        <v>4156</v>
      </c>
      <c r="D403" s="696" t="s">
        <v>4757</v>
      </c>
      <c r="E403" s="696" t="s">
        <v>4758</v>
      </c>
      <c r="F403" s="711">
        <v>6</v>
      </c>
      <c r="G403" s="711">
        <v>29767.800000000003</v>
      </c>
      <c r="H403" s="711">
        <v>1</v>
      </c>
      <c r="I403" s="711">
        <v>4961.3</v>
      </c>
      <c r="J403" s="711"/>
      <c r="K403" s="711"/>
      <c r="L403" s="711"/>
      <c r="M403" s="711"/>
      <c r="N403" s="711">
        <v>2</v>
      </c>
      <c r="O403" s="711">
        <v>9922.6</v>
      </c>
      <c r="P403" s="701">
        <v>0.33333333333333331</v>
      </c>
      <c r="Q403" s="712">
        <v>4961.3</v>
      </c>
    </row>
    <row r="404" spans="1:17" ht="14.4" customHeight="1" x14ac:dyDescent="0.3">
      <c r="A404" s="695" t="s">
        <v>556</v>
      </c>
      <c r="B404" s="696" t="s">
        <v>4329</v>
      </c>
      <c r="C404" s="696" t="s">
        <v>4156</v>
      </c>
      <c r="D404" s="696" t="s">
        <v>4759</v>
      </c>
      <c r="E404" s="696" t="s">
        <v>4760</v>
      </c>
      <c r="F404" s="711">
        <v>11</v>
      </c>
      <c r="G404" s="711">
        <v>33715</v>
      </c>
      <c r="H404" s="711">
        <v>1</v>
      </c>
      <c r="I404" s="711">
        <v>3065</v>
      </c>
      <c r="J404" s="711">
        <v>3</v>
      </c>
      <c r="K404" s="711">
        <v>9405</v>
      </c>
      <c r="L404" s="711">
        <v>0.27895595432300163</v>
      </c>
      <c r="M404" s="711">
        <v>3135</v>
      </c>
      <c r="N404" s="711"/>
      <c r="O404" s="711"/>
      <c r="P404" s="701"/>
      <c r="Q404" s="712"/>
    </row>
    <row r="405" spans="1:17" ht="14.4" customHeight="1" x14ac:dyDescent="0.3">
      <c r="A405" s="695" t="s">
        <v>556</v>
      </c>
      <c r="B405" s="696" t="s">
        <v>4329</v>
      </c>
      <c r="C405" s="696" t="s">
        <v>4156</v>
      </c>
      <c r="D405" s="696" t="s">
        <v>4761</v>
      </c>
      <c r="E405" s="696" t="s">
        <v>4762</v>
      </c>
      <c r="F405" s="711">
        <v>1</v>
      </c>
      <c r="G405" s="711">
        <v>4070.4</v>
      </c>
      <c r="H405" s="711">
        <v>1</v>
      </c>
      <c r="I405" s="711">
        <v>4070.4</v>
      </c>
      <c r="J405" s="711">
        <v>3</v>
      </c>
      <c r="K405" s="711">
        <v>12654</v>
      </c>
      <c r="L405" s="711">
        <v>3.1087853773584904</v>
      </c>
      <c r="M405" s="711">
        <v>4218</v>
      </c>
      <c r="N405" s="711"/>
      <c r="O405" s="711"/>
      <c r="P405" s="701"/>
      <c r="Q405" s="712"/>
    </row>
    <row r="406" spans="1:17" ht="14.4" customHeight="1" x14ac:dyDescent="0.3">
      <c r="A406" s="695" t="s">
        <v>556</v>
      </c>
      <c r="B406" s="696" t="s">
        <v>4329</v>
      </c>
      <c r="C406" s="696" t="s">
        <v>4156</v>
      </c>
      <c r="D406" s="696" t="s">
        <v>4763</v>
      </c>
      <c r="E406" s="696" t="s">
        <v>4764</v>
      </c>
      <c r="F406" s="711">
        <v>14</v>
      </c>
      <c r="G406" s="711">
        <v>91820</v>
      </c>
      <c r="H406" s="711">
        <v>1</v>
      </c>
      <c r="I406" s="711">
        <v>6558.5714285714284</v>
      </c>
      <c r="J406" s="711">
        <v>12</v>
      </c>
      <c r="K406" s="711">
        <v>80724</v>
      </c>
      <c r="L406" s="711">
        <v>0.87915486822043132</v>
      </c>
      <c r="M406" s="711">
        <v>6727</v>
      </c>
      <c r="N406" s="711">
        <v>4</v>
      </c>
      <c r="O406" s="711">
        <v>26908</v>
      </c>
      <c r="P406" s="701">
        <v>0.29305162274014374</v>
      </c>
      <c r="Q406" s="712">
        <v>6727</v>
      </c>
    </row>
    <row r="407" spans="1:17" ht="14.4" customHeight="1" x14ac:dyDescent="0.3">
      <c r="A407" s="695" t="s">
        <v>556</v>
      </c>
      <c r="B407" s="696" t="s">
        <v>4329</v>
      </c>
      <c r="C407" s="696" t="s">
        <v>4156</v>
      </c>
      <c r="D407" s="696" t="s">
        <v>4765</v>
      </c>
      <c r="E407" s="696" t="s">
        <v>4766</v>
      </c>
      <c r="F407" s="711">
        <v>6</v>
      </c>
      <c r="G407" s="711">
        <v>64675.319999999992</v>
      </c>
      <c r="H407" s="711">
        <v>1</v>
      </c>
      <c r="I407" s="711">
        <v>10779.22</v>
      </c>
      <c r="J407" s="711">
        <v>10</v>
      </c>
      <c r="K407" s="711">
        <v>107792.2</v>
      </c>
      <c r="L407" s="711">
        <v>1.6666666666666667</v>
      </c>
      <c r="M407" s="711">
        <v>10779.22</v>
      </c>
      <c r="N407" s="711">
        <v>4</v>
      </c>
      <c r="O407" s="711">
        <v>43116.88</v>
      </c>
      <c r="P407" s="701">
        <v>0.66666666666666674</v>
      </c>
      <c r="Q407" s="712">
        <v>10779.22</v>
      </c>
    </row>
    <row r="408" spans="1:17" ht="14.4" customHeight="1" x14ac:dyDescent="0.3">
      <c r="A408" s="695" t="s">
        <v>556</v>
      </c>
      <c r="B408" s="696" t="s">
        <v>4329</v>
      </c>
      <c r="C408" s="696" t="s">
        <v>4156</v>
      </c>
      <c r="D408" s="696" t="s">
        <v>4767</v>
      </c>
      <c r="E408" s="696" t="s">
        <v>4768</v>
      </c>
      <c r="F408" s="711">
        <v>2</v>
      </c>
      <c r="G408" s="711">
        <v>18225.5</v>
      </c>
      <c r="H408" s="711">
        <v>1</v>
      </c>
      <c r="I408" s="711">
        <v>9112.75</v>
      </c>
      <c r="J408" s="711"/>
      <c r="K408" s="711"/>
      <c r="L408" s="711"/>
      <c r="M408" s="711"/>
      <c r="N408" s="711"/>
      <c r="O408" s="711"/>
      <c r="P408" s="701"/>
      <c r="Q408" s="712"/>
    </row>
    <row r="409" spans="1:17" ht="14.4" customHeight="1" x14ac:dyDescent="0.3">
      <c r="A409" s="695" t="s">
        <v>556</v>
      </c>
      <c r="B409" s="696" t="s">
        <v>4329</v>
      </c>
      <c r="C409" s="696" t="s">
        <v>4156</v>
      </c>
      <c r="D409" s="696" t="s">
        <v>4769</v>
      </c>
      <c r="E409" s="696" t="s">
        <v>4770</v>
      </c>
      <c r="F409" s="711">
        <v>24</v>
      </c>
      <c r="G409" s="711">
        <v>29399.519999999997</v>
      </c>
      <c r="H409" s="711">
        <v>1</v>
      </c>
      <c r="I409" s="711">
        <v>1224.9799999999998</v>
      </c>
      <c r="J409" s="711">
        <v>22</v>
      </c>
      <c r="K409" s="711">
        <v>26949.56</v>
      </c>
      <c r="L409" s="711">
        <v>0.91666666666666685</v>
      </c>
      <c r="M409" s="711">
        <v>1224.98</v>
      </c>
      <c r="N409" s="711">
        <v>9</v>
      </c>
      <c r="O409" s="711">
        <v>11024.82</v>
      </c>
      <c r="P409" s="701">
        <v>0.37500000000000006</v>
      </c>
      <c r="Q409" s="712">
        <v>1224.98</v>
      </c>
    </row>
    <row r="410" spans="1:17" ht="14.4" customHeight="1" x14ac:dyDescent="0.3">
      <c r="A410" s="695" t="s">
        <v>556</v>
      </c>
      <c r="B410" s="696" t="s">
        <v>4329</v>
      </c>
      <c r="C410" s="696" t="s">
        <v>4156</v>
      </c>
      <c r="D410" s="696" t="s">
        <v>4771</v>
      </c>
      <c r="E410" s="696" t="s">
        <v>4770</v>
      </c>
      <c r="F410" s="711">
        <v>18</v>
      </c>
      <c r="G410" s="711">
        <v>34231.14</v>
      </c>
      <c r="H410" s="711">
        <v>1</v>
      </c>
      <c r="I410" s="711">
        <v>1901.73</v>
      </c>
      <c r="J410" s="711">
        <v>28</v>
      </c>
      <c r="K410" s="711">
        <v>53248.44</v>
      </c>
      <c r="L410" s="711">
        <v>1.5555555555555556</v>
      </c>
      <c r="M410" s="711">
        <v>1901.73</v>
      </c>
      <c r="N410" s="711">
        <v>15</v>
      </c>
      <c r="O410" s="711">
        <v>28525.95</v>
      </c>
      <c r="P410" s="701">
        <v>0.83333333333333337</v>
      </c>
      <c r="Q410" s="712">
        <v>1901.73</v>
      </c>
    </row>
    <row r="411" spans="1:17" ht="14.4" customHeight="1" x14ac:dyDescent="0.3">
      <c r="A411" s="695" t="s">
        <v>556</v>
      </c>
      <c r="B411" s="696" t="s">
        <v>4329</v>
      </c>
      <c r="C411" s="696" t="s">
        <v>4156</v>
      </c>
      <c r="D411" s="696" t="s">
        <v>4772</v>
      </c>
      <c r="E411" s="696" t="s">
        <v>4773</v>
      </c>
      <c r="F411" s="711">
        <v>32</v>
      </c>
      <c r="G411" s="711">
        <v>33216</v>
      </c>
      <c r="H411" s="711">
        <v>1</v>
      </c>
      <c r="I411" s="711">
        <v>1038</v>
      </c>
      <c r="J411" s="711">
        <v>44</v>
      </c>
      <c r="K411" s="711">
        <v>45672</v>
      </c>
      <c r="L411" s="711">
        <v>1.375</v>
      </c>
      <c r="M411" s="711">
        <v>1038</v>
      </c>
      <c r="N411" s="711">
        <v>36</v>
      </c>
      <c r="O411" s="711">
        <v>37368</v>
      </c>
      <c r="P411" s="701">
        <v>1.125</v>
      </c>
      <c r="Q411" s="712">
        <v>1038</v>
      </c>
    </row>
    <row r="412" spans="1:17" ht="14.4" customHeight="1" x14ac:dyDescent="0.3">
      <c r="A412" s="695" t="s">
        <v>556</v>
      </c>
      <c r="B412" s="696" t="s">
        <v>4329</v>
      </c>
      <c r="C412" s="696" t="s">
        <v>4156</v>
      </c>
      <c r="D412" s="696" t="s">
        <v>4774</v>
      </c>
      <c r="E412" s="696" t="s">
        <v>4775</v>
      </c>
      <c r="F412" s="711">
        <v>35</v>
      </c>
      <c r="G412" s="711">
        <v>45920</v>
      </c>
      <c r="H412" s="711">
        <v>1</v>
      </c>
      <c r="I412" s="711">
        <v>1312</v>
      </c>
      <c r="J412" s="711">
        <v>33</v>
      </c>
      <c r="K412" s="711">
        <v>43296</v>
      </c>
      <c r="L412" s="711">
        <v>0.94285714285714284</v>
      </c>
      <c r="M412" s="711">
        <v>1312</v>
      </c>
      <c r="N412" s="711">
        <v>34</v>
      </c>
      <c r="O412" s="711">
        <v>44608</v>
      </c>
      <c r="P412" s="701">
        <v>0.97142857142857142</v>
      </c>
      <c r="Q412" s="712">
        <v>1312</v>
      </c>
    </row>
    <row r="413" spans="1:17" ht="14.4" customHeight="1" x14ac:dyDescent="0.3">
      <c r="A413" s="695" t="s">
        <v>556</v>
      </c>
      <c r="B413" s="696" t="s">
        <v>4329</v>
      </c>
      <c r="C413" s="696" t="s">
        <v>4156</v>
      </c>
      <c r="D413" s="696" t="s">
        <v>4776</v>
      </c>
      <c r="E413" s="696" t="s">
        <v>4777</v>
      </c>
      <c r="F413" s="711">
        <v>9</v>
      </c>
      <c r="G413" s="711">
        <v>14040</v>
      </c>
      <c r="H413" s="711">
        <v>1</v>
      </c>
      <c r="I413" s="711">
        <v>1560</v>
      </c>
      <c r="J413" s="711">
        <v>5</v>
      </c>
      <c r="K413" s="711">
        <v>7800</v>
      </c>
      <c r="L413" s="711">
        <v>0.55555555555555558</v>
      </c>
      <c r="M413" s="711">
        <v>1560</v>
      </c>
      <c r="N413" s="711">
        <v>8</v>
      </c>
      <c r="O413" s="711">
        <v>12480</v>
      </c>
      <c r="P413" s="701">
        <v>0.88888888888888884</v>
      </c>
      <c r="Q413" s="712">
        <v>1560</v>
      </c>
    </row>
    <row r="414" spans="1:17" ht="14.4" customHeight="1" x14ac:dyDescent="0.3">
      <c r="A414" s="695" t="s">
        <v>556</v>
      </c>
      <c r="B414" s="696" t="s">
        <v>4329</v>
      </c>
      <c r="C414" s="696" t="s">
        <v>4156</v>
      </c>
      <c r="D414" s="696" t="s">
        <v>4778</v>
      </c>
      <c r="E414" s="696" t="s">
        <v>4779</v>
      </c>
      <c r="F414" s="711">
        <v>1</v>
      </c>
      <c r="G414" s="711">
        <v>1614</v>
      </c>
      <c r="H414" s="711">
        <v>1</v>
      </c>
      <c r="I414" s="711">
        <v>1614</v>
      </c>
      <c r="J414" s="711"/>
      <c r="K414" s="711"/>
      <c r="L414" s="711"/>
      <c r="M414" s="711"/>
      <c r="N414" s="711"/>
      <c r="O414" s="711"/>
      <c r="P414" s="701"/>
      <c r="Q414" s="712"/>
    </row>
    <row r="415" spans="1:17" ht="14.4" customHeight="1" x14ac:dyDescent="0.3">
      <c r="A415" s="695" t="s">
        <v>556</v>
      </c>
      <c r="B415" s="696" t="s">
        <v>4329</v>
      </c>
      <c r="C415" s="696" t="s">
        <v>4156</v>
      </c>
      <c r="D415" s="696" t="s">
        <v>4780</v>
      </c>
      <c r="E415" s="696" t="s">
        <v>4781</v>
      </c>
      <c r="F415" s="711"/>
      <c r="G415" s="711"/>
      <c r="H415" s="711"/>
      <c r="I415" s="711"/>
      <c r="J415" s="711"/>
      <c r="K415" s="711"/>
      <c r="L415" s="711"/>
      <c r="M415" s="711"/>
      <c r="N415" s="711">
        <v>5</v>
      </c>
      <c r="O415" s="711">
        <v>6812.5</v>
      </c>
      <c r="P415" s="701"/>
      <c r="Q415" s="712">
        <v>1362.5</v>
      </c>
    </row>
    <row r="416" spans="1:17" ht="14.4" customHeight="1" x14ac:dyDescent="0.3">
      <c r="A416" s="695" t="s">
        <v>556</v>
      </c>
      <c r="B416" s="696" t="s">
        <v>4329</v>
      </c>
      <c r="C416" s="696" t="s">
        <v>4156</v>
      </c>
      <c r="D416" s="696" t="s">
        <v>4157</v>
      </c>
      <c r="E416" s="696" t="s">
        <v>4119</v>
      </c>
      <c r="F416" s="711">
        <v>48</v>
      </c>
      <c r="G416" s="711">
        <v>3360</v>
      </c>
      <c r="H416" s="711">
        <v>1</v>
      </c>
      <c r="I416" s="711">
        <v>70</v>
      </c>
      <c r="J416" s="711">
        <v>59</v>
      </c>
      <c r="K416" s="711">
        <v>4130</v>
      </c>
      <c r="L416" s="711">
        <v>1.2291666666666667</v>
      </c>
      <c r="M416" s="711">
        <v>70</v>
      </c>
      <c r="N416" s="711">
        <v>1</v>
      </c>
      <c r="O416" s="711">
        <v>70</v>
      </c>
      <c r="P416" s="701">
        <v>2.0833333333333332E-2</v>
      </c>
      <c r="Q416" s="712">
        <v>70</v>
      </c>
    </row>
    <row r="417" spans="1:17" ht="14.4" customHeight="1" x14ac:dyDescent="0.3">
      <c r="A417" s="695" t="s">
        <v>556</v>
      </c>
      <c r="B417" s="696" t="s">
        <v>4329</v>
      </c>
      <c r="C417" s="696" t="s">
        <v>4156</v>
      </c>
      <c r="D417" s="696" t="s">
        <v>4159</v>
      </c>
      <c r="E417" s="696" t="s">
        <v>4119</v>
      </c>
      <c r="F417" s="711">
        <v>10</v>
      </c>
      <c r="G417" s="711">
        <v>750</v>
      </c>
      <c r="H417" s="711">
        <v>1</v>
      </c>
      <c r="I417" s="711">
        <v>75</v>
      </c>
      <c r="J417" s="711">
        <v>14</v>
      </c>
      <c r="K417" s="711">
        <v>1050</v>
      </c>
      <c r="L417" s="711">
        <v>1.4</v>
      </c>
      <c r="M417" s="711">
        <v>75</v>
      </c>
      <c r="N417" s="711"/>
      <c r="O417" s="711"/>
      <c r="P417" s="701"/>
      <c r="Q417" s="712"/>
    </row>
    <row r="418" spans="1:17" ht="14.4" customHeight="1" x14ac:dyDescent="0.3">
      <c r="A418" s="695" t="s">
        <v>556</v>
      </c>
      <c r="B418" s="696" t="s">
        <v>4329</v>
      </c>
      <c r="C418" s="696" t="s">
        <v>4156</v>
      </c>
      <c r="D418" s="696" t="s">
        <v>4161</v>
      </c>
      <c r="E418" s="696" t="s">
        <v>4119</v>
      </c>
      <c r="F418" s="711">
        <v>45</v>
      </c>
      <c r="G418" s="711">
        <v>6615</v>
      </c>
      <c r="H418" s="711">
        <v>1</v>
      </c>
      <c r="I418" s="711">
        <v>147</v>
      </c>
      <c r="J418" s="711">
        <v>37</v>
      </c>
      <c r="K418" s="711">
        <v>5439</v>
      </c>
      <c r="L418" s="711">
        <v>0.82222222222222219</v>
      </c>
      <c r="M418" s="711">
        <v>147</v>
      </c>
      <c r="N418" s="711"/>
      <c r="O418" s="711"/>
      <c r="P418" s="701"/>
      <c r="Q418" s="712"/>
    </row>
    <row r="419" spans="1:17" ht="14.4" customHeight="1" x14ac:dyDescent="0.3">
      <c r="A419" s="695" t="s">
        <v>556</v>
      </c>
      <c r="B419" s="696" t="s">
        <v>4329</v>
      </c>
      <c r="C419" s="696" t="s">
        <v>4156</v>
      </c>
      <c r="D419" s="696" t="s">
        <v>4163</v>
      </c>
      <c r="E419" s="696" t="s">
        <v>4119</v>
      </c>
      <c r="F419" s="711">
        <v>2</v>
      </c>
      <c r="G419" s="711">
        <v>374</v>
      </c>
      <c r="H419" s="711">
        <v>1</v>
      </c>
      <c r="I419" s="711">
        <v>187</v>
      </c>
      <c r="J419" s="711">
        <v>4</v>
      </c>
      <c r="K419" s="711">
        <v>748</v>
      </c>
      <c r="L419" s="711">
        <v>2</v>
      </c>
      <c r="M419" s="711">
        <v>187</v>
      </c>
      <c r="N419" s="711"/>
      <c r="O419" s="711"/>
      <c r="P419" s="701"/>
      <c r="Q419" s="712"/>
    </row>
    <row r="420" spans="1:17" ht="14.4" customHeight="1" x14ac:dyDescent="0.3">
      <c r="A420" s="695" t="s">
        <v>556</v>
      </c>
      <c r="B420" s="696" t="s">
        <v>4329</v>
      </c>
      <c r="C420" s="696" t="s">
        <v>4156</v>
      </c>
      <c r="D420" s="696" t="s">
        <v>4165</v>
      </c>
      <c r="E420" s="696" t="s">
        <v>4119</v>
      </c>
      <c r="F420" s="711">
        <v>49</v>
      </c>
      <c r="G420" s="711">
        <v>7301</v>
      </c>
      <c r="H420" s="711">
        <v>1</v>
      </c>
      <c r="I420" s="711">
        <v>149</v>
      </c>
      <c r="J420" s="711">
        <v>59</v>
      </c>
      <c r="K420" s="711">
        <v>8791</v>
      </c>
      <c r="L420" s="711">
        <v>1.2040816326530612</v>
      </c>
      <c r="M420" s="711">
        <v>149</v>
      </c>
      <c r="N420" s="711">
        <v>1</v>
      </c>
      <c r="O420" s="711">
        <v>149</v>
      </c>
      <c r="P420" s="701">
        <v>2.0408163265306121E-2</v>
      </c>
      <c r="Q420" s="712">
        <v>149</v>
      </c>
    </row>
    <row r="421" spans="1:17" ht="14.4" customHeight="1" x14ac:dyDescent="0.3">
      <c r="A421" s="695" t="s">
        <v>556</v>
      </c>
      <c r="B421" s="696" t="s">
        <v>4329</v>
      </c>
      <c r="C421" s="696" t="s">
        <v>4156</v>
      </c>
      <c r="D421" s="696" t="s">
        <v>4167</v>
      </c>
      <c r="E421" s="696" t="s">
        <v>4119</v>
      </c>
      <c r="F421" s="711">
        <v>1</v>
      </c>
      <c r="G421" s="711">
        <v>194</v>
      </c>
      <c r="H421" s="711">
        <v>1</v>
      </c>
      <c r="I421" s="711">
        <v>194</v>
      </c>
      <c r="J421" s="711">
        <v>5</v>
      </c>
      <c r="K421" s="711">
        <v>970</v>
      </c>
      <c r="L421" s="711">
        <v>5</v>
      </c>
      <c r="M421" s="711">
        <v>194</v>
      </c>
      <c r="N421" s="711">
        <v>1</v>
      </c>
      <c r="O421" s="711">
        <v>194</v>
      </c>
      <c r="P421" s="701">
        <v>1</v>
      </c>
      <c r="Q421" s="712">
        <v>194</v>
      </c>
    </row>
    <row r="422" spans="1:17" ht="14.4" customHeight="1" x14ac:dyDescent="0.3">
      <c r="A422" s="695" t="s">
        <v>556</v>
      </c>
      <c r="B422" s="696" t="s">
        <v>4329</v>
      </c>
      <c r="C422" s="696" t="s">
        <v>4156</v>
      </c>
      <c r="D422" s="696" t="s">
        <v>4169</v>
      </c>
      <c r="E422" s="696" t="s">
        <v>4119</v>
      </c>
      <c r="F422" s="711">
        <v>11</v>
      </c>
      <c r="G422" s="711">
        <v>2717</v>
      </c>
      <c r="H422" s="711">
        <v>1</v>
      </c>
      <c r="I422" s="711">
        <v>247</v>
      </c>
      <c r="J422" s="711">
        <v>5</v>
      </c>
      <c r="K422" s="711">
        <v>1235</v>
      </c>
      <c r="L422" s="711">
        <v>0.45454545454545453</v>
      </c>
      <c r="M422" s="711">
        <v>247</v>
      </c>
      <c r="N422" s="711">
        <v>1</v>
      </c>
      <c r="O422" s="711">
        <v>247</v>
      </c>
      <c r="P422" s="701">
        <v>9.0909090909090912E-2</v>
      </c>
      <c r="Q422" s="712">
        <v>247</v>
      </c>
    </row>
    <row r="423" spans="1:17" ht="14.4" customHeight="1" x14ac:dyDescent="0.3">
      <c r="A423" s="695" t="s">
        <v>556</v>
      </c>
      <c r="B423" s="696" t="s">
        <v>4329</v>
      </c>
      <c r="C423" s="696" t="s">
        <v>4156</v>
      </c>
      <c r="D423" s="696" t="s">
        <v>4171</v>
      </c>
      <c r="E423" s="696" t="s">
        <v>4119</v>
      </c>
      <c r="F423" s="711"/>
      <c r="G423" s="711"/>
      <c r="H423" s="711"/>
      <c r="I423" s="711"/>
      <c r="J423" s="711">
        <v>4</v>
      </c>
      <c r="K423" s="711">
        <v>1160</v>
      </c>
      <c r="L423" s="711"/>
      <c r="M423" s="711">
        <v>290</v>
      </c>
      <c r="N423" s="711"/>
      <c r="O423" s="711"/>
      <c r="P423" s="701"/>
      <c r="Q423" s="712"/>
    </row>
    <row r="424" spans="1:17" ht="14.4" customHeight="1" x14ac:dyDescent="0.3">
      <c r="A424" s="695" t="s">
        <v>556</v>
      </c>
      <c r="B424" s="696" t="s">
        <v>4329</v>
      </c>
      <c r="C424" s="696" t="s">
        <v>4156</v>
      </c>
      <c r="D424" s="696" t="s">
        <v>4782</v>
      </c>
      <c r="E424" s="696" t="s">
        <v>4174</v>
      </c>
      <c r="F424" s="711">
        <v>1</v>
      </c>
      <c r="G424" s="711">
        <v>6968.51</v>
      </c>
      <c r="H424" s="711">
        <v>1</v>
      </c>
      <c r="I424" s="711">
        <v>6968.51</v>
      </c>
      <c r="J424" s="711"/>
      <c r="K424" s="711"/>
      <c r="L424" s="711"/>
      <c r="M424" s="711"/>
      <c r="N424" s="711"/>
      <c r="O424" s="711"/>
      <c r="P424" s="701"/>
      <c r="Q424" s="712"/>
    </row>
    <row r="425" spans="1:17" ht="14.4" customHeight="1" x14ac:dyDescent="0.3">
      <c r="A425" s="695" t="s">
        <v>556</v>
      </c>
      <c r="B425" s="696" t="s">
        <v>4329</v>
      </c>
      <c r="C425" s="696" t="s">
        <v>4156</v>
      </c>
      <c r="D425" s="696" t="s">
        <v>4783</v>
      </c>
      <c r="E425" s="696" t="s">
        <v>4174</v>
      </c>
      <c r="F425" s="711">
        <v>2</v>
      </c>
      <c r="G425" s="711">
        <v>16685.46</v>
      </c>
      <c r="H425" s="711">
        <v>1</v>
      </c>
      <c r="I425" s="711">
        <v>8342.73</v>
      </c>
      <c r="J425" s="711"/>
      <c r="K425" s="711"/>
      <c r="L425" s="711"/>
      <c r="M425" s="711"/>
      <c r="N425" s="711"/>
      <c r="O425" s="711"/>
      <c r="P425" s="701"/>
      <c r="Q425" s="712"/>
    </row>
    <row r="426" spans="1:17" ht="14.4" customHeight="1" x14ac:dyDescent="0.3">
      <c r="A426" s="695" t="s">
        <v>556</v>
      </c>
      <c r="B426" s="696" t="s">
        <v>4329</v>
      </c>
      <c r="C426" s="696" t="s">
        <v>4156</v>
      </c>
      <c r="D426" s="696" t="s">
        <v>4784</v>
      </c>
      <c r="E426" s="696" t="s">
        <v>4785</v>
      </c>
      <c r="F426" s="711">
        <v>2</v>
      </c>
      <c r="G426" s="711">
        <v>20169.7</v>
      </c>
      <c r="H426" s="711">
        <v>1</v>
      </c>
      <c r="I426" s="711">
        <v>10084.85</v>
      </c>
      <c r="J426" s="711">
        <v>1</v>
      </c>
      <c r="K426" s="711">
        <v>10084.85</v>
      </c>
      <c r="L426" s="711">
        <v>0.5</v>
      </c>
      <c r="M426" s="711">
        <v>10084.85</v>
      </c>
      <c r="N426" s="711">
        <v>1</v>
      </c>
      <c r="O426" s="711">
        <v>10084.85</v>
      </c>
      <c r="P426" s="701">
        <v>0.5</v>
      </c>
      <c r="Q426" s="712">
        <v>10084.85</v>
      </c>
    </row>
    <row r="427" spans="1:17" ht="14.4" customHeight="1" x14ac:dyDescent="0.3">
      <c r="A427" s="695" t="s">
        <v>556</v>
      </c>
      <c r="B427" s="696" t="s">
        <v>4329</v>
      </c>
      <c r="C427" s="696" t="s">
        <v>4156</v>
      </c>
      <c r="D427" s="696" t="s">
        <v>4786</v>
      </c>
      <c r="E427" s="696" t="s">
        <v>4787</v>
      </c>
      <c r="F427" s="711">
        <v>2</v>
      </c>
      <c r="G427" s="711">
        <v>22768.9</v>
      </c>
      <c r="H427" s="711">
        <v>1</v>
      </c>
      <c r="I427" s="711">
        <v>11384.45</v>
      </c>
      <c r="J427" s="711">
        <v>2</v>
      </c>
      <c r="K427" s="711">
        <v>22768.9</v>
      </c>
      <c r="L427" s="711">
        <v>1</v>
      </c>
      <c r="M427" s="711">
        <v>11384.45</v>
      </c>
      <c r="N427" s="711">
        <v>7</v>
      </c>
      <c r="O427" s="711">
        <v>79691.150000000009</v>
      </c>
      <c r="P427" s="701">
        <v>3.5</v>
      </c>
      <c r="Q427" s="712">
        <v>11384.45</v>
      </c>
    </row>
    <row r="428" spans="1:17" ht="14.4" customHeight="1" x14ac:dyDescent="0.3">
      <c r="A428" s="695" t="s">
        <v>556</v>
      </c>
      <c r="B428" s="696" t="s">
        <v>4329</v>
      </c>
      <c r="C428" s="696" t="s">
        <v>4156</v>
      </c>
      <c r="D428" s="696" t="s">
        <v>4788</v>
      </c>
      <c r="E428" s="696" t="s">
        <v>4787</v>
      </c>
      <c r="F428" s="711"/>
      <c r="G428" s="711"/>
      <c r="H428" s="711"/>
      <c r="I428" s="711"/>
      <c r="J428" s="711">
        <v>3</v>
      </c>
      <c r="K428" s="711">
        <v>30960.33</v>
      </c>
      <c r="L428" s="711"/>
      <c r="M428" s="711">
        <v>10320.11</v>
      </c>
      <c r="N428" s="711">
        <v>2</v>
      </c>
      <c r="O428" s="711">
        <v>20640.22</v>
      </c>
      <c r="P428" s="701"/>
      <c r="Q428" s="712">
        <v>10320.11</v>
      </c>
    </row>
    <row r="429" spans="1:17" ht="14.4" customHeight="1" x14ac:dyDescent="0.3">
      <c r="A429" s="695" t="s">
        <v>556</v>
      </c>
      <c r="B429" s="696" t="s">
        <v>4329</v>
      </c>
      <c r="C429" s="696" t="s">
        <v>4156</v>
      </c>
      <c r="D429" s="696" t="s">
        <v>4789</v>
      </c>
      <c r="E429" s="696" t="s">
        <v>4790</v>
      </c>
      <c r="F429" s="711"/>
      <c r="G429" s="711"/>
      <c r="H429" s="711"/>
      <c r="I429" s="711"/>
      <c r="J429" s="711">
        <v>1</v>
      </c>
      <c r="K429" s="711">
        <v>9736.64</v>
      </c>
      <c r="L429" s="711"/>
      <c r="M429" s="711">
        <v>9736.64</v>
      </c>
      <c r="N429" s="711">
        <v>3</v>
      </c>
      <c r="O429" s="711">
        <v>29209.919999999998</v>
      </c>
      <c r="P429" s="701"/>
      <c r="Q429" s="712">
        <v>9736.64</v>
      </c>
    </row>
    <row r="430" spans="1:17" ht="14.4" customHeight="1" x14ac:dyDescent="0.3">
      <c r="A430" s="695" t="s">
        <v>556</v>
      </c>
      <c r="B430" s="696" t="s">
        <v>4329</v>
      </c>
      <c r="C430" s="696" t="s">
        <v>4156</v>
      </c>
      <c r="D430" s="696" t="s">
        <v>4791</v>
      </c>
      <c r="E430" s="696" t="s">
        <v>4792</v>
      </c>
      <c r="F430" s="711"/>
      <c r="G430" s="711"/>
      <c r="H430" s="711"/>
      <c r="I430" s="711"/>
      <c r="J430" s="711">
        <v>1</v>
      </c>
      <c r="K430" s="711">
        <v>10257.93</v>
      </c>
      <c r="L430" s="711"/>
      <c r="M430" s="711">
        <v>10257.93</v>
      </c>
      <c r="N430" s="711"/>
      <c r="O430" s="711"/>
      <c r="P430" s="701"/>
      <c r="Q430" s="712"/>
    </row>
    <row r="431" spans="1:17" ht="14.4" customHeight="1" x14ac:dyDescent="0.3">
      <c r="A431" s="695" t="s">
        <v>556</v>
      </c>
      <c r="B431" s="696" t="s">
        <v>4329</v>
      </c>
      <c r="C431" s="696" t="s">
        <v>4156</v>
      </c>
      <c r="D431" s="696" t="s">
        <v>4793</v>
      </c>
      <c r="E431" s="696" t="s">
        <v>4794</v>
      </c>
      <c r="F431" s="711"/>
      <c r="G431" s="711"/>
      <c r="H431" s="711"/>
      <c r="I431" s="711"/>
      <c r="J431" s="711"/>
      <c r="K431" s="711"/>
      <c r="L431" s="711"/>
      <c r="M431" s="711"/>
      <c r="N431" s="711">
        <v>1</v>
      </c>
      <c r="O431" s="711">
        <v>5093.7299999999996</v>
      </c>
      <c r="P431" s="701"/>
      <c r="Q431" s="712">
        <v>5093.7299999999996</v>
      </c>
    </row>
    <row r="432" spans="1:17" ht="14.4" customHeight="1" x14ac:dyDescent="0.3">
      <c r="A432" s="695" t="s">
        <v>556</v>
      </c>
      <c r="B432" s="696" t="s">
        <v>4329</v>
      </c>
      <c r="C432" s="696" t="s">
        <v>4156</v>
      </c>
      <c r="D432" s="696" t="s">
        <v>4795</v>
      </c>
      <c r="E432" s="696" t="s">
        <v>4796</v>
      </c>
      <c r="F432" s="711">
        <v>57</v>
      </c>
      <c r="G432" s="711">
        <v>69031</v>
      </c>
      <c r="H432" s="711">
        <v>1</v>
      </c>
      <c r="I432" s="711">
        <v>1211.0701754385964</v>
      </c>
      <c r="J432" s="711">
        <v>13</v>
      </c>
      <c r="K432" s="711">
        <v>16146</v>
      </c>
      <c r="L432" s="711">
        <v>0.23389491677652069</v>
      </c>
      <c r="M432" s="711">
        <v>1242</v>
      </c>
      <c r="N432" s="711">
        <v>9</v>
      </c>
      <c r="O432" s="711">
        <v>11178</v>
      </c>
      <c r="P432" s="701">
        <v>0.1619272500760528</v>
      </c>
      <c r="Q432" s="712">
        <v>1242</v>
      </c>
    </row>
    <row r="433" spans="1:17" ht="14.4" customHeight="1" x14ac:dyDescent="0.3">
      <c r="A433" s="695" t="s">
        <v>556</v>
      </c>
      <c r="B433" s="696" t="s">
        <v>4329</v>
      </c>
      <c r="C433" s="696" t="s">
        <v>4156</v>
      </c>
      <c r="D433" s="696" t="s">
        <v>4797</v>
      </c>
      <c r="E433" s="696" t="s">
        <v>4798</v>
      </c>
      <c r="F433" s="711">
        <v>9</v>
      </c>
      <c r="G433" s="711">
        <v>11772</v>
      </c>
      <c r="H433" s="711">
        <v>1</v>
      </c>
      <c r="I433" s="711">
        <v>1308</v>
      </c>
      <c r="J433" s="711">
        <v>3</v>
      </c>
      <c r="K433" s="711">
        <v>4065</v>
      </c>
      <c r="L433" s="711">
        <v>0.34531090723751273</v>
      </c>
      <c r="M433" s="711">
        <v>1355</v>
      </c>
      <c r="N433" s="711">
        <v>3</v>
      </c>
      <c r="O433" s="711">
        <v>4065</v>
      </c>
      <c r="P433" s="701">
        <v>0.34531090723751273</v>
      </c>
      <c r="Q433" s="712">
        <v>1355</v>
      </c>
    </row>
    <row r="434" spans="1:17" ht="14.4" customHeight="1" x14ac:dyDescent="0.3">
      <c r="A434" s="695" t="s">
        <v>556</v>
      </c>
      <c r="B434" s="696" t="s">
        <v>4329</v>
      </c>
      <c r="C434" s="696" t="s">
        <v>4156</v>
      </c>
      <c r="D434" s="696" t="s">
        <v>4799</v>
      </c>
      <c r="E434" s="696" t="s">
        <v>4800</v>
      </c>
      <c r="F434" s="711">
        <v>2</v>
      </c>
      <c r="G434" s="711">
        <v>11783.6</v>
      </c>
      <c r="H434" s="711">
        <v>1</v>
      </c>
      <c r="I434" s="711">
        <v>5891.8</v>
      </c>
      <c r="J434" s="711">
        <v>1</v>
      </c>
      <c r="K434" s="711">
        <v>6106.05</v>
      </c>
      <c r="L434" s="711">
        <v>0.51818204962829695</v>
      </c>
      <c r="M434" s="711">
        <v>6106.05</v>
      </c>
      <c r="N434" s="711">
        <v>2</v>
      </c>
      <c r="O434" s="711">
        <v>12212.1</v>
      </c>
      <c r="P434" s="701">
        <v>1.0363640992565939</v>
      </c>
      <c r="Q434" s="712">
        <v>6106.05</v>
      </c>
    </row>
    <row r="435" spans="1:17" ht="14.4" customHeight="1" x14ac:dyDescent="0.3">
      <c r="A435" s="695" t="s">
        <v>556</v>
      </c>
      <c r="B435" s="696" t="s">
        <v>4329</v>
      </c>
      <c r="C435" s="696" t="s">
        <v>4156</v>
      </c>
      <c r="D435" s="696" t="s">
        <v>4801</v>
      </c>
      <c r="E435" s="696" t="s">
        <v>4802</v>
      </c>
      <c r="F435" s="711">
        <v>7</v>
      </c>
      <c r="G435" s="711">
        <v>8335.4599999999991</v>
      </c>
      <c r="H435" s="711">
        <v>1</v>
      </c>
      <c r="I435" s="711">
        <v>1190.78</v>
      </c>
      <c r="J435" s="711">
        <v>4</v>
      </c>
      <c r="K435" s="711">
        <v>4763.12</v>
      </c>
      <c r="L435" s="711">
        <v>0.57142857142857151</v>
      </c>
      <c r="M435" s="711">
        <v>1190.78</v>
      </c>
      <c r="N435" s="711">
        <v>16</v>
      </c>
      <c r="O435" s="711">
        <v>19052.48</v>
      </c>
      <c r="P435" s="701">
        <v>2.285714285714286</v>
      </c>
      <c r="Q435" s="712">
        <v>1190.78</v>
      </c>
    </row>
    <row r="436" spans="1:17" ht="14.4" customHeight="1" x14ac:dyDescent="0.3">
      <c r="A436" s="695" t="s">
        <v>556</v>
      </c>
      <c r="B436" s="696" t="s">
        <v>4329</v>
      </c>
      <c r="C436" s="696" t="s">
        <v>4156</v>
      </c>
      <c r="D436" s="696" t="s">
        <v>4803</v>
      </c>
      <c r="E436" s="696" t="s">
        <v>4802</v>
      </c>
      <c r="F436" s="711">
        <v>18</v>
      </c>
      <c r="G436" s="711">
        <v>22068.36</v>
      </c>
      <c r="H436" s="711">
        <v>1</v>
      </c>
      <c r="I436" s="711">
        <v>1226.02</v>
      </c>
      <c r="J436" s="711">
        <v>11</v>
      </c>
      <c r="K436" s="711">
        <v>13486.22</v>
      </c>
      <c r="L436" s="711">
        <v>0.61111111111111105</v>
      </c>
      <c r="M436" s="711">
        <v>1226.02</v>
      </c>
      <c r="N436" s="711">
        <v>27</v>
      </c>
      <c r="O436" s="711">
        <v>33102.54</v>
      </c>
      <c r="P436" s="701">
        <v>1.5</v>
      </c>
      <c r="Q436" s="712">
        <v>1226.02</v>
      </c>
    </row>
    <row r="437" spans="1:17" ht="14.4" customHeight="1" x14ac:dyDescent="0.3">
      <c r="A437" s="695" t="s">
        <v>556</v>
      </c>
      <c r="B437" s="696" t="s">
        <v>4329</v>
      </c>
      <c r="C437" s="696" t="s">
        <v>4156</v>
      </c>
      <c r="D437" s="696" t="s">
        <v>4804</v>
      </c>
      <c r="E437" s="696" t="s">
        <v>4802</v>
      </c>
      <c r="F437" s="711">
        <v>4</v>
      </c>
      <c r="G437" s="711">
        <v>5028.4399999999996</v>
      </c>
      <c r="H437" s="711">
        <v>1</v>
      </c>
      <c r="I437" s="711">
        <v>1257.1099999999999</v>
      </c>
      <c r="J437" s="711"/>
      <c r="K437" s="711"/>
      <c r="L437" s="711"/>
      <c r="M437" s="711"/>
      <c r="N437" s="711">
        <v>11</v>
      </c>
      <c r="O437" s="711">
        <v>13828.21</v>
      </c>
      <c r="P437" s="701">
        <v>2.75</v>
      </c>
      <c r="Q437" s="712">
        <v>1257.1099999999999</v>
      </c>
    </row>
    <row r="438" spans="1:17" ht="14.4" customHeight="1" x14ac:dyDescent="0.3">
      <c r="A438" s="695" t="s">
        <v>556</v>
      </c>
      <c r="B438" s="696" t="s">
        <v>4329</v>
      </c>
      <c r="C438" s="696" t="s">
        <v>4156</v>
      </c>
      <c r="D438" s="696" t="s">
        <v>4805</v>
      </c>
      <c r="E438" s="696" t="s">
        <v>4806</v>
      </c>
      <c r="F438" s="711">
        <v>1</v>
      </c>
      <c r="G438" s="711">
        <v>8509.9</v>
      </c>
      <c r="H438" s="711">
        <v>1</v>
      </c>
      <c r="I438" s="711">
        <v>8509.9</v>
      </c>
      <c r="J438" s="711">
        <v>1</v>
      </c>
      <c r="K438" s="711">
        <v>8819.35</v>
      </c>
      <c r="L438" s="711">
        <v>1.0363635295361873</v>
      </c>
      <c r="M438" s="711">
        <v>8819.35</v>
      </c>
      <c r="N438" s="711"/>
      <c r="O438" s="711"/>
      <c r="P438" s="701"/>
      <c r="Q438" s="712"/>
    </row>
    <row r="439" spans="1:17" ht="14.4" customHeight="1" x14ac:dyDescent="0.3">
      <c r="A439" s="695" t="s">
        <v>556</v>
      </c>
      <c r="B439" s="696" t="s">
        <v>4329</v>
      </c>
      <c r="C439" s="696" t="s">
        <v>4156</v>
      </c>
      <c r="D439" s="696" t="s">
        <v>4807</v>
      </c>
      <c r="E439" s="696" t="s">
        <v>4808</v>
      </c>
      <c r="F439" s="711">
        <v>4</v>
      </c>
      <c r="G439" s="711">
        <v>3207.6</v>
      </c>
      <c r="H439" s="711">
        <v>1</v>
      </c>
      <c r="I439" s="711">
        <v>801.9</v>
      </c>
      <c r="J439" s="711"/>
      <c r="K439" s="711"/>
      <c r="L439" s="711"/>
      <c r="M439" s="711"/>
      <c r="N439" s="711"/>
      <c r="O439" s="711"/>
      <c r="P439" s="701"/>
      <c r="Q439" s="712"/>
    </row>
    <row r="440" spans="1:17" ht="14.4" customHeight="1" x14ac:dyDescent="0.3">
      <c r="A440" s="695" t="s">
        <v>556</v>
      </c>
      <c r="B440" s="696" t="s">
        <v>4329</v>
      </c>
      <c r="C440" s="696" t="s">
        <v>4156</v>
      </c>
      <c r="D440" s="696" t="s">
        <v>4809</v>
      </c>
      <c r="E440" s="696" t="s">
        <v>4808</v>
      </c>
      <c r="F440" s="711">
        <v>8</v>
      </c>
      <c r="G440" s="711">
        <v>6775.2</v>
      </c>
      <c r="H440" s="711">
        <v>1</v>
      </c>
      <c r="I440" s="711">
        <v>846.9</v>
      </c>
      <c r="J440" s="711">
        <v>5</v>
      </c>
      <c r="K440" s="711">
        <v>4388.5</v>
      </c>
      <c r="L440" s="711">
        <v>0.64772995631125285</v>
      </c>
      <c r="M440" s="711">
        <v>877.7</v>
      </c>
      <c r="N440" s="711">
        <v>5</v>
      </c>
      <c r="O440" s="711">
        <v>4388.5</v>
      </c>
      <c r="P440" s="701">
        <v>0.64772995631125285</v>
      </c>
      <c r="Q440" s="712">
        <v>877.7</v>
      </c>
    </row>
    <row r="441" spans="1:17" ht="14.4" customHeight="1" x14ac:dyDescent="0.3">
      <c r="A441" s="695" t="s">
        <v>556</v>
      </c>
      <c r="B441" s="696" t="s">
        <v>4329</v>
      </c>
      <c r="C441" s="696" t="s">
        <v>4156</v>
      </c>
      <c r="D441" s="696" t="s">
        <v>4810</v>
      </c>
      <c r="E441" s="696" t="s">
        <v>4811</v>
      </c>
      <c r="F441" s="711">
        <v>1</v>
      </c>
      <c r="G441" s="711">
        <v>6230</v>
      </c>
      <c r="H441" s="711">
        <v>1</v>
      </c>
      <c r="I441" s="711">
        <v>6230</v>
      </c>
      <c r="J441" s="711">
        <v>2</v>
      </c>
      <c r="K441" s="711">
        <v>12460</v>
      </c>
      <c r="L441" s="711">
        <v>2</v>
      </c>
      <c r="M441" s="711">
        <v>6230</v>
      </c>
      <c r="N441" s="711"/>
      <c r="O441" s="711"/>
      <c r="P441" s="701"/>
      <c r="Q441" s="712"/>
    </row>
    <row r="442" spans="1:17" ht="14.4" customHeight="1" x14ac:dyDescent="0.3">
      <c r="A442" s="695" t="s">
        <v>556</v>
      </c>
      <c r="B442" s="696" t="s">
        <v>4329</v>
      </c>
      <c r="C442" s="696" t="s">
        <v>4156</v>
      </c>
      <c r="D442" s="696" t="s">
        <v>4812</v>
      </c>
      <c r="E442" s="696" t="s">
        <v>4813</v>
      </c>
      <c r="F442" s="711">
        <v>3</v>
      </c>
      <c r="G442" s="711">
        <v>16571.46</v>
      </c>
      <c r="H442" s="711">
        <v>1</v>
      </c>
      <c r="I442" s="711">
        <v>5523.82</v>
      </c>
      <c r="J442" s="711">
        <v>1</v>
      </c>
      <c r="K442" s="711">
        <v>5523.82</v>
      </c>
      <c r="L442" s="711">
        <v>0.33333333333333331</v>
      </c>
      <c r="M442" s="711">
        <v>5523.82</v>
      </c>
      <c r="N442" s="711"/>
      <c r="O442" s="711"/>
      <c r="P442" s="701"/>
      <c r="Q442" s="712"/>
    </row>
    <row r="443" spans="1:17" ht="14.4" customHeight="1" x14ac:dyDescent="0.3">
      <c r="A443" s="695" t="s">
        <v>556</v>
      </c>
      <c r="B443" s="696" t="s">
        <v>4329</v>
      </c>
      <c r="C443" s="696" t="s">
        <v>4156</v>
      </c>
      <c r="D443" s="696" t="s">
        <v>4814</v>
      </c>
      <c r="E443" s="696" t="s">
        <v>4813</v>
      </c>
      <c r="F443" s="711">
        <v>7</v>
      </c>
      <c r="G443" s="711">
        <v>78653.75</v>
      </c>
      <c r="H443" s="711">
        <v>1</v>
      </c>
      <c r="I443" s="711">
        <v>11236.25</v>
      </c>
      <c r="J443" s="711"/>
      <c r="K443" s="711"/>
      <c r="L443" s="711"/>
      <c r="M443" s="711"/>
      <c r="N443" s="711">
        <v>6</v>
      </c>
      <c r="O443" s="711">
        <v>67417.5</v>
      </c>
      <c r="P443" s="701">
        <v>0.8571428571428571</v>
      </c>
      <c r="Q443" s="712">
        <v>11236.25</v>
      </c>
    </row>
    <row r="444" spans="1:17" ht="14.4" customHeight="1" x14ac:dyDescent="0.3">
      <c r="A444" s="695" t="s">
        <v>556</v>
      </c>
      <c r="B444" s="696" t="s">
        <v>4329</v>
      </c>
      <c r="C444" s="696" t="s">
        <v>4156</v>
      </c>
      <c r="D444" s="696" t="s">
        <v>4815</v>
      </c>
      <c r="E444" s="696" t="s">
        <v>4816</v>
      </c>
      <c r="F444" s="711"/>
      <c r="G444" s="711"/>
      <c r="H444" s="711"/>
      <c r="I444" s="711"/>
      <c r="J444" s="711">
        <v>3</v>
      </c>
      <c r="K444" s="711">
        <v>62150.729999999996</v>
      </c>
      <c r="L444" s="711"/>
      <c r="M444" s="711">
        <v>20716.91</v>
      </c>
      <c r="N444" s="711">
        <v>2</v>
      </c>
      <c r="O444" s="711">
        <v>41433.82</v>
      </c>
      <c r="P444" s="701"/>
      <c r="Q444" s="712">
        <v>20716.91</v>
      </c>
    </row>
    <row r="445" spans="1:17" ht="14.4" customHeight="1" x14ac:dyDescent="0.3">
      <c r="A445" s="695" t="s">
        <v>556</v>
      </c>
      <c r="B445" s="696" t="s">
        <v>4329</v>
      </c>
      <c r="C445" s="696" t="s">
        <v>4156</v>
      </c>
      <c r="D445" s="696" t="s">
        <v>4817</v>
      </c>
      <c r="E445" s="696" t="s">
        <v>4818</v>
      </c>
      <c r="F445" s="711"/>
      <c r="G445" s="711"/>
      <c r="H445" s="711"/>
      <c r="I445" s="711"/>
      <c r="J445" s="711">
        <v>2</v>
      </c>
      <c r="K445" s="711">
        <v>22265.24</v>
      </c>
      <c r="L445" s="711"/>
      <c r="M445" s="711">
        <v>11132.62</v>
      </c>
      <c r="N445" s="711">
        <v>1</v>
      </c>
      <c r="O445" s="711">
        <v>11132.62</v>
      </c>
      <c r="P445" s="701"/>
      <c r="Q445" s="712">
        <v>11132.62</v>
      </c>
    </row>
    <row r="446" spans="1:17" ht="14.4" customHeight="1" x14ac:dyDescent="0.3">
      <c r="A446" s="695" t="s">
        <v>556</v>
      </c>
      <c r="B446" s="696" t="s">
        <v>4329</v>
      </c>
      <c r="C446" s="696" t="s">
        <v>4156</v>
      </c>
      <c r="D446" s="696" t="s">
        <v>4819</v>
      </c>
      <c r="E446" s="696" t="s">
        <v>4820</v>
      </c>
      <c r="F446" s="711"/>
      <c r="G446" s="711"/>
      <c r="H446" s="711"/>
      <c r="I446" s="711"/>
      <c r="J446" s="711"/>
      <c r="K446" s="711"/>
      <c r="L446" s="711"/>
      <c r="M446" s="711"/>
      <c r="N446" s="711">
        <v>3</v>
      </c>
      <c r="O446" s="711">
        <v>15441</v>
      </c>
      <c r="P446" s="701"/>
      <c r="Q446" s="712">
        <v>5147</v>
      </c>
    </row>
    <row r="447" spans="1:17" ht="14.4" customHeight="1" x14ac:dyDescent="0.3">
      <c r="A447" s="695" t="s">
        <v>556</v>
      </c>
      <c r="B447" s="696" t="s">
        <v>4329</v>
      </c>
      <c r="C447" s="696" t="s">
        <v>4156</v>
      </c>
      <c r="D447" s="696" t="s">
        <v>4821</v>
      </c>
      <c r="E447" s="696" t="s">
        <v>4581</v>
      </c>
      <c r="F447" s="711">
        <v>1</v>
      </c>
      <c r="G447" s="711">
        <v>4142.3500000000004</v>
      </c>
      <c r="H447" s="711">
        <v>1</v>
      </c>
      <c r="I447" s="711">
        <v>4142.3500000000004</v>
      </c>
      <c r="J447" s="711">
        <v>1</v>
      </c>
      <c r="K447" s="711">
        <v>4142.3500000000004</v>
      </c>
      <c r="L447" s="711">
        <v>1</v>
      </c>
      <c r="M447" s="711">
        <v>4142.3500000000004</v>
      </c>
      <c r="N447" s="711"/>
      <c r="O447" s="711"/>
      <c r="P447" s="701"/>
      <c r="Q447" s="712"/>
    </row>
    <row r="448" spans="1:17" ht="14.4" customHeight="1" x14ac:dyDescent="0.3">
      <c r="A448" s="695" t="s">
        <v>556</v>
      </c>
      <c r="B448" s="696" t="s">
        <v>4329</v>
      </c>
      <c r="C448" s="696" t="s">
        <v>4156</v>
      </c>
      <c r="D448" s="696" t="s">
        <v>4822</v>
      </c>
      <c r="E448" s="696" t="s">
        <v>4823</v>
      </c>
      <c r="F448" s="711">
        <v>5</v>
      </c>
      <c r="G448" s="711">
        <v>57855</v>
      </c>
      <c r="H448" s="711">
        <v>1</v>
      </c>
      <c r="I448" s="711">
        <v>11571</v>
      </c>
      <c r="J448" s="711">
        <v>2</v>
      </c>
      <c r="K448" s="711">
        <v>23142</v>
      </c>
      <c r="L448" s="711">
        <v>0.4</v>
      </c>
      <c r="M448" s="711">
        <v>11571</v>
      </c>
      <c r="N448" s="711">
        <v>4</v>
      </c>
      <c r="O448" s="711">
        <v>46284</v>
      </c>
      <c r="P448" s="701">
        <v>0.8</v>
      </c>
      <c r="Q448" s="712">
        <v>11571</v>
      </c>
    </row>
    <row r="449" spans="1:17" ht="14.4" customHeight="1" x14ac:dyDescent="0.3">
      <c r="A449" s="695" t="s">
        <v>556</v>
      </c>
      <c r="B449" s="696" t="s">
        <v>4329</v>
      </c>
      <c r="C449" s="696" t="s">
        <v>4156</v>
      </c>
      <c r="D449" s="696" t="s">
        <v>4824</v>
      </c>
      <c r="E449" s="696" t="s">
        <v>4602</v>
      </c>
      <c r="F449" s="711">
        <v>19</v>
      </c>
      <c r="G449" s="711">
        <v>25834.49</v>
      </c>
      <c r="H449" s="711">
        <v>1</v>
      </c>
      <c r="I449" s="711">
        <v>1359.71</v>
      </c>
      <c r="J449" s="711">
        <v>2</v>
      </c>
      <c r="K449" s="711">
        <v>2719.42</v>
      </c>
      <c r="L449" s="711">
        <v>0.10526315789473684</v>
      </c>
      <c r="M449" s="711">
        <v>1359.71</v>
      </c>
      <c r="N449" s="711">
        <v>17</v>
      </c>
      <c r="O449" s="711">
        <v>23115.07</v>
      </c>
      <c r="P449" s="701">
        <v>0.89473684210526305</v>
      </c>
      <c r="Q449" s="712">
        <v>1359.71</v>
      </c>
    </row>
    <row r="450" spans="1:17" ht="14.4" customHeight="1" x14ac:dyDescent="0.3">
      <c r="A450" s="695" t="s">
        <v>556</v>
      </c>
      <c r="B450" s="696" t="s">
        <v>4329</v>
      </c>
      <c r="C450" s="696" t="s">
        <v>4156</v>
      </c>
      <c r="D450" s="696" t="s">
        <v>4825</v>
      </c>
      <c r="E450" s="696" t="s">
        <v>4826</v>
      </c>
      <c r="F450" s="711">
        <v>4</v>
      </c>
      <c r="G450" s="711">
        <v>5695.84</v>
      </c>
      <c r="H450" s="711">
        <v>1</v>
      </c>
      <c r="I450" s="711">
        <v>1423.96</v>
      </c>
      <c r="J450" s="711">
        <v>3</v>
      </c>
      <c r="K450" s="711">
        <v>4271.88</v>
      </c>
      <c r="L450" s="711">
        <v>0.75</v>
      </c>
      <c r="M450" s="711">
        <v>1423.96</v>
      </c>
      <c r="N450" s="711">
        <v>3</v>
      </c>
      <c r="O450" s="711">
        <v>4271.88</v>
      </c>
      <c r="P450" s="701">
        <v>0.75</v>
      </c>
      <c r="Q450" s="712">
        <v>1423.96</v>
      </c>
    </row>
    <row r="451" spans="1:17" ht="14.4" customHeight="1" x14ac:dyDescent="0.3">
      <c r="A451" s="695" t="s">
        <v>556</v>
      </c>
      <c r="B451" s="696" t="s">
        <v>4329</v>
      </c>
      <c r="C451" s="696" t="s">
        <v>4156</v>
      </c>
      <c r="D451" s="696" t="s">
        <v>4827</v>
      </c>
      <c r="E451" s="696" t="s">
        <v>4828</v>
      </c>
      <c r="F451" s="711"/>
      <c r="G451" s="711"/>
      <c r="H451" s="711"/>
      <c r="I451" s="711"/>
      <c r="J451" s="711">
        <v>6</v>
      </c>
      <c r="K451" s="711">
        <v>1312.02</v>
      </c>
      <c r="L451" s="711"/>
      <c r="M451" s="711">
        <v>218.67</v>
      </c>
      <c r="N451" s="711">
        <v>5</v>
      </c>
      <c r="O451" s="711">
        <v>1093.3499999999999</v>
      </c>
      <c r="P451" s="701"/>
      <c r="Q451" s="712">
        <v>218.67</v>
      </c>
    </row>
    <row r="452" spans="1:17" ht="14.4" customHeight="1" x14ac:dyDescent="0.3">
      <c r="A452" s="695" t="s">
        <v>556</v>
      </c>
      <c r="B452" s="696" t="s">
        <v>4329</v>
      </c>
      <c r="C452" s="696" t="s">
        <v>4156</v>
      </c>
      <c r="D452" s="696" t="s">
        <v>4829</v>
      </c>
      <c r="E452" s="696" t="s">
        <v>4335</v>
      </c>
      <c r="F452" s="711"/>
      <c r="G452" s="711"/>
      <c r="H452" s="711"/>
      <c r="I452" s="711"/>
      <c r="J452" s="711">
        <v>2</v>
      </c>
      <c r="K452" s="711">
        <v>479.62</v>
      </c>
      <c r="L452" s="711"/>
      <c r="M452" s="711">
        <v>239.81</v>
      </c>
      <c r="N452" s="711">
        <v>3</v>
      </c>
      <c r="O452" s="711">
        <v>719.43000000000006</v>
      </c>
      <c r="P452" s="701"/>
      <c r="Q452" s="712">
        <v>239.81000000000003</v>
      </c>
    </row>
    <row r="453" spans="1:17" ht="14.4" customHeight="1" x14ac:dyDescent="0.3">
      <c r="A453" s="695" t="s">
        <v>556</v>
      </c>
      <c r="B453" s="696" t="s">
        <v>4329</v>
      </c>
      <c r="C453" s="696" t="s">
        <v>4156</v>
      </c>
      <c r="D453" s="696" t="s">
        <v>4830</v>
      </c>
      <c r="E453" s="696" t="s">
        <v>4333</v>
      </c>
      <c r="F453" s="711">
        <v>7</v>
      </c>
      <c r="G453" s="711">
        <v>11921</v>
      </c>
      <c r="H453" s="711">
        <v>1</v>
      </c>
      <c r="I453" s="711">
        <v>1703</v>
      </c>
      <c r="J453" s="711"/>
      <c r="K453" s="711"/>
      <c r="L453" s="711"/>
      <c r="M453" s="711"/>
      <c r="N453" s="711">
        <v>11</v>
      </c>
      <c r="O453" s="711">
        <v>19414.23</v>
      </c>
      <c r="P453" s="701">
        <v>1.6285739451388306</v>
      </c>
      <c r="Q453" s="712">
        <v>1764.93</v>
      </c>
    </row>
    <row r="454" spans="1:17" ht="14.4" customHeight="1" x14ac:dyDescent="0.3">
      <c r="A454" s="695" t="s">
        <v>556</v>
      </c>
      <c r="B454" s="696" t="s">
        <v>4329</v>
      </c>
      <c r="C454" s="696" t="s">
        <v>4156</v>
      </c>
      <c r="D454" s="696" t="s">
        <v>4332</v>
      </c>
      <c r="E454" s="696" t="s">
        <v>4333</v>
      </c>
      <c r="F454" s="711">
        <v>13</v>
      </c>
      <c r="G454" s="711">
        <v>22371.7</v>
      </c>
      <c r="H454" s="711">
        <v>1</v>
      </c>
      <c r="I454" s="711">
        <v>1720.9</v>
      </c>
      <c r="J454" s="711">
        <v>8</v>
      </c>
      <c r="K454" s="711">
        <v>14267.84</v>
      </c>
      <c r="L454" s="711">
        <v>0.6377628879343098</v>
      </c>
      <c r="M454" s="711">
        <v>1783.48</v>
      </c>
      <c r="N454" s="711">
        <v>30</v>
      </c>
      <c r="O454" s="711">
        <v>53504.4</v>
      </c>
      <c r="P454" s="701">
        <v>2.3916108297536618</v>
      </c>
      <c r="Q454" s="712">
        <v>1783.48</v>
      </c>
    </row>
    <row r="455" spans="1:17" ht="14.4" customHeight="1" x14ac:dyDescent="0.3">
      <c r="A455" s="695" t="s">
        <v>556</v>
      </c>
      <c r="B455" s="696" t="s">
        <v>4329</v>
      </c>
      <c r="C455" s="696" t="s">
        <v>4156</v>
      </c>
      <c r="D455" s="696" t="s">
        <v>4831</v>
      </c>
      <c r="E455" s="696" t="s">
        <v>4333</v>
      </c>
      <c r="F455" s="711"/>
      <c r="G455" s="711"/>
      <c r="H455" s="711"/>
      <c r="I455" s="711"/>
      <c r="J455" s="711">
        <v>8</v>
      </c>
      <c r="K455" s="711">
        <v>14267.84</v>
      </c>
      <c r="L455" s="711"/>
      <c r="M455" s="711">
        <v>1783.48</v>
      </c>
      <c r="N455" s="711"/>
      <c r="O455" s="711"/>
      <c r="P455" s="701"/>
      <c r="Q455" s="712"/>
    </row>
    <row r="456" spans="1:17" ht="14.4" customHeight="1" x14ac:dyDescent="0.3">
      <c r="A456" s="695" t="s">
        <v>556</v>
      </c>
      <c r="B456" s="696" t="s">
        <v>4329</v>
      </c>
      <c r="C456" s="696" t="s">
        <v>4156</v>
      </c>
      <c r="D456" s="696" t="s">
        <v>4334</v>
      </c>
      <c r="E456" s="696" t="s">
        <v>4335</v>
      </c>
      <c r="F456" s="711">
        <v>4</v>
      </c>
      <c r="G456" s="711">
        <v>924</v>
      </c>
      <c r="H456" s="711">
        <v>1</v>
      </c>
      <c r="I456" s="711">
        <v>231</v>
      </c>
      <c r="J456" s="711">
        <v>9</v>
      </c>
      <c r="K456" s="711">
        <v>2154.6</v>
      </c>
      <c r="L456" s="711">
        <v>2.3318181818181816</v>
      </c>
      <c r="M456" s="711">
        <v>239.39999999999998</v>
      </c>
      <c r="N456" s="711">
        <v>8</v>
      </c>
      <c r="O456" s="711">
        <v>1915.2</v>
      </c>
      <c r="P456" s="701">
        <v>2.0727272727272728</v>
      </c>
      <c r="Q456" s="712">
        <v>239.4</v>
      </c>
    </row>
    <row r="457" spans="1:17" ht="14.4" customHeight="1" x14ac:dyDescent="0.3">
      <c r="A457" s="695" t="s">
        <v>556</v>
      </c>
      <c r="B457" s="696" t="s">
        <v>4329</v>
      </c>
      <c r="C457" s="696" t="s">
        <v>4156</v>
      </c>
      <c r="D457" s="696" t="s">
        <v>4336</v>
      </c>
      <c r="E457" s="696" t="s">
        <v>4331</v>
      </c>
      <c r="F457" s="711"/>
      <c r="G457" s="711"/>
      <c r="H457" s="711"/>
      <c r="I457" s="711"/>
      <c r="J457" s="711"/>
      <c r="K457" s="711"/>
      <c r="L457" s="711"/>
      <c r="M457" s="711"/>
      <c r="N457" s="711">
        <v>8</v>
      </c>
      <c r="O457" s="711">
        <v>2611.6</v>
      </c>
      <c r="P457" s="701"/>
      <c r="Q457" s="712">
        <v>326.45</v>
      </c>
    </row>
    <row r="458" spans="1:17" ht="14.4" customHeight="1" x14ac:dyDescent="0.3">
      <c r="A458" s="695" t="s">
        <v>556</v>
      </c>
      <c r="B458" s="696" t="s">
        <v>4329</v>
      </c>
      <c r="C458" s="696" t="s">
        <v>4156</v>
      </c>
      <c r="D458" s="696" t="s">
        <v>4832</v>
      </c>
      <c r="E458" s="696" t="s">
        <v>4833</v>
      </c>
      <c r="F458" s="711">
        <v>1</v>
      </c>
      <c r="G458" s="711">
        <v>11338</v>
      </c>
      <c r="H458" s="711">
        <v>1</v>
      </c>
      <c r="I458" s="711">
        <v>11338</v>
      </c>
      <c r="J458" s="711"/>
      <c r="K458" s="711"/>
      <c r="L458" s="711"/>
      <c r="M458" s="711"/>
      <c r="N458" s="711"/>
      <c r="O458" s="711"/>
      <c r="P458" s="701"/>
      <c r="Q458" s="712"/>
    </row>
    <row r="459" spans="1:17" ht="14.4" customHeight="1" x14ac:dyDescent="0.3">
      <c r="A459" s="695" t="s">
        <v>556</v>
      </c>
      <c r="B459" s="696" t="s">
        <v>4329</v>
      </c>
      <c r="C459" s="696" t="s">
        <v>4156</v>
      </c>
      <c r="D459" s="696" t="s">
        <v>4834</v>
      </c>
      <c r="E459" s="696" t="s">
        <v>4835</v>
      </c>
      <c r="F459" s="711">
        <v>1</v>
      </c>
      <c r="G459" s="711">
        <v>4608</v>
      </c>
      <c r="H459" s="711">
        <v>1</v>
      </c>
      <c r="I459" s="711">
        <v>4608</v>
      </c>
      <c r="J459" s="711"/>
      <c r="K459" s="711"/>
      <c r="L459" s="711"/>
      <c r="M459" s="711"/>
      <c r="N459" s="711"/>
      <c r="O459" s="711"/>
      <c r="P459" s="701"/>
      <c r="Q459" s="712"/>
    </row>
    <row r="460" spans="1:17" ht="14.4" customHeight="1" x14ac:dyDescent="0.3">
      <c r="A460" s="695" t="s">
        <v>556</v>
      </c>
      <c r="B460" s="696" t="s">
        <v>4329</v>
      </c>
      <c r="C460" s="696" t="s">
        <v>4156</v>
      </c>
      <c r="D460" s="696" t="s">
        <v>4836</v>
      </c>
      <c r="E460" s="696" t="s">
        <v>4646</v>
      </c>
      <c r="F460" s="711"/>
      <c r="G460" s="711"/>
      <c r="H460" s="711"/>
      <c r="I460" s="711"/>
      <c r="J460" s="711"/>
      <c r="K460" s="711"/>
      <c r="L460" s="711"/>
      <c r="M460" s="711"/>
      <c r="N460" s="711">
        <v>1</v>
      </c>
      <c r="O460" s="711">
        <v>1386.65</v>
      </c>
      <c r="P460" s="701"/>
      <c r="Q460" s="712">
        <v>1386.65</v>
      </c>
    </row>
    <row r="461" spans="1:17" ht="14.4" customHeight="1" x14ac:dyDescent="0.3">
      <c r="A461" s="695" t="s">
        <v>556</v>
      </c>
      <c r="B461" s="696" t="s">
        <v>4329</v>
      </c>
      <c r="C461" s="696" t="s">
        <v>4156</v>
      </c>
      <c r="D461" s="696" t="s">
        <v>4837</v>
      </c>
      <c r="E461" s="696" t="s">
        <v>4838</v>
      </c>
      <c r="F461" s="711"/>
      <c r="G461" s="711"/>
      <c r="H461" s="711"/>
      <c r="I461" s="711"/>
      <c r="J461" s="711"/>
      <c r="K461" s="711"/>
      <c r="L461" s="711"/>
      <c r="M461" s="711"/>
      <c r="N461" s="711">
        <v>1</v>
      </c>
      <c r="O461" s="711">
        <v>9139.69</v>
      </c>
      <c r="P461" s="701"/>
      <c r="Q461" s="712">
        <v>9139.69</v>
      </c>
    </row>
    <row r="462" spans="1:17" ht="14.4" customHeight="1" x14ac:dyDescent="0.3">
      <c r="A462" s="695" t="s">
        <v>556</v>
      </c>
      <c r="B462" s="696" t="s">
        <v>4329</v>
      </c>
      <c r="C462" s="696" t="s">
        <v>4156</v>
      </c>
      <c r="D462" s="696" t="s">
        <v>4839</v>
      </c>
      <c r="E462" s="696" t="s">
        <v>4496</v>
      </c>
      <c r="F462" s="711">
        <v>0.4</v>
      </c>
      <c r="G462" s="711">
        <v>333.65000000000003</v>
      </c>
      <c r="H462" s="711">
        <v>1</v>
      </c>
      <c r="I462" s="711">
        <v>834.125</v>
      </c>
      <c r="J462" s="711">
        <v>1.9</v>
      </c>
      <c r="K462" s="711">
        <v>1598.86</v>
      </c>
      <c r="L462" s="711">
        <v>4.7920275738048845</v>
      </c>
      <c r="M462" s="711">
        <v>841.50526315789477</v>
      </c>
      <c r="N462" s="711"/>
      <c r="O462" s="711"/>
      <c r="P462" s="701"/>
      <c r="Q462" s="712"/>
    </row>
    <row r="463" spans="1:17" ht="14.4" customHeight="1" x14ac:dyDescent="0.3">
      <c r="A463" s="695" t="s">
        <v>556</v>
      </c>
      <c r="B463" s="696" t="s">
        <v>4329</v>
      </c>
      <c r="C463" s="696" t="s">
        <v>4156</v>
      </c>
      <c r="D463" s="696" t="s">
        <v>4840</v>
      </c>
      <c r="E463" s="696" t="s">
        <v>4841</v>
      </c>
      <c r="F463" s="711">
        <v>3</v>
      </c>
      <c r="G463" s="711">
        <v>6389.19</v>
      </c>
      <c r="H463" s="711">
        <v>1</v>
      </c>
      <c r="I463" s="711">
        <v>2129.73</v>
      </c>
      <c r="J463" s="711">
        <v>13</v>
      </c>
      <c r="K463" s="711">
        <v>27686.489999999998</v>
      </c>
      <c r="L463" s="711">
        <v>4.333333333333333</v>
      </c>
      <c r="M463" s="711">
        <v>2129.73</v>
      </c>
      <c r="N463" s="711">
        <v>5</v>
      </c>
      <c r="O463" s="711">
        <v>10648.65</v>
      </c>
      <c r="P463" s="701">
        <v>1.6666666666666667</v>
      </c>
      <c r="Q463" s="712">
        <v>2129.73</v>
      </c>
    </row>
    <row r="464" spans="1:17" ht="14.4" customHeight="1" x14ac:dyDescent="0.3">
      <c r="A464" s="695" t="s">
        <v>556</v>
      </c>
      <c r="B464" s="696" t="s">
        <v>4329</v>
      </c>
      <c r="C464" s="696" t="s">
        <v>4156</v>
      </c>
      <c r="D464" s="696" t="s">
        <v>4842</v>
      </c>
      <c r="E464" s="696" t="s">
        <v>4841</v>
      </c>
      <c r="F464" s="711"/>
      <c r="G464" s="711"/>
      <c r="H464" s="711"/>
      <c r="I464" s="711"/>
      <c r="J464" s="711"/>
      <c r="K464" s="711"/>
      <c r="L464" s="711"/>
      <c r="M464" s="711"/>
      <c r="N464" s="711">
        <v>1</v>
      </c>
      <c r="O464" s="711">
        <v>2342.1799999999998</v>
      </c>
      <c r="P464" s="701"/>
      <c r="Q464" s="712">
        <v>2342.1799999999998</v>
      </c>
    </row>
    <row r="465" spans="1:17" ht="14.4" customHeight="1" x14ac:dyDescent="0.3">
      <c r="A465" s="695" t="s">
        <v>556</v>
      </c>
      <c r="B465" s="696" t="s">
        <v>4329</v>
      </c>
      <c r="C465" s="696" t="s">
        <v>4156</v>
      </c>
      <c r="D465" s="696" t="s">
        <v>4843</v>
      </c>
      <c r="E465" s="696" t="s">
        <v>4844</v>
      </c>
      <c r="F465" s="711"/>
      <c r="G465" s="711"/>
      <c r="H465" s="711"/>
      <c r="I465" s="711"/>
      <c r="J465" s="711">
        <v>1</v>
      </c>
      <c r="K465" s="711">
        <v>3143.2</v>
      </c>
      <c r="L465" s="711"/>
      <c r="M465" s="711">
        <v>3143.2</v>
      </c>
      <c r="N465" s="711"/>
      <c r="O465" s="711"/>
      <c r="P465" s="701"/>
      <c r="Q465" s="712"/>
    </row>
    <row r="466" spans="1:17" ht="14.4" customHeight="1" x14ac:dyDescent="0.3">
      <c r="A466" s="695" t="s">
        <v>556</v>
      </c>
      <c r="B466" s="696" t="s">
        <v>4329</v>
      </c>
      <c r="C466" s="696" t="s">
        <v>4156</v>
      </c>
      <c r="D466" s="696" t="s">
        <v>4845</v>
      </c>
      <c r="E466" s="696" t="s">
        <v>4846</v>
      </c>
      <c r="F466" s="711"/>
      <c r="G466" s="711"/>
      <c r="H466" s="711"/>
      <c r="I466" s="711"/>
      <c r="J466" s="711"/>
      <c r="K466" s="711"/>
      <c r="L466" s="711"/>
      <c r="M466" s="711"/>
      <c r="N466" s="711">
        <v>1</v>
      </c>
      <c r="O466" s="711">
        <v>6716.5</v>
      </c>
      <c r="P466" s="701"/>
      <c r="Q466" s="712">
        <v>6716.5</v>
      </c>
    </row>
    <row r="467" spans="1:17" ht="14.4" customHeight="1" x14ac:dyDescent="0.3">
      <c r="A467" s="695" t="s">
        <v>556</v>
      </c>
      <c r="B467" s="696" t="s">
        <v>4329</v>
      </c>
      <c r="C467" s="696" t="s">
        <v>4156</v>
      </c>
      <c r="D467" s="696" t="s">
        <v>4847</v>
      </c>
      <c r="E467" s="696" t="s">
        <v>4846</v>
      </c>
      <c r="F467" s="711"/>
      <c r="G467" s="711"/>
      <c r="H467" s="711"/>
      <c r="I467" s="711"/>
      <c r="J467" s="711">
        <v>1</v>
      </c>
      <c r="K467" s="711">
        <v>7378.3</v>
      </c>
      <c r="L467" s="711"/>
      <c r="M467" s="711">
        <v>7378.3</v>
      </c>
      <c r="N467" s="711"/>
      <c r="O467" s="711"/>
      <c r="P467" s="701"/>
      <c r="Q467" s="712"/>
    </row>
    <row r="468" spans="1:17" ht="14.4" customHeight="1" x14ac:dyDescent="0.3">
      <c r="A468" s="695" t="s">
        <v>556</v>
      </c>
      <c r="B468" s="696" t="s">
        <v>4329</v>
      </c>
      <c r="C468" s="696" t="s">
        <v>4156</v>
      </c>
      <c r="D468" s="696" t="s">
        <v>4848</v>
      </c>
      <c r="E468" s="696" t="s">
        <v>4849</v>
      </c>
      <c r="F468" s="711"/>
      <c r="G468" s="711"/>
      <c r="H468" s="711"/>
      <c r="I468" s="711"/>
      <c r="J468" s="711">
        <v>1</v>
      </c>
      <c r="K468" s="711">
        <v>4963</v>
      </c>
      <c r="L468" s="711"/>
      <c r="M468" s="711">
        <v>4963</v>
      </c>
      <c r="N468" s="711">
        <v>1</v>
      </c>
      <c r="O468" s="711">
        <v>4963</v>
      </c>
      <c r="P468" s="701"/>
      <c r="Q468" s="712">
        <v>4963</v>
      </c>
    </row>
    <row r="469" spans="1:17" ht="14.4" customHeight="1" x14ac:dyDescent="0.3">
      <c r="A469" s="695" t="s">
        <v>556</v>
      </c>
      <c r="B469" s="696" t="s">
        <v>4329</v>
      </c>
      <c r="C469" s="696" t="s">
        <v>4156</v>
      </c>
      <c r="D469" s="696" t="s">
        <v>4850</v>
      </c>
      <c r="E469" s="696" t="s">
        <v>4851</v>
      </c>
      <c r="F469" s="711">
        <v>3</v>
      </c>
      <c r="G469" s="711">
        <v>10918.5</v>
      </c>
      <c r="H469" s="711">
        <v>1</v>
      </c>
      <c r="I469" s="711">
        <v>3639.5</v>
      </c>
      <c r="J469" s="711">
        <v>1</v>
      </c>
      <c r="K469" s="711">
        <v>3639.5</v>
      </c>
      <c r="L469" s="711">
        <v>0.33333333333333331</v>
      </c>
      <c r="M469" s="711">
        <v>3639.5</v>
      </c>
      <c r="N469" s="711"/>
      <c r="O469" s="711"/>
      <c r="P469" s="701"/>
      <c r="Q469" s="712"/>
    </row>
    <row r="470" spans="1:17" ht="14.4" customHeight="1" x14ac:dyDescent="0.3">
      <c r="A470" s="695" t="s">
        <v>556</v>
      </c>
      <c r="B470" s="696" t="s">
        <v>4329</v>
      </c>
      <c r="C470" s="696" t="s">
        <v>4156</v>
      </c>
      <c r="D470" s="696" t="s">
        <v>4852</v>
      </c>
      <c r="E470" s="696" t="s">
        <v>4853</v>
      </c>
      <c r="F470" s="711">
        <v>2</v>
      </c>
      <c r="G470" s="711">
        <v>12374.4</v>
      </c>
      <c r="H470" s="711">
        <v>1</v>
      </c>
      <c r="I470" s="711">
        <v>6187.2</v>
      </c>
      <c r="J470" s="711">
        <v>1</v>
      </c>
      <c r="K470" s="711">
        <v>6187.2</v>
      </c>
      <c r="L470" s="711">
        <v>0.5</v>
      </c>
      <c r="M470" s="711">
        <v>6187.2</v>
      </c>
      <c r="N470" s="711">
        <v>1</v>
      </c>
      <c r="O470" s="711">
        <v>6187.2</v>
      </c>
      <c r="P470" s="701">
        <v>0.5</v>
      </c>
      <c r="Q470" s="712">
        <v>6187.2</v>
      </c>
    </row>
    <row r="471" spans="1:17" ht="14.4" customHeight="1" x14ac:dyDescent="0.3">
      <c r="A471" s="695" t="s">
        <v>556</v>
      </c>
      <c r="B471" s="696" t="s">
        <v>4329</v>
      </c>
      <c r="C471" s="696" t="s">
        <v>4156</v>
      </c>
      <c r="D471" s="696" t="s">
        <v>4854</v>
      </c>
      <c r="E471" s="696" t="s">
        <v>4853</v>
      </c>
      <c r="F471" s="711">
        <v>2</v>
      </c>
      <c r="G471" s="711">
        <v>12903.6</v>
      </c>
      <c r="H471" s="711">
        <v>1</v>
      </c>
      <c r="I471" s="711">
        <v>6451.8</v>
      </c>
      <c r="J471" s="711">
        <v>3</v>
      </c>
      <c r="K471" s="711">
        <v>19355.400000000001</v>
      </c>
      <c r="L471" s="711">
        <v>1.5</v>
      </c>
      <c r="M471" s="711">
        <v>6451.8</v>
      </c>
      <c r="N471" s="711"/>
      <c r="O471" s="711"/>
      <c r="P471" s="701"/>
      <c r="Q471" s="712"/>
    </row>
    <row r="472" spans="1:17" ht="14.4" customHeight="1" x14ac:dyDescent="0.3">
      <c r="A472" s="695" t="s">
        <v>556</v>
      </c>
      <c r="B472" s="696" t="s">
        <v>4329</v>
      </c>
      <c r="C472" s="696" t="s">
        <v>4156</v>
      </c>
      <c r="D472" s="696" t="s">
        <v>4855</v>
      </c>
      <c r="E472" s="696" t="s">
        <v>4856</v>
      </c>
      <c r="F472" s="711">
        <v>11</v>
      </c>
      <c r="G472" s="711">
        <v>6492.2000000000007</v>
      </c>
      <c r="H472" s="711">
        <v>1</v>
      </c>
      <c r="I472" s="711">
        <v>590.20000000000005</v>
      </c>
      <c r="J472" s="711">
        <v>10</v>
      </c>
      <c r="K472" s="711">
        <v>5902</v>
      </c>
      <c r="L472" s="711">
        <v>0.90909090909090895</v>
      </c>
      <c r="M472" s="711">
        <v>590.20000000000005</v>
      </c>
      <c r="N472" s="711">
        <v>3</v>
      </c>
      <c r="O472" s="711">
        <v>1770.6</v>
      </c>
      <c r="P472" s="701">
        <v>0.27272727272727271</v>
      </c>
      <c r="Q472" s="712">
        <v>590.19999999999993</v>
      </c>
    </row>
    <row r="473" spans="1:17" ht="14.4" customHeight="1" x14ac:dyDescent="0.3">
      <c r="A473" s="695" t="s">
        <v>556</v>
      </c>
      <c r="B473" s="696" t="s">
        <v>4329</v>
      </c>
      <c r="C473" s="696" t="s">
        <v>4156</v>
      </c>
      <c r="D473" s="696" t="s">
        <v>4857</v>
      </c>
      <c r="E473" s="696" t="s">
        <v>4856</v>
      </c>
      <c r="F473" s="711"/>
      <c r="G473" s="711"/>
      <c r="H473" s="711"/>
      <c r="I473" s="711"/>
      <c r="J473" s="711">
        <v>1</v>
      </c>
      <c r="K473" s="711">
        <v>659.7</v>
      </c>
      <c r="L473" s="711"/>
      <c r="M473" s="711">
        <v>659.7</v>
      </c>
      <c r="N473" s="711"/>
      <c r="O473" s="711"/>
      <c r="P473" s="701"/>
      <c r="Q473" s="712"/>
    </row>
    <row r="474" spans="1:17" ht="14.4" customHeight="1" x14ac:dyDescent="0.3">
      <c r="A474" s="695" t="s">
        <v>556</v>
      </c>
      <c r="B474" s="696" t="s">
        <v>4329</v>
      </c>
      <c r="C474" s="696" t="s">
        <v>4156</v>
      </c>
      <c r="D474" s="696" t="s">
        <v>4858</v>
      </c>
      <c r="E474" s="696" t="s">
        <v>4859</v>
      </c>
      <c r="F474" s="711">
        <v>40</v>
      </c>
      <c r="G474" s="711">
        <v>23608.000000000004</v>
      </c>
      <c r="H474" s="711">
        <v>1</v>
      </c>
      <c r="I474" s="711">
        <v>590.20000000000005</v>
      </c>
      <c r="J474" s="711">
        <v>31</v>
      </c>
      <c r="K474" s="711">
        <v>18296.2</v>
      </c>
      <c r="L474" s="711">
        <v>0.77499999999999991</v>
      </c>
      <c r="M474" s="711">
        <v>590.20000000000005</v>
      </c>
      <c r="N474" s="711">
        <v>14</v>
      </c>
      <c r="O474" s="711">
        <v>8262.7999999999993</v>
      </c>
      <c r="P474" s="701">
        <v>0.34999999999999992</v>
      </c>
      <c r="Q474" s="712">
        <v>590.19999999999993</v>
      </c>
    </row>
    <row r="475" spans="1:17" ht="14.4" customHeight="1" x14ac:dyDescent="0.3">
      <c r="A475" s="695" t="s">
        <v>556</v>
      </c>
      <c r="B475" s="696" t="s">
        <v>4329</v>
      </c>
      <c r="C475" s="696" t="s">
        <v>4156</v>
      </c>
      <c r="D475" s="696" t="s">
        <v>4860</v>
      </c>
      <c r="E475" s="696" t="s">
        <v>4859</v>
      </c>
      <c r="F475" s="711">
        <v>2</v>
      </c>
      <c r="G475" s="711">
        <v>1250</v>
      </c>
      <c r="H475" s="711">
        <v>1</v>
      </c>
      <c r="I475" s="711">
        <v>625</v>
      </c>
      <c r="J475" s="711">
        <v>6</v>
      </c>
      <c r="K475" s="711">
        <v>3750</v>
      </c>
      <c r="L475" s="711">
        <v>3</v>
      </c>
      <c r="M475" s="711">
        <v>625</v>
      </c>
      <c r="N475" s="711"/>
      <c r="O475" s="711"/>
      <c r="P475" s="701"/>
      <c r="Q475" s="712"/>
    </row>
    <row r="476" spans="1:17" ht="14.4" customHeight="1" x14ac:dyDescent="0.3">
      <c r="A476" s="695" t="s">
        <v>556</v>
      </c>
      <c r="B476" s="696" t="s">
        <v>4329</v>
      </c>
      <c r="C476" s="696" t="s">
        <v>4156</v>
      </c>
      <c r="D476" s="696" t="s">
        <v>4861</v>
      </c>
      <c r="E476" s="696" t="s">
        <v>4862</v>
      </c>
      <c r="F476" s="711">
        <v>2</v>
      </c>
      <c r="G476" s="711">
        <v>36790</v>
      </c>
      <c r="H476" s="711">
        <v>1</v>
      </c>
      <c r="I476" s="711">
        <v>18395</v>
      </c>
      <c r="J476" s="711">
        <v>1</v>
      </c>
      <c r="K476" s="711">
        <v>18395</v>
      </c>
      <c r="L476" s="711">
        <v>0.5</v>
      </c>
      <c r="M476" s="711">
        <v>18395</v>
      </c>
      <c r="N476" s="711">
        <v>3</v>
      </c>
      <c r="O476" s="711">
        <v>55185</v>
      </c>
      <c r="P476" s="701">
        <v>1.5</v>
      </c>
      <c r="Q476" s="712">
        <v>18395</v>
      </c>
    </row>
    <row r="477" spans="1:17" ht="14.4" customHeight="1" x14ac:dyDescent="0.3">
      <c r="A477" s="695" t="s">
        <v>556</v>
      </c>
      <c r="B477" s="696" t="s">
        <v>4329</v>
      </c>
      <c r="C477" s="696" t="s">
        <v>4156</v>
      </c>
      <c r="D477" s="696" t="s">
        <v>4863</v>
      </c>
      <c r="E477" s="696" t="s">
        <v>4864</v>
      </c>
      <c r="F477" s="711">
        <v>6</v>
      </c>
      <c r="G477" s="711">
        <v>23760</v>
      </c>
      <c r="H477" s="711">
        <v>1</v>
      </c>
      <c r="I477" s="711">
        <v>3960</v>
      </c>
      <c r="J477" s="711">
        <v>5</v>
      </c>
      <c r="K477" s="711">
        <v>19800</v>
      </c>
      <c r="L477" s="711">
        <v>0.83333333333333337</v>
      </c>
      <c r="M477" s="711">
        <v>3960</v>
      </c>
      <c r="N477" s="711">
        <v>4</v>
      </c>
      <c r="O477" s="711">
        <v>15840</v>
      </c>
      <c r="P477" s="701">
        <v>0.66666666666666663</v>
      </c>
      <c r="Q477" s="712">
        <v>3960</v>
      </c>
    </row>
    <row r="478" spans="1:17" ht="14.4" customHeight="1" x14ac:dyDescent="0.3">
      <c r="A478" s="695" t="s">
        <v>556</v>
      </c>
      <c r="B478" s="696" t="s">
        <v>4329</v>
      </c>
      <c r="C478" s="696" t="s">
        <v>4156</v>
      </c>
      <c r="D478" s="696" t="s">
        <v>4865</v>
      </c>
      <c r="E478" s="696" t="s">
        <v>4864</v>
      </c>
      <c r="F478" s="711">
        <v>2</v>
      </c>
      <c r="G478" s="711">
        <v>10800</v>
      </c>
      <c r="H478" s="711">
        <v>1</v>
      </c>
      <c r="I478" s="711">
        <v>5400</v>
      </c>
      <c r="J478" s="711">
        <v>2</v>
      </c>
      <c r="K478" s="711">
        <v>10800</v>
      </c>
      <c r="L478" s="711">
        <v>1</v>
      </c>
      <c r="M478" s="711">
        <v>5400</v>
      </c>
      <c r="N478" s="711">
        <v>1</v>
      </c>
      <c r="O478" s="711">
        <v>5400</v>
      </c>
      <c r="P478" s="701">
        <v>0.5</v>
      </c>
      <c r="Q478" s="712">
        <v>5400</v>
      </c>
    </row>
    <row r="479" spans="1:17" ht="14.4" customHeight="1" x14ac:dyDescent="0.3">
      <c r="A479" s="695" t="s">
        <v>556</v>
      </c>
      <c r="B479" s="696" t="s">
        <v>4329</v>
      </c>
      <c r="C479" s="696" t="s">
        <v>4156</v>
      </c>
      <c r="D479" s="696" t="s">
        <v>4866</v>
      </c>
      <c r="E479" s="696" t="s">
        <v>4867</v>
      </c>
      <c r="F479" s="711">
        <v>68</v>
      </c>
      <c r="G479" s="711">
        <v>37420.399999999994</v>
      </c>
      <c r="H479" s="711">
        <v>1</v>
      </c>
      <c r="I479" s="711">
        <v>550.29999999999995</v>
      </c>
      <c r="J479" s="711">
        <v>51</v>
      </c>
      <c r="K479" s="711">
        <v>28065.300000000003</v>
      </c>
      <c r="L479" s="711">
        <v>0.75000000000000022</v>
      </c>
      <c r="M479" s="711">
        <v>550.30000000000007</v>
      </c>
      <c r="N479" s="711">
        <v>42</v>
      </c>
      <c r="O479" s="711">
        <v>23112.6</v>
      </c>
      <c r="P479" s="701">
        <v>0.61764705882352944</v>
      </c>
      <c r="Q479" s="712">
        <v>550.29999999999995</v>
      </c>
    </row>
    <row r="480" spans="1:17" ht="14.4" customHeight="1" x14ac:dyDescent="0.3">
      <c r="A480" s="695" t="s">
        <v>556</v>
      </c>
      <c r="B480" s="696" t="s">
        <v>4329</v>
      </c>
      <c r="C480" s="696" t="s">
        <v>4156</v>
      </c>
      <c r="D480" s="696" t="s">
        <v>4868</v>
      </c>
      <c r="E480" s="696" t="s">
        <v>4869</v>
      </c>
      <c r="F480" s="711">
        <v>1</v>
      </c>
      <c r="G480" s="711">
        <v>583</v>
      </c>
      <c r="H480" s="711">
        <v>1</v>
      </c>
      <c r="I480" s="711">
        <v>583</v>
      </c>
      <c r="J480" s="711">
        <v>7</v>
      </c>
      <c r="K480" s="711">
        <v>4228</v>
      </c>
      <c r="L480" s="711">
        <v>7.2521440823327614</v>
      </c>
      <c r="M480" s="711">
        <v>604</v>
      </c>
      <c r="N480" s="711">
        <v>2</v>
      </c>
      <c r="O480" s="711">
        <v>1208</v>
      </c>
      <c r="P480" s="701">
        <v>2.0720411663807892</v>
      </c>
      <c r="Q480" s="712">
        <v>604</v>
      </c>
    </row>
    <row r="481" spans="1:17" ht="14.4" customHeight="1" x14ac:dyDescent="0.3">
      <c r="A481" s="695" t="s">
        <v>556</v>
      </c>
      <c r="B481" s="696" t="s">
        <v>4329</v>
      </c>
      <c r="C481" s="696" t="s">
        <v>4156</v>
      </c>
      <c r="D481" s="696" t="s">
        <v>4870</v>
      </c>
      <c r="E481" s="696" t="s">
        <v>4871</v>
      </c>
      <c r="F481" s="711">
        <v>12</v>
      </c>
      <c r="G481" s="711">
        <v>87526</v>
      </c>
      <c r="H481" s="711">
        <v>1</v>
      </c>
      <c r="I481" s="711">
        <v>7293.833333333333</v>
      </c>
      <c r="J481" s="711">
        <v>6</v>
      </c>
      <c r="K481" s="711">
        <v>45078</v>
      </c>
      <c r="L481" s="711">
        <v>0.51502410712245505</v>
      </c>
      <c r="M481" s="711">
        <v>7513</v>
      </c>
      <c r="N481" s="711"/>
      <c r="O481" s="711"/>
      <c r="P481" s="701"/>
      <c r="Q481" s="712"/>
    </row>
    <row r="482" spans="1:17" ht="14.4" customHeight="1" x14ac:dyDescent="0.3">
      <c r="A482" s="695" t="s">
        <v>556</v>
      </c>
      <c r="B482" s="696" t="s">
        <v>4329</v>
      </c>
      <c r="C482" s="696" t="s">
        <v>4156</v>
      </c>
      <c r="D482" s="696" t="s">
        <v>4872</v>
      </c>
      <c r="E482" s="696" t="s">
        <v>4119</v>
      </c>
      <c r="F482" s="711">
        <v>2</v>
      </c>
      <c r="G482" s="711">
        <v>16690</v>
      </c>
      <c r="H482" s="711">
        <v>1</v>
      </c>
      <c r="I482" s="711">
        <v>8345</v>
      </c>
      <c r="J482" s="711"/>
      <c r="K482" s="711"/>
      <c r="L482" s="711"/>
      <c r="M482" s="711"/>
      <c r="N482" s="711"/>
      <c r="O482" s="711"/>
      <c r="P482" s="701"/>
      <c r="Q482" s="712"/>
    </row>
    <row r="483" spans="1:17" ht="14.4" customHeight="1" x14ac:dyDescent="0.3">
      <c r="A483" s="695" t="s">
        <v>556</v>
      </c>
      <c r="B483" s="696" t="s">
        <v>4329</v>
      </c>
      <c r="C483" s="696" t="s">
        <v>4156</v>
      </c>
      <c r="D483" s="696" t="s">
        <v>4873</v>
      </c>
      <c r="E483" s="696" t="s">
        <v>4119</v>
      </c>
      <c r="F483" s="711">
        <v>1</v>
      </c>
      <c r="G483" s="711">
        <v>17443.04</v>
      </c>
      <c r="H483" s="711">
        <v>1</v>
      </c>
      <c r="I483" s="711">
        <v>17443.04</v>
      </c>
      <c r="J483" s="711"/>
      <c r="K483" s="711"/>
      <c r="L483" s="711"/>
      <c r="M483" s="711"/>
      <c r="N483" s="711"/>
      <c r="O483" s="711"/>
      <c r="P483" s="701"/>
      <c r="Q483" s="712"/>
    </row>
    <row r="484" spans="1:17" ht="14.4" customHeight="1" x14ac:dyDescent="0.3">
      <c r="A484" s="695" t="s">
        <v>556</v>
      </c>
      <c r="B484" s="696" t="s">
        <v>4329</v>
      </c>
      <c r="C484" s="696" t="s">
        <v>4156</v>
      </c>
      <c r="D484" s="696" t="s">
        <v>4874</v>
      </c>
      <c r="E484" s="696" t="s">
        <v>4119</v>
      </c>
      <c r="F484" s="711">
        <v>1</v>
      </c>
      <c r="G484" s="711">
        <v>20650</v>
      </c>
      <c r="H484" s="711">
        <v>1</v>
      </c>
      <c r="I484" s="711">
        <v>20650</v>
      </c>
      <c r="J484" s="711"/>
      <c r="K484" s="711"/>
      <c r="L484" s="711"/>
      <c r="M484" s="711"/>
      <c r="N484" s="711"/>
      <c r="O484" s="711"/>
      <c r="P484" s="701"/>
      <c r="Q484" s="712"/>
    </row>
    <row r="485" spans="1:17" ht="14.4" customHeight="1" x14ac:dyDescent="0.3">
      <c r="A485" s="695" t="s">
        <v>556</v>
      </c>
      <c r="B485" s="696" t="s">
        <v>4329</v>
      </c>
      <c r="C485" s="696" t="s">
        <v>4156</v>
      </c>
      <c r="D485" s="696" t="s">
        <v>4875</v>
      </c>
      <c r="E485" s="696" t="s">
        <v>4119</v>
      </c>
      <c r="F485" s="711">
        <v>1</v>
      </c>
      <c r="G485" s="711">
        <v>26757</v>
      </c>
      <c r="H485" s="711">
        <v>1</v>
      </c>
      <c r="I485" s="711">
        <v>26757</v>
      </c>
      <c r="J485" s="711"/>
      <c r="K485" s="711"/>
      <c r="L485" s="711"/>
      <c r="M485" s="711"/>
      <c r="N485" s="711"/>
      <c r="O485" s="711"/>
      <c r="P485" s="701"/>
      <c r="Q485" s="712"/>
    </row>
    <row r="486" spans="1:17" ht="14.4" customHeight="1" x14ac:dyDescent="0.3">
      <c r="A486" s="695" t="s">
        <v>556</v>
      </c>
      <c r="B486" s="696" t="s">
        <v>4329</v>
      </c>
      <c r="C486" s="696" t="s">
        <v>4156</v>
      </c>
      <c r="D486" s="696" t="s">
        <v>4876</v>
      </c>
      <c r="E486" s="696" t="s">
        <v>4877</v>
      </c>
      <c r="F486" s="711">
        <v>6</v>
      </c>
      <c r="G486" s="711">
        <v>7524</v>
      </c>
      <c r="H486" s="711">
        <v>1</v>
      </c>
      <c r="I486" s="711">
        <v>1254</v>
      </c>
      <c r="J486" s="711">
        <v>4</v>
      </c>
      <c r="K486" s="711">
        <v>5016</v>
      </c>
      <c r="L486" s="711">
        <v>0.66666666666666663</v>
      </c>
      <c r="M486" s="711">
        <v>1254</v>
      </c>
      <c r="N486" s="711">
        <v>5</v>
      </c>
      <c r="O486" s="711">
        <v>6270</v>
      </c>
      <c r="P486" s="701">
        <v>0.83333333333333337</v>
      </c>
      <c r="Q486" s="712">
        <v>1254</v>
      </c>
    </row>
    <row r="487" spans="1:17" ht="14.4" customHeight="1" x14ac:dyDescent="0.3">
      <c r="A487" s="695" t="s">
        <v>556</v>
      </c>
      <c r="B487" s="696" t="s">
        <v>4329</v>
      </c>
      <c r="C487" s="696" t="s">
        <v>4156</v>
      </c>
      <c r="D487" s="696" t="s">
        <v>4878</v>
      </c>
      <c r="E487" s="696" t="s">
        <v>4877</v>
      </c>
      <c r="F487" s="711">
        <v>1</v>
      </c>
      <c r="G487" s="711">
        <v>1348.31</v>
      </c>
      <c r="H487" s="711">
        <v>1</v>
      </c>
      <c r="I487" s="711">
        <v>1348.31</v>
      </c>
      <c r="J487" s="711">
        <v>3</v>
      </c>
      <c r="K487" s="711">
        <v>4044.93</v>
      </c>
      <c r="L487" s="711">
        <v>3</v>
      </c>
      <c r="M487" s="711">
        <v>1348.31</v>
      </c>
      <c r="N487" s="711">
        <v>1</v>
      </c>
      <c r="O487" s="711">
        <v>1348.31</v>
      </c>
      <c r="P487" s="701">
        <v>1</v>
      </c>
      <c r="Q487" s="712">
        <v>1348.31</v>
      </c>
    </row>
    <row r="488" spans="1:17" ht="14.4" customHeight="1" x14ac:dyDescent="0.3">
      <c r="A488" s="695" t="s">
        <v>556</v>
      </c>
      <c r="B488" s="696" t="s">
        <v>4329</v>
      </c>
      <c r="C488" s="696" t="s">
        <v>4156</v>
      </c>
      <c r="D488" s="696" t="s">
        <v>4879</v>
      </c>
      <c r="E488" s="696" t="s">
        <v>4880</v>
      </c>
      <c r="F488" s="711"/>
      <c r="G488" s="711"/>
      <c r="H488" s="711"/>
      <c r="I488" s="711"/>
      <c r="J488" s="711">
        <v>2</v>
      </c>
      <c r="K488" s="711">
        <v>11868</v>
      </c>
      <c r="L488" s="711"/>
      <c r="M488" s="711">
        <v>5934</v>
      </c>
      <c r="N488" s="711"/>
      <c r="O488" s="711"/>
      <c r="P488" s="701"/>
      <c r="Q488" s="712"/>
    </row>
    <row r="489" spans="1:17" ht="14.4" customHeight="1" x14ac:dyDescent="0.3">
      <c r="A489" s="695" t="s">
        <v>556</v>
      </c>
      <c r="B489" s="696" t="s">
        <v>4329</v>
      </c>
      <c r="C489" s="696" t="s">
        <v>4156</v>
      </c>
      <c r="D489" s="696" t="s">
        <v>4881</v>
      </c>
      <c r="E489" s="696" t="s">
        <v>4882</v>
      </c>
      <c r="F489" s="711">
        <v>19</v>
      </c>
      <c r="G489" s="711">
        <v>11058</v>
      </c>
      <c r="H489" s="711">
        <v>1</v>
      </c>
      <c r="I489" s="711">
        <v>582</v>
      </c>
      <c r="J489" s="711">
        <v>8</v>
      </c>
      <c r="K489" s="711">
        <v>4656</v>
      </c>
      <c r="L489" s="711">
        <v>0.42105263157894735</v>
      </c>
      <c r="M489" s="711">
        <v>582</v>
      </c>
      <c r="N489" s="711">
        <v>5</v>
      </c>
      <c r="O489" s="711">
        <v>2910</v>
      </c>
      <c r="P489" s="701">
        <v>0.26315789473684209</v>
      </c>
      <c r="Q489" s="712">
        <v>582</v>
      </c>
    </row>
    <row r="490" spans="1:17" ht="14.4" customHeight="1" x14ac:dyDescent="0.3">
      <c r="A490" s="695" t="s">
        <v>556</v>
      </c>
      <c r="B490" s="696" t="s">
        <v>4329</v>
      </c>
      <c r="C490" s="696" t="s">
        <v>4156</v>
      </c>
      <c r="D490" s="696" t="s">
        <v>4883</v>
      </c>
      <c r="E490" s="696" t="s">
        <v>4882</v>
      </c>
      <c r="F490" s="711">
        <v>3</v>
      </c>
      <c r="G490" s="711">
        <v>1899.8999999999999</v>
      </c>
      <c r="H490" s="711">
        <v>1</v>
      </c>
      <c r="I490" s="711">
        <v>633.29999999999995</v>
      </c>
      <c r="J490" s="711">
        <v>3</v>
      </c>
      <c r="K490" s="711">
        <v>1899.8999999999999</v>
      </c>
      <c r="L490" s="711">
        <v>1</v>
      </c>
      <c r="M490" s="711">
        <v>633.29999999999995</v>
      </c>
      <c r="N490" s="711">
        <v>2</v>
      </c>
      <c r="O490" s="711">
        <v>1266.5999999999999</v>
      </c>
      <c r="P490" s="701">
        <v>0.66666666666666663</v>
      </c>
      <c r="Q490" s="712">
        <v>633.29999999999995</v>
      </c>
    </row>
    <row r="491" spans="1:17" ht="14.4" customHeight="1" x14ac:dyDescent="0.3">
      <c r="A491" s="695" t="s">
        <v>556</v>
      </c>
      <c r="B491" s="696" t="s">
        <v>4329</v>
      </c>
      <c r="C491" s="696" t="s">
        <v>4156</v>
      </c>
      <c r="D491" s="696" t="s">
        <v>4884</v>
      </c>
      <c r="E491" s="696" t="s">
        <v>4882</v>
      </c>
      <c r="F491" s="711">
        <v>2</v>
      </c>
      <c r="G491" s="711">
        <v>1369.2</v>
      </c>
      <c r="H491" s="711">
        <v>1</v>
      </c>
      <c r="I491" s="711">
        <v>684.6</v>
      </c>
      <c r="J491" s="711">
        <v>2</v>
      </c>
      <c r="K491" s="711">
        <v>1369.2</v>
      </c>
      <c r="L491" s="711">
        <v>1</v>
      </c>
      <c r="M491" s="711">
        <v>684.6</v>
      </c>
      <c r="N491" s="711">
        <v>5</v>
      </c>
      <c r="O491" s="711">
        <v>3423</v>
      </c>
      <c r="P491" s="701">
        <v>2.5</v>
      </c>
      <c r="Q491" s="712">
        <v>684.6</v>
      </c>
    </row>
    <row r="492" spans="1:17" ht="14.4" customHeight="1" x14ac:dyDescent="0.3">
      <c r="A492" s="695" t="s">
        <v>556</v>
      </c>
      <c r="B492" s="696" t="s">
        <v>4329</v>
      </c>
      <c r="C492" s="696" t="s">
        <v>4156</v>
      </c>
      <c r="D492" s="696" t="s">
        <v>4885</v>
      </c>
      <c r="E492" s="696" t="s">
        <v>4886</v>
      </c>
      <c r="F492" s="711">
        <v>1</v>
      </c>
      <c r="G492" s="711">
        <v>2980.58</v>
      </c>
      <c r="H492" s="711">
        <v>1</v>
      </c>
      <c r="I492" s="711">
        <v>2980.58</v>
      </c>
      <c r="J492" s="711"/>
      <c r="K492" s="711"/>
      <c r="L492" s="711"/>
      <c r="M492" s="711"/>
      <c r="N492" s="711"/>
      <c r="O492" s="711"/>
      <c r="P492" s="701"/>
      <c r="Q492" s="712"/>
    </row>
    <row r="493" spans="1:17" ht="14.4" customHeight="1" x14ac:dyDescent="0.3">
      <c r="A493" s="695" t="s">
        <v>556</v>
      </c>
      <c r="B493" s="696" t="s">
        <v>4329</v>
      </c>
      <c r="C493" s="696" t="s">
        <v>4156</v>
      </c>
      <c r="D493" s="696" t="s">
        <v>4887</v>
      </c>
      <c r="E493" s="696" t="s">
        <v>4888</v>
      </c>
      <c r="F493" s="711">
        <v>4</v>
      </c>
      <c r="G493" s="711">
        <v>34295.360000000001</v>
      </c>
      <c r="H493" s="711">
        <v>1</v>
      </c>
      <c r="I493" s="711">
        <v>8573.84</v>
      </c>
      <c r="J493" s="711"/>
      <c r="K493" s="711"/>
      <c r="L493" s="711"/>
      <c r="M493" s="711"/>
      <c r="N493" s="711">
        <v>3</v>
      </c>
      <c r="O493" s="711">
        <v>25721.52</v>
      </c>
      <c r="P493" s="701">
        <v>0.75</v>
      </c>
      <c r="Q493" s="712">
        <v>8573.84</v>
      </c>
    </row>
    <row r="494" spans="1:17" ht="14.4" customHeight="1" x14ac:dyDescent="0.3">
      <c r="A494" s="695" t="s">
        <v>556</v>
      </c>
      <c r="B494" s="696" t="s">
        <v>4329</v>
      </c>
      <c r="C494" s="696" t="s">
        <v>4156</v>
      </c>
      <c r="D494" s="696" t="s">
        <v>4889</v>
      </c>
      <c r="E494" s="696" t="s">
        <v>4890</v>
      </c>
      <c r="F494" s="711"/>
      <c r="G494" s="711"/>
      <c r="H494" s="711"/>
      <c r="I494" s="711"/>
      <c r="J494" s="711">
        <v>1</v>
      </c>
      <c r="K494" s="711">
        <v>18954.47</v>
      </c>
      <c r="L494" s="711"/>
      <c r="M494" s="711">
        <v>18954.47</v>
      </c>
      <c r="N494" s="711"/>
      <c r="O494" s="711"/>
      <c r="P494" s="701"/>
      <c r="Q494" s="712"/>
    </row>
    <row r="495" spans="1:17" ht="14.4" customHeight="1" x14ac:dyDescent="0.3">
      <c r="A495" s="695" t="s">
        <v>556</v>
      </c>
      <c r="B495" s="696" t="s">
        <v>4329</v>
      </c>
      <c r="C495" s="696" t="s">
        <v>4156</v>
      </c>
      <c r="D495" s="696" t="s">
        <v>4891</v>
      </c>
      <c r="E495" s="696" t="s">
        <v>4892</v>
      </c>
      <c r="F495" s="711"/>
      <c r="G495" s="711"/>
      <c r="H495" s="711"/>
      <c r="I495" s="711"/>
      <c r="J495" s="711">
        <v>1</v>
      </c>
      <c r="K495" s="711">
        <v>1538.27</v>
      </c>
      <c r="L495" s="711"/>
      <c r="M495" s="711">
        <v>1538.27</v>
      </c>
      <c r="N495" s="711"/>
      <c r="O495" s="711"/>
      <c r="P495" s="701"/>
      <c r="Q495" s="712"/>
    </row>
    <row r="496" spans="1:17" ht="14.4" customHeight="1" x14ac:dyDescent="0.3">
      <c r="A496" s="695" t="s">
        <v>556</v>
      </c>
      <c r="B496" s="696" t="s">
        <v>4329</v>
      </c>
      <c r="C496" s="696" t="s">
        <v>4156</v>
      </c>
      <c r="D496" s="696" t="s">
        <v>4893</v>
      </c>
      <c r="E496" s="696" t="s">
        <v>4894</v>
      </c>
      <c r="F496" s="711">
        <v>2</v>
      </c>
      <c r="G496" s="711">
        <v>10917.4</v>
      </c>
      <c r="H496" s="711">
        <v>1</v>
      </c>
      <c r="I496" s="711">
        <v>5458.7</v>
      </c>
      <c r="J496" s="711"/>
      <c r="K496" s="711"/>
      <c r="L496" s="711"/>
      <c r="M496" s="711"/>
      <c r="N496" s="711"/>
      <c r="O496" s="711"/>
      <c r="P496" s="701"/>
      <c r="Q496" s="712"/>
    </row>
    <row r="497" spans="1:17" ht="14.4" customHeight="1" x14ac:dyDescent="0.3">
      <c r="A497" s="695" t="s">
        <v>556</v>
      </c>
      <c r="B497" s="696" t="s">
        <v>4329</v>
      </c>
      <c r="C497" s="696" t="s">
        <v>4156</v>
      </c>
      <c r="D497" s="696" t="s">
        <v>4895</v>
      </c>
      <c r="E497" s="696" t="s">
        <v>4894</v>
      </c>
      <c r="F497" s="711"/>
      <c r="G497" s="711"/>
      <c r="H497" s="711"/>
      <c r="I497" s="711"/>
      <c r="J497" s="711"/>
      <c r="K497" s="711"/>
      <c r="L497" s="711"/>
      <c r="M497" s="711"/>
      <c r="N497" s="711">
        <v>1</v>
      </c>
      <c r="O497" s="711">
        <v>5458.7</v>
      </c>
      <c r="P497" s="701"/>
      <c r="Q497" s="712">
        <v>5458.7</v>
      </c>
    </row>
    <row r="498" spans="1:17" ht="14.4" customHeight="1" x14ac:dyDescent="0.3">
      <c r="A498" s="695" t="s">
        <v>556</v>
      </c>
      <c r="B498" s="696" t="s">
        <v>4329</v>
      </c>
      <c r="C498" s="696" t="s">
        <v>4156</v>
      </c>
      <c r="D498" s="696" t="s">
        <v>4896</v>
      </c>
      <c r="E498" s="696" t="s">
        <v>4897</v>
      </c>
      <c r="F498" s="711">
        <v>2</v>
      </c>
      <c r="G498" s="711">
        <v>7035.8</v>
      </c>
      <c r="H498" s="711">
        <v>1</v>
      </c>
      <c r="I498" s="711">
        <v>3517.9</v>
      </c>
      <c r="J498" s="711">
        <v>2</v>
      </c>
      <c r="K498" s="711">
        <v>7291.64</v>
      </c>
      <c r="L498" s="711">
        <v>1.0363626026891044</v>
      </c>
      <c r="M498" s="711">
        <v>3645.82</v>
      </c>
      <c r="N498" s="711"/>
      <c r="O498" s="711"/>
      <c r="P498" s="701"/>
      <c r="Q498" s="712"/>
    </row>
    <row r="499" spans="1:17" ht="14.4" customHeight="1" x14ac:dyDescent="0.3">
      <c r="A499" s="695" t="s">
        <v>556</v>
      </c>
      <c r="B499" s="696" t="s">
        <v>4329</v>
      </c>
      <c r="C499" s="696" t="s">
        <v>4156</v>
      </c>
      <c r="D499" s="696" t="s">
        <v>4898</v>
      </c>
      <c r="E499" s="696" t="s">
        <v>4899</v>
      </c>
      <c r="F499" s="711">
        <v>3</v>
      </c>
      <c r="G499" s="711">
        <v>20703.449999999997</v>
      </c>
      <c r="H499" s="711">
        <v>1</v>
      </c>
      <c r="I499" s="711">
        <v>6901.1499999999987</v>
      </c>
      <c r="J499" s="711">
        <v>2</v>
      </c>
      <c r="K499" s="711">
        <v>13802.3</v>
      </c>
      <c r="L499" s="711">
        <v>0.66666666666666674</v>
      </c>
      <c r="M499" s="711">
        <v>6901.15</v>
      </c>
      <c r="N499" s="711">
        <v>1</v>
      </c>
      <c r="O499" s="711">
        <v>6901.15</v>
      </c>
      <c r="P499" s="701">
        <v>0.33333333333333337</v>
      </c>
      <c r="Q499" s="712">
        <v>6901.15</v>
      </c>
    </row>
    <row r="500" spans="1:17" ht="14.4" customHeight="1" x14ac:dyDescent="0.3">
      <c r="A500" s="695" t="s">
        <v>556</v>
      </c>
      <c r="B500" s="696" t="s">
        <v>4329</v>
      </c>
      <c r="C500" s="696" t="s">
        <v>4156</v>
      </c>
      <c r="D500" s="696" t="s">
        <v>4900</v>
      </c>
      <c r="E500" s="696" t="s">
        <v>4901</v>
      </c>
      <c r="F500" s="711"/>
      <c r="G500" s="711"/>
      <c r="H500" s="711"/>
      <c r="I500" s="711"/>
      <c r="J500" s="711"/>
      <c r="K500" s="711"/>
      <c r="L500" s="711"/>
      <c r="M500" s="711"/>
      <c r="N500" s="711">
        <v>2</v>
      </c>
      <c r="O500" s="711">
        <v>7325.22</v>
      </c>
      <c r="P500" s="701"/>
      <c r="Q500" s="712">
        <v>3662.61</v>
      </c>
    </row>
    <row r="501" spans="1:17" ht="14.4" customHeight="1" x14ac:dyDescent="0.3">
      <c r="A501" s="695" t="s">
        <v>556</v>
      </c>
      <c r="B501" s="696" t="s">
        <v>4329</v>
      </c>
      <c r="C501" s="696" t="s">
        <v>4156</v>
      </c>
      <c r="D501" s="696" t="s">
        <v>4902</v>
      </c>
      <c r="E501" s="696" t="s">
        <v>4903</v>
      </c>
      <c r="F501" s="711">
        <v>2</v>
      </c>
      <c r="G501" s="711">
        <v>13362</v>
      </c>
      <c r="H501" s="711">
        <v>1</v>
      </c>
      <c r="I501" s="711">
        <v>6681</v>
      </c>
      <c r="J501" s="711"/>
      <c r="K501" s="711"/>
      <c r="L501" s="711"/>
      <c r="M501" s="711"/>
      <c r="N501" s="711"/>
      <c r="O501" s="711"/>
      <c r="P501" s="701"/>
      <c r="Q501" s="712"/>
    </row>
    <row r="502" spans="1:17" ht="14.4" customHeight="1" x14ac:dyDescent="0.3">
      <c r="A502" s="695" t="s">
        <v>556</v>
      </c>
      <c r="B502" s="696" t="s">
        <v>4329</v>
      </c>
      <c r="C502" s="696" t="s">
        <v>4156</v>
      </c>
      <c r="D502" s="696" t="s">
        <v>4904</v>
      </c>
      <c r="E502" s="696" t="s">
        <v>4905</v>
      </c>
      <c r="F502" s="711">
        <v>6</v>
      </c>
      <c r="G502" s="711">
        <v>45222</v>
      </c>
      <c r="H502" s="711">
        <v>1</v>
      </c>
      <c r="I502" s="711">
        <v>7537</v>
      </c>
      <c r="J502" s="711">
        <v>10</v>
      </c>
      <c r="K502" s="711">
        <v>77170</v>
      </c>
      <c r="L502" s="711">
        <v>1.7064703020653664</v>
      </c>
      <c r="M502" s="711">
        <v>7717</v>
      </c>
      <c r="N502" s="711">
        <v>2</v>
      </c>
      <c r="O502" s="711">
        <v>15434</v>
      </c>
      <c r="P502" s="701">
        <v>0.34129406041307331</v>
      </c>
      <c r="Q502" s="712">
        <v>7717</v>
      </c>
    </row>
    <row r="503" spans="1:17" ht="14.4" customHeight="1" x14ac:dyDescent="0.3">
      <c r="A503" s="695" t="s">
        <v>556</v>
      </c>
      <c r="B503" s="696" t="s">
        <v>4329</v>
      </c>
      <c r="C503" s="696" t="s">
        <v>4156</v>
      </c>
      <c r="D503" s="696" t="s">
        <v>4906</v>
      </c>
      <c r="E503" s="696" t="s">
        <v>4907</v>
      </c>
      <c r="F503" s="711"/>
      <c r="G503" s="711"/>
      <c r="H503" s="711"/>
      <c r="I503" s="711"/>
      <c r="J503" s="711">
        <v>11</v>
      </c>
      <c r="K503" s="711">
        <v>74778</v>
      </c>
      <c r="L503" s="711"/>
      <c r="M503" s="711">
        <v>6798</v>
      </c>
      <c r="N503" s="711"/>
      <c r="O503" s="711"/>
      <c r="P503" s="701"/>
      <c r="Q503" s="712"/>
    </row>
    <row r="504" spans="1:17" ht="14.4" customHeight="1" x14ac:dyDescent="0.3">
      <c r="A504" s="695" t="s">
        <v>556</v>
      </c>
      <c r="B504" s="696" t="s">
        <v>4329</v>
      </c>
      <c r="C504" s="696" t="s">
        <v>4156</v>
      </c>
      <c r="D504" s="696" t="s">
        <v>4908</v>
      </c>
      <c r="E504" s="696" t="s">
        <v>4909</v>
      </c>
      <c r="F504" s="711">
        <v>4</v>
      </c>
      <c r="G504" s="711">
        <v>31632</v>
      </c>
      <c r="H504" s="711">
        <v>1</v>
      </c>
      <c r="I504" s="711">
        <v>7908</v>
      </c>
      <c r="J504" s="711">
        <v>1</v>
      </c>
      <c r="K504" s="711">
        <v>7908</v>
      </c>
      <c r="L504" s="711">
        <v>0.25</v>
      </c>
      <c r="M504" s="711">
        <v>7908</v>
      </c>
      <c r="N504" s="711"/>
      <c r="O504" s="711"/>
      <c r="P504" s="701"/>
      <c r="Q504" s="712"/>
    </row>
    <row r="505" spans="1:17" ht="14.4" customHeight="1" x14ac:dyDescent="0.3">
      <c r="A505" s="695" t="s">
        <v>556</v>
      </c>
      <c r="B505" s="696" t="s">
        <v>4329</v>
      </c>
      <c r="C505" s="696" t="s">
        <v>4156</v>
      </c>
      <c r="D505" s="696" t="s">
        <v>4910</v>
      </c>
      <c r="E505" s="696" t="s">
        <v>4911</v>
      </c>
      <c r="F505" s="711">
        <v>4</v>
      </c>
      <c r="G505" s="711">
        <v>10632</v>
      </c>
      <c r="H505" s="711">
        <v>1</v>
      </c>
      <c r="I505" s="711">
        <v>2658</v>
      </c>
      <c r="J505" s="711"/>
      <c r="K505" s="711"/>
      <c r="L505" s="711"/>
      <c r="M505" s="711"/>
      <c r="N505" s="711"/>
      <c r="O505" s="711"/>
      <c r="P505" s="701"/>
      <c r="Q505" s="712"/>
    </row>
    <row r="506" spans="1:17" ht="14.4" customHeight="1" x14ac:dyDescent="0.3">
      <c r="A506" s="695" t="s">
        <v>556</v>
      </c>
      <c r="B506" s="696" t="s">
        <v>4329</v>
      </c>
      <c r="C506" s="696" t="s">
        <v>4156</v>
      </c>
      <c r="D506" s="696" t="s">
        <v>4912</v>
      </c>
      <c r="E506" s="696" t="s">
        <v>4913</v>
      </c>
      <c r="F506" s="711">
        <v>2</v>
      </c>
      <c r="G506" s="711">
        <v>20473.36</v>
      </c>
      <c r="H506" s="711">
        <v>1</v>
      </c>
      <c r="I506" s="711">
        <v>10236.68</v>
      </c>
      <c r="J506" s="711"/>
      <c r="K506" s="711"/>
      <c r="L506" s="711"/>
      <c r="M506" s="711"/>
      <c r="N506" s="711">
        <v>5</v>
      </c>
      <c r="O506" s="711">
        <v>51183.4</v>
      </c>
      <c r="P506" s="701">
        <v>2.5</v>
      </c>
      <c r="Q506" s="712">
        <v>10236.68</v>
      </c>
    </row>
    <row r="507" spans="1:17" ht="14.4" customHeight="1" x14ac:dyDescent="0.3">
      <c r="A507" s="695" t="s">
        <v>556</v>
      </c>
      <c r="B507" s="696" t="s">
        <v>4329</v>
      </c>
      <c r="C507" s="696" t="s">
        <v>4156</v>
      </c>
      <c r="D507" s="696" t="s">
        <v>4914</v>
      </c>
      <c r="E507" s="696" t="s">
        <v>4915</v>
      </c>
      <c r="F507" s="711"/>
      <c r="G507" s="711"/>
      <c r="H507" s="711"/>
      <c r="I507" s="711"/>
      <c r="J507" s="711"/>
      <c r="K507" s="711"/>
      <c r="L507" s="711"/>
      <c r="M507" s="711"/>
      <c r="N507" s="711">
        <v>1</v>
      </c>
      <c r="O507" s="711">
        <v>10522.82</v>
      </c>
      <c r="P507" s="701"/>
      <c r="Q507" s="712">
        <v>10522.82</v>
      </c>
    </row>
    <row r="508" spans="1:17" ht="14.4" customHeight="1" x14ac:dyDescent="0.3">
      <c r="A508" s="695" t="s">
        <v>556</v>
      </c>
      <c r="B508" s="696" t="s">
        <v>4329</v>
      </c>
      <c r="C508" s="696" t="s">
        <v>4156</v>
      </c>
      <c r="D508" s="696" t="s">
        <v>4916</v>
      </c>
      <c r="E508" s="696" t="s">
        <v>4917</v>
      </c>
      <c r="F508" s="711">
        <v>4</v>
      </c>
      <c r="G508" s="711">
        <v>25923.43</v>
      </c>
      <c r="H508" s="711">
        <v>1</v>
      </c>
      <c r="I508" s="711">
        <v>6480.8575000000001</v>
      </c>
      <c r="J508" s="711"/>
      <c r="K508" s="711"/>
      <c r="L508" s="711"/>
      <c r="M508" s="711"/>
      <c r="N508" s="711"/>
      <c r="O508" s="711"/>
      <c r="P508" s="701"/>
      <c r="Q508" s="712"/>
    </row>
    <row r="509" spans="1:17" ht="14.4" customHeight="1" x14ac:dyDescent="0.3">
      <c r="A509" s="695" t="s">
        <v>556</v>
      </c>
      <c r="B509" s="696" t="s">
        <v>4329</v>
      </c>
      <c r="C509" s="696" t="s">
        <v>4156</v>
      </c>
      <c r="D509" s="696" t="s">
        <v>4918</v>
      </c>
      <c r="E509" s="696" t="s">
        <v>4919</v>
      </c>
      <c r="F509" s="711"/>
      <c r="G509" s="711"/>
      <c r="H509" s="711"/>
      <c r="I509" s="711"/>
      <c r="J509" s="711"/>
      <c r="K509" s="711"/>
      <c r="L509" s="711"/>
      <c r="M509" s="711"/>
      <c r="N509" s="711">
        <v>1</v>
      </c>
      <c r="O509" s="711">
        <v>16098.56</v>
      </c>
      <c r="P509" s="701"/>
      <c r="Q509" s="712">
        <v>16098.56</v>
      </c>
    </row>
    <row r="510" spans="1:17" ht="14.4" customHeight="1" x14ac:dyDescent="0.3">
      <c r="A510" s="695" t="s">
        <v>556</v>
      </c>
      <c r="B510" s="696" t="s">
        <v>4329</v>
      </c>
      <c r="C510" s="696" t="s">
        <v>4156</v>
      </c>
      <c r="D510" s="696" t="s">
        <v>4920</v>
      </c>
      <c r="E510" s="696" t="s">
        <v>4919</v>
      </c>
      <c r="F510" s="711">
        <v>1</v>
      </c>
      <c r="G510" s="711">
        <v>15313.31</v>
      </c>
      <c r="H510" s="711">
        <v>1</v>
      </c>
      <c r="I510" s="711">
        <v>15313.31</v>
      </c>
      <c r="J510" s="711"/>
      <c r="K510" s="711"/>
      <c r="L510" s="711"/>
      <c r="M510" s="711"/>
      <c r="N510" s="711"/>
      <c r="O510" s="711"/>
      <c r="P510" s="701"/>
      <c r="Q510" s="712"/>
    </row>
    <row r="511" spans="1:17" ht="14.4" customHeight="1" x14ac:dyDescent="0.3">
      <c r="A511" s="695" t="s">
        <v>556</v>
      </c>
      <c r="B511" s="696" t="s">
        <v>4329</v>
      </c>
      <c r="C511" s="696" t="s">
        <v>4156</v>
      </c>
      <c r="D511" s="696" t="s">
        <v>4921</v>
      </c>
      <c r="E511" s="696" t="s">
        <v>4922</v>
      </c>
      <c r="F511" s="711">
        <v>2</v>
      </c>
      <c r="G511" s="711">
        <v>17383.96</v>
      </c>
      <c r="H511" s="711">
        <v>1</v>
      </c>
      <c r="I511" s="711">
        <v>8691.98</v>
      </c>
      <c r="J511" s="711">
        <v>2</v>
      </c>
      <c r="K511" s="711">
        <v>17383.96</v>
      </c>
      <c r="L511" s="711">
        <v>1</v>
      </c>
      <c r="M511" s="711">
        <v>8691.98</v>
      </c>
      <c r="N511" s="711">
        <v>3</v>
      </c>
      <c r="O511" s="711">
        <v>26075.94</v>
      </c>
      <c r="P511" s="701">
        <v>1.5</v>
      </c>
      <c r="Q511" s="712">
        <v>8691.98</v>
      </c>
    </row>
    <row r="512" spans="1:17" ht="14.4" customHeight="1" x14ac:dyDescent="0.3">
      <c r="A512" s="695" t="s">
        <v>556</v>
      </c>
      <c r="B512" s="696" t="s">
        <v>4329</v>
      </c>
      <c r="C512" s="696" t="s">
        <v>4156</v>
      </c>
      <c r="D512" s="696" t="s">
        <v>4923</v>
      </c>
      <c r="E512" s="696" t="s">
        <v>4924</v>
      </c>
      <c r="F512" s="711">
        <v>1</v>
      </c>
      <c r="G512" s="711">
        <v>9995.73</v>
      </c>
      <c r="H512" s="711">
        <v>1</v>
      </c>
      <c r="I512" s="711">
        <v>9995.73</v>
      </c>
      <c r="J512" s="711"/>
      <c r="K512" s="711"/>
      <c r="L512" s="711"/>
      <c r="M512" s="711"/>
      <c r="N512" s="711"/>
      <c r="O512" s="711"/>
      <c r="P512" s="701"/>
      <c r="Q512" s="712"/>
    </row>
    <row r="513" spans="1:17" ht="14.4" customHeight="1" x14ac:dyDescent="0.3">
      <c r="A513" s="695" t="s">
        <v>556</v>
      </c>
      <c r="B513" s="696" t="s">
        <v>4329</v>
      </c>
      <c r="C513" s="696" t="s">
        <v>4156</v>
      </c>
      <c r="D513" s="696" t="s">
        <v>4925</v>
      </c>
      <c r="E513" s="696" t="s">
        <v>4926</v>
      </c>
      <c r="F513" s="711">
        <v>1</v>
      </c>
      <c r="G513" s="711">
        <v>8669.48</v>
      </c>
      <c r="H513" s="711">
        <v>1</v>
      </c>
      <c r="I513" s="711">
        <v>8669.48</v>
      </c>
      <c r="J513" s="711"/>
      <c r="K513" s="711"/>
      <c r="L513" s="711"/>
      <c r="M513" s="711"/>
      <c r="N513" s="711">
        <v>1</v>
      </c>
      <c r="O513" s="711">
        <v>8669.48</v>
      </c>
      <c r="P513" s="701">
        <v>1</v>
      </c>
      <c r="Q513" s="712">
        <v>8669.48</v>
      </c>
    </row>
    <row r="514" spans="1:17" ht="14.4" customHeight="1" x14ac:dyDescent="0.3">
      <c r="A514" s="695" t="s">
        <v>556</v>
      </c>
      <c r="B514" s="696" t="s">
        <v>4329</v>
      </c>
      <c r="C514" s="696" t="s">
        <v>4156</v>
      </c>
      <c r="D514" s="696" t="s">
        <v>4927</v>
      </c>
      <c r="E514" s="696" t="s">
        <v>4928</v>
      </c>
      <c r="F514" s="711">
        <v>2</v>
      </c>
      <c r="G514" s="711">
        <v>1464.06</v>
      </c>
      <c r="H514" s="711">
        <v>1</v>
      </c>
      <c r="I514" s="711">
        <v>732.03</v>
      </c>
      <c r="J514" s="711"/>
      <c r="K514" s="711"/>
      <c r="L514" s="711"/>
      <c r="M514" s="711"/>
      <c r="N514" s="711"/>
      <c r="O514" s="711"/>
      <c r="P514" s="701"/>
      <c r="Q514" s="712"/>
    </row>
    <row r="515" spans="1:17" ht="14.4" customHeight="1" x14ac:dyDescent="0.3">
      <c r="A515" s="695" t="s">
        <v>556</v>
      </c>
      <c r="B515" s="696" t="s">
        <v>4329</v>
      </c>
      <c r="C515" s="696" t="s">
        <v>4156</v>
      </c>
      <c r="D515" s="696" t="s">
        <v>4929</v>
      </c>
      <c r="E515" s="696" t="s">
        <v>4930</v>
      </c>
      <c r="F515" s="711">
        <v>14</v>
      </c>
      <c r="G515" s="711">
        <v>2042.6</v>
      </c>
      <c r="H515" s="711">
        <v>1</v>
      </c>
      <c r="I515" s="711">
        <v>145.9</v>
      </c>
      <c r="J515" s="711"/>
      <c r="K515" s="711"/>
      <c r="L515" s="711"/>
      <c r="M515" s="711"/>
      <c r="N515" s="711"/>
      <c r="O515" s="711"/>
      <c r="P515" s="701"/>
      <c r="Q515" s="712"/>
    </row>
    <row r="516" spans="1:17" ht="14.4" customHeight="1" x14ac:dyDescent="0.3">
      <c r="A516" s="695" t="s">
        <v>556</v>
      </c>
      <c r="B516" s="696" t="s">
        <v>4329</v>
      </c>
      <c r="C516" s="696" t="s">
        <v>4156</v>
      </c>
      <c r="D516" s="696" t="s">
        <v>4931</v>
      </c>
      <c r="E516" s="696" t="s">
        <v>4932</v>
      </c>
      <c r="F516" s="711"/>
      <c r="G516" s="711"/>
      <c r="H516" s="711"/>
      <c r="I516" s="711"/>
      <c r="J516" s="711">
        <v>8</v>
      </c>
      <c r="K516" s="711">
        <v>5495.2</v>
      </c>
      <c r="L516" s="711"/>
      <c r="M516" s="711">
        <v>686.9</v>
      </c>
      <c r="N516" s="711">
        <v>3</v>
      </c>
      <c r="O516" s="711">
        <v>2060.6999999999998</v>
      </c>
      <c r="P516" s="701"/>
      <c r="Q516" s="712">
        <v>686.9</v>
      </c>
    </row>
    <row r="517" spans="1:17" ht="14.4" customHeight="1" x14ac:dyDescent="0.3">
      <c r="A517" s="695" t="s">
        <v>556</v>
      </c>
      <c r="B517" s="696" t="s">
        <v>4329</v>
      </c>
      <c r="C517" s="696" t="s">
        <v>4156</v>
      </c>
      <c r="D517" s="696" t="s">
        <v>4933</v>
      </c>
      <c r="E517" s="696" t="s">
        <v>4934</v>
      </c>
      <c r="F517" s="711"/>
      <c r="G517" s="711"/>
      <c r="H517" s="711"/>
      <c r="I517" s="711"/>
      <c r="J517" s="711">
        <v>24</v>
      </c>
      <c r="K517" s="711">
        <v>21334.32</v>
      </c>
      <c r="L517" s="711"/>
      <c r="M517" s="711">
        <v>888.93</v>
      </c>
      <c r="N517" s="711">
        <v>14</v>
      </c>
      <c r="O517" s="711">
        <v>12445.02</v>
      </c>
      <c r="P517" s="701"/>
      <c r="Q517" s="712">
        <v>888.93000000000006</v>
      </c>
    </row>
    <row r="518" spans="1:17" ht="14.4" customHeight="1" x14ac:dyDescent="0.3">
      <c r="A518" s="695" t="s">
        <v>556</v>
      </c>
      <c r="B518" s="696" t="s">
        <v>4329</v>
      </c>
      <c r="C518" s="696" t="s">
        <v>4156</v>
      </c>
      <c r="D518" s="696" t="s">
        <v>4935</v>
      </c>
      <c r="E518" s="696" t="s">
        <v>4936</v>
      </c>
      <c r="F518" s="711"/>
      <c r="G518" s="711"/>
      <c r="H518" s="711"/>
      <c r="I518" s="711"/>
      <c r="J518" s="711">
        <v>1</v>
      </c>
      <c r="K518" s="711">
        <v>4182.04</v>
      </c>
      <c r="L518" s="711"/>
      <c r="M518" s="711">
        <v>4182.04</v>
      </c>
      <c r="N518" s="711">
        <v>5</v>
      </c>
      <c r="O518" s="711">
        <v>20910.2</v>
      </c>
      <c r="P518" s="701"/>
      <c r="Q518" s="712">
        <v>4182.04</v>
      </c>
    </row>
    <row r="519" spans="1:17" ht="14.4" customHeight="1" x14ac:dyDescent="0.3">
      <c r="A519" s="695" t="s">
        <v>556</v>
      </c>
      <c r="B519" s="696" t="s">
        <v>4329</v>
      </c>
      <c r="C519" s="696" t="s">
        <v>4156</v>
      </c>
      <c r="D519" s="696" t="s">
        <v>4937</v>
      </c>
      <c r="E519" s="696" t="s">
        <v>4938</v>
      </c>
      <c r="F519" s="711"/>
      <c r="G519" s="711"/>
      <c r="H519" s="711"/>
      <c r="I519" s="711"/>
      <c r="J519" s="711">
        <v>2</v>
      </c>
      <c r="K519" s="711">
        <v>10505.6</v>
      </c>
      <c r="L519" s="711"/>
      <c r="M519" s="711">
        <v>5252.8</v>
      </c>
      <c r="N519" s="711"/>
      <c r="O519" s="711"/>
      <c r="P519" s="701"/>
      <c r="Q519" s="712"/>
    </row>
    <row r="520" spans="1:17" ht="14.4" customHeight="1" x14ac:dyDescent="0.3">
      <c r="A520" s="695" t="s">
        <v>556</v>
      </c>
      <c r="B520" s="696" t="s">
        <v>4329</v>
      </c>
      <c r="C520" s="696" t="s">
        <v>4156</v>
      </c>
      <c r="D520" s="696" t="s">
        <v>4939</v>
      </c>
      <c r="E520" s="696" t="s">
        <v>4940</v>
      </c>
      <c r="F520" s="711"/>
      <c r="G520" s="711"/>
      <c r="H520" s="711"/>
      <c r="I520" s="711"/>
      <c r="J520" s="711">
        <v>1</v>
      </c>
      <c r="K520" s="711">
        <v>8283.65</v>
      </c>
      <c r="L520" s="711"/>
      <c r="M520" s="711">
        <v>8283.65</v>
      </c>
      <c r="N520" s="711">
        <v>2</v>
      </c>
      <c r="O520" s="711">
        <v>16567.3</v>
      </c>
      <c r="P520" s="701"/>
      <c r="Q520" s="712">
        <v>8283.65</v>
      </c>
    </row>
    <row r="521" spans="1:17" ht="14.4" customHeight="1" x14ac:dyDescent="0.3">
      <c r="A521" s="695" t="s">
        <v>556</v>
      </c>
      <c r="B521" s="696" t="s">
        <v>4329</v>
      </c>
      <c r="C521" s="696" t="s">
        <v>4156</v>
      </c>
      <c r="D521" s="696" t="s">
        <v>4941</v>
      </c>
      <c r="E521" s="696" t="s">
        <v>4942</v>
      </c>
      <c r="F521" s="711"/>
      <c r="G521" s="711"/>
      <c r="H521" s="711"/>
      <c r="I521" s="711"/>
      <c r="J521" s="711">
        <v>2</v>
      </c>
      <c r="K521" s="711">
        <v>16567.3</v>
      </c>
      <c r="L521" s="711"/>
      <c r="M521" s="711">
        <v>8283.65</v>
      </c>
      <c r="N521" s="711">
        <v>1</v>
      </c>
      <c r="O521" s="711">
        <v>8283.65</v>
      </c>
      <c r="P521" s="701"/>
      <c r="Q521" s="712">
        <v>8283.65</v>
      </c>
    </row>
    <row r="522" spans="1:17" ht="14.4" customHeight="1" x14ac:dyDescent="0.3">
      <c r="A522" s="695" t="s">
        <v>556</v>
      </c>
      <c r="B522" s="696" t="s">
        <v>4329</v>
      </c>
      <c r="C522" s="696" t="s">
        <v>4156</v>
      </c>
      <c r="D522" s="696" t="s">
        <v>4943</v>
      </c>
      <c r="E522" s="696" t="s">
        <v>4944</v>
      </c>
      <c r="F522" s="711">
        <v>11</v>
      </c>
      <c r="G522" s="711">
        <v>49361.180000000008</v>
      </c>
      <c r="H522" s="711">
        <v>1</v>
      </c>
      <c r="I522" s="711">
        <v>4487.380000000001</v>
      </c>
      <c r="J522" s="711">
        <v>5</v>
      </c>
      <c r="K522" s="711">
        <v>22436.9</v>
      </c>
      <c r="L522" s="711">
        <v>0.45454545454545453</v>
      </c>
      <c r="M522" s="711">
        <v>4487.38</v>
      </c>
      <c r="N522" s="711">
        <v>8</v>
      </c>
      <c r="O522" s="711">
        <v>35899.040000000001</v>
      </c>
      <c r="P522" s="701">
        <v>0.72727272727272718</v>
      </c>
      <c r="Q522" s="712">
        <v>4487.38</v>
      </c>
    </row>
    <row r="523" spans="1:17" ht="14.4" customHeight="1" x14ac:dyDescent="0.3">
      <c r="A523" s="695" t="s">
        <v>556</v>
      </c>
      <c r="B523" s="696" t="s">
        <v>4329</v>
      </c>
      <c r="C523" s="696" t="s">
        <v>4156</v>
      </c>
      <c r="D523" s="696" t="s">
        <v>4945</v>
      </c>
      <c r="E523" s="696" t="s">
        <v>4946</v>
      </c>
      <c r="F523" s="711"/>
      <c r="G523" s="711"/>
      <c r="H523" s="711"/>
      <c r="I523" s="711"/>
      <c r="J523" s="711">
        <v>3</v>
      </c>
      <c r="K523" s="711">
        <v>1098</v>
      </c>
      <c r="L523" s="711"/>
      <c r="M523" s="711">
        <v>366</v>
      </c>
      <c r="N523" s="711"/>
      <c r="O523" s="711"/>
      <c r="P523" s="701"/>
      <c r="Q523" s="712"/>
    </row>
    <row r="524" spans="1:17" ht="14.4" customHeight="1" x14ac:dyDescent="0.3">
      <c r="A524" s="695" t="s">
        <v>556</v>
      </c>
      <c r="B524" s="696" t="s">
        <v>4329</v>
      </c>
      <c r="C524" s="696" t="s">
        <v>4156</v>
      </c>
      <c r="D524" s="696" t="s">
        <v>4947</v>
      </c>
      <c r="E524" s="696" t="s">
        <v>4948</v>
      </c>
      <c r="F524" s="711"/>
      <c r="G524" s="711"/>
      <c r="H524" s="711"/>
      <c r="I524" s="711"/>
      <c r="J524" s="711"/>
      <c r="K524" s="711"/>
      <c r="L524" s="711"/>
      <c r="M524" s="711"/>
      <c r="N524" s="711">
        <v>7</v>
      </c>
      <c r="O524" s="711">
        <v>1204.28</v>
      </c>
      <c r="P524" s="701"/>
      <c r="Q524" s="712">
        <v>172.04</v>
      </c>
    </row>
    <row r="525" spans="1:17" ht="14.4" customHeight="1" x14ac:dyDescent="0.3">
      <c r="A525" s="695" t="s">
        <v>556</v>
      </c>
      <c r="B525" s="696" t="s">
        <v>4329</v>
      </c>
      <c r="C525" s="696" t="s">
        <v>4156</v>
      </c>
      <c r="D525" s="696" t="s">
        <v>4949</v>
      </c>
      <c r="E525" s="696" t="s">
        <v>4948</v>
      </c>
      <c r="F525" s="711"/>
      <c r="G525" s="711"/>
      <c r="H525" s="711"/>
      <c r="I525" s="711"/>
      <c r="J525" s="711"/>
      <c r="K525" s="711"/>
      <c r="L525" s="711"/>
      <c r="M525" s="711"/>
      <c r="N525" s="711">
        <v>1</v>
      </c>
      <c r="O525" s="711">
        <v>196.91</v>
      </c>
      <c r="P525" s="701"/>
      <c r="Q525" s="712">
        <v>196.91</v>
      </c>
    </row>
    <row r="526" spans="1:17" ht="14.4" customHeight="1" x14ac:dyDescent="0.3">
      <c r="A526" s="695" t="s">
        <v>556</v>
      </c>
      <c r="B526" s="696" t="s">
        <v>4329</v>
      </c>
      <c r="C526" s="696" t="s">
        <v>4156</v>
      </c>
      <c r="D526" s="696" t="s">
        <v>4950</v>
      </c>
      <c r="E526" s="696" t="s">
        <v>4948</v>
      </c>
      <c r="F526" s="711"/>
      <c r="G526" s="711"/>
      <c r="H526" s="711"/>
      <c r="I526" s="711"/>
      <c r="J526" s="711"/>
      <c r="K526" s="711"/>
      <c r="L526" s="711"/>
      <c r="M526" s="711"/>
      <c r="N526" s="711">
        <v>2</v>
      </c>
      <c r="O526" s="711">
        <v>750.32</v>
      </c>
      <c r="P526" s="701"/>
      <c r="Q526" s="712">
        <v>375.16</v>
      </c>
    </row>
    <row r="527" spans="1:17" ht="14.4" customHeight="1" x14ac:dyDescent="0.3">
      <c r="A527" s="695" t="s">
        <v>556</v>
      </c>
      <c r="B527" s="696" t="s">
        <v>4329</v>
      </c>
      <c r="C527" s="696" t="s">
        <v>4156</v>
      </c>
      <c r="D527" s="696" t="s">
        <v>4951</v>
      </c>
      <c r="E527" s="696" t="s">
        <v>4936</v>
      </c>
      <c r="F527" s="711"/>
      <c r="G527" s="711"/>
      <c r="H527" s="711"/>
      <c r="I527" s="711"/>
      <c r="J527" s="711"/>
      <c r="K527" s="711"/>
      <c r="L527" s="711"/>
      <c r="M527" s="711"/>
      <c r="N527" s="711">
        <v>5</v>
      </c>
      <c r="O527" s="711">
        <v>23031.5</v>
      </c>
      <c r="P527" s="701"/>
      <c r="Q527" s="712">
        <v>4606.3</v>
      </c>
    </row>
    <row r="528" spans="1:17" ht="14.4" customHeight="1" x14ac:dyDescent="0.3">
      <c r="A528" s="695" t="s">
        <v>556</v>
      </c>
      <c r="B528" s="696" t="s">
        <v>4329</v>
      </c>
      <c r="C528" s="696" t="s">
        <v>4156</v>
      </c>
      <c r="D528" s="696" t="s">
        <v>4952</v>
      </c>
      <c r="E528" s="696" t="s">
        <v>4953</v>
      </c>
      <c r="F528" s="711"/>
      <c r="G528" s="711"/>
      <c r="H528" s="711"/>
      <c r="I528" s="711"/>
      <c r="J528" s="711"/>
      <c r="K528" s="711"/>
      <c r="L528" s="711"/>
      <c r="M528" s="711"/>
      <c r="N528" s="711">
        <v>1</v>
      </c>
      <c r="O528" s="711">
        <v>19498.46</v>
      </c>
      <c r="P528" s="701"/>
      <c r="Q528" s="712">
        <v>19498.46</v>
      </c>
    </row>
    <row r="529" spans="1:17" ht="14.4" customHeight="1" x14ac:dyDescent="0.3">
      <c r="A529" s="695" t="s">
        <v>556</v>
      </c>
      <c r="B529" s="696" t="s">
        <v>4329</v>
      </c>
      <c r="C529" s="696" t="s">
        <v>4156</v>
      </c>
      <c r="D529" s="696" t="s">
        <v>4954</v>
      </c>
      <c r="E529" s="696" t="s">
        <v>4955</v>
      </c>
      <c r="F529" s="711"/>
      <c r="G529" s="711"/>
      <c r="H529" s="711"/>
      <c r="I529" s="711"/>
      <c r="J529" s="711"/>
      <c r="K529" s="711"/>
      <c r="L529" s="711"/>
      <c r="M529" s="711"/>
      <c r="N529" s="711">
        <v>4</v>
      </c>
      <c r="O529" s="711">
        <v>5438.84</v>
      </c>
      <c r="P529" s="701"/>
      <c r="Q529" s="712">
        <v>1359.71</v>
      </c>
    </row>
    <row r="530" spans="1:17" ht="14.4" customHeight="1" x14ac:dyDescent="0.3">
      <c r="A530" s="695" t="s">
        <v>556</v>
      </c>
      <c r="B530" s="696" t="s">
        <v>4329</v>
      </c>
      <c r="C530" s="696" t="s">
        <v>4156</v>
      </c>
      <c r="D530" s="696" t="s">
        <v>4956</v>
      </c>
      <c r="E530" s="696" t="s">
        <v>4957</v>
      </c>
      <c r="F530" s="711"/>
      <c r="G530" s="711"/>
      <c r="H530" s="711"/>
      <c r="I530" s="711"/>
      <c r="J530" s="711"/>
      <c r="K530" s="711"/>
      <c r="L530" s="711"/>
      <c r="M530" s="711"/>
      <c r="N530" s="711">
        <v>3</v>
      </c>
      <c r="O530" s="711">
        <v>3637.6499999999996</v>
      </c>
      <c r="P530" s="701"/>
      <c r="Q530" s="712">
        <v>1212.55</v>
      </c>
    </row>
    <row r="531" spans="1:17" ht="14.4" customHeight="1" x14ac:dyDescent="0.3">
      <c r="A531" s="695" t="s">
        <v>556</v>
      </c>
      <c r="B531" s="696" t="s">
        <v>4329</v>
      </c>
      <c r="C531" s="696" t="s">
        <v>4156</v>
      </c>
      <c r="D531" s="696" t="s">
        <v>4958</v>
      </c>
      <c r="E531" s="696" t="s">
        <v>4959</v>
      </c>
      <c r="F531" s="711"/>
      <c r="G531" s="711"/>
      <c r="H531" s="711"/>
      <c r="I531" s="711"/>
      <c r="J531" s="711"/>
      <c r="K531" s="711"/>
      <c r="L531" s="711"/>
      <c r="M531" s="711"/>
      <c r="N531" s="711">
        <v>0.1</v>
      </c>
      <c r="O531" s="711">
        <v>633.25</v>
      </c>
      <c r="P531" s="701"/>
      <c r="Q531" s="712">
        <v>6332.5</v>
      </c>
    </row>
    <row r="532" spans="1:17" ht="14.4" customHeight="1" x14ac:dyDescent="0.3">
      <c r="A532" s="695" t="s">
        <v>556</v>
      </c>
      <c r="B532" s="696" t="s">
        <v>4329</v>
      </c>
      <c r="C532" s="696" t="s">
        <v>4156</v>
      </c>
      <c r="D532" s="696" t="s">
        <v>4960</v>
      </c>
      <c r="E532" s="696" t="s">
        <v>4961</v>
      </c>
      <c r="F532" s="711"/>
      <c r="G532" s="711"/>
      <c r="H532" s="711"/>
      <c r="I532" s="711"/>
      <c r="J532" s="711">
        <v>1</v>
      </c>
      <c r="K532" s="711">
        <v>4827</v>
      </c>
      <c r="L532" s="711"/>
      <c r="M532" s="711">
        <v>4827</v>
      </c>
      <c r="N532" s="711"/>
      <c r="O532" s="711"/>
      <c r="P532" s="701"/>
      <c r="Q532" s="712"/>
    </row>
    <row r="533" spans="1:17" ht="14.4" customHeight="1" x14ac:dyDescent="0.3">
      <c r="A533" s="695" t="s">
        <v>556</v>
      </c>
      <c r="B533" s="696" t="s">
        <v>4329</v>
      </c>
      <c r="C533" s="696" t="s">
        <v>4156</v>
      </c>
      <c r="D533" s="696" t="s">
        <v>4962</v>
      </c>
      <c r="E533" s="696" t="s">
        <v>4963</v>
      </c>
      <c r="F533" s="711"/>
      <c r="G533" s="711"/>
      <c r="H533" s="711"/>
      <c r="I533" s="711"/>
      <c r="J533" s="711"/>
      <c r="K533" s="711"/>
      <c r="L533" s="711"/>
      <c r="M533" s="711"/>
      <c r="N533" s="711">
        <v>2</v>
      </c>
      <c r="O533" s="711">
        <v>10618</v>
      </c>
      <c r="P533" s="701"/>
      <c r="Q533" s="712">
        <v>5309</v>
      </c>
    </row>
    <row r="534" spans="1:17" ht="14.4" customHeight="1" x14ac:dyDescent="0.3">
      <c r="A534" s="695" t="s">
        <v>556</v>
      </c>
      <c r="B534" s="696" t="s">
        <v>4329</v>
      </c>
      <c r="C534" s="696" t="s">
        <v>4156</v>
      </c>
      <c r="D534" s="696" t="s">
        <v>4964</v>
      </c>
      <c r="E534" s="696" t="s">
        <v>4632</v>
      </c>
      <c r="F534" s="711">
        <v>1</v>
      </c>
      <c r="G534" s="711">
        <v>10188.49</v>
      </c>
      <c r="H534" s="711">
        <v>1</v>
      </c>
      <c r="I534" s="711">
        <v>10188.49</v>
      </c>
      <c r="J534" s="711"/>
      <c r="K534" s="711"/>
      <c r="L534" s="711"/>
      <c r="M534" s="711"/>
      <c r="N534" s="711"/>
      <c r="O534" s="711"/>
      <c r="P534" s="701"/>
      <c r="Q534" s="712"/>
    </row>
    <row r="535" spans="1:17" ht="14.4" customHeight="1" x14ac:dyDescent="0.3">
      <c r="A535" s="695" t="s">
        <v>556</v>
      </c>
      <c r="B535" s="696" t="s">
        <v>4329</v>
      </c>
      <c r="C535" s="696" t="s">
        <v>4156</v>
      </c>
      <c r="D535" s="696" t="s">
        <v>4965</v>
      </c>
      <c r="E535" s="696" t="s">
        <v>4966</v>
      </c>
      <c r="F535" s="711">
        <v>1</v>
      </c>
      <c r="G535" s="711">
        <v>2713</v>
      </c>
      <c r="H535" s="711">
        <v>1</v>
      </c>
      <c r="I535" s="711">
        <v>2713</v>
      </c>
      <c r="J535" s="711"/>
      <c r="K535" s="711"/>
      <c r="L535" s="711"/>
      <c r="M535" s="711"/>
      <c r="N535" s="711"/>
      <c r="O535" s="711"/>
      <c r="P535" s="701"/>
      <c r="Q535" s="712"/>
    </row>
    <row r="536" spans="1:17" ht="14.4" customHeight="1" x14ac:dyDescent="0.3">
      <c r="A536" s="695" t="s">
        <v>556</v>
      </c>
      <c r="B536" s="696" t="s">
        <v>4329</v>
      </c>
      <c r="C536" s="696" t="s">
        <v>4156</v>
      </c>
      <c r="D536" s="696" t="s">
        <v>4967</v>
      </c>
      <c r="E536" s="696" t="s">
        <v>4968</v>
      </c>
      <c r="F536" s="711"/>
      <c r="G536" s="711"/>
      <c r="H536" s="711"/>
      <c r="I536" s="711"/>
      <c r="J536" s="711">
        <v>1</v>
      </c>
      <c r="K536" s="711">
        <v>12500</v>
      </c>
      <c r="L536" s="711"/>
      <c r="M536" s="711">
        <v>12500</v>
      </c>
      <c r="N536" s="711"/>
      <c r="O536" s="711"/>
      <c r="P536" s="701"/>
      <c r="Q536" s="712"/>
    </row>
    <row r="537" spans="1:17" ht="14.4" customHeight="1" x14ac:dyDescent="0.3">
      <c r="A537" s="695" t="s">
        <v>556</v>
      </c>
      <c r="B537" s="696" t="s">
        <v>4329</v>
      </c>
      <c r="C537" s="696" t="s">
        <v>4156</v>
      </c>
      <c r="D537" s="696" t="s">
        <v>4969</v>
      </c>
      <c r="E537" s="696" t="s">
        <v>4970</v>
      </c>
      <c r="F537" s="711">
        <v>3</v>
      </c>
      <c r="G537" s="711">
        <v>656.40000000000009</v>
      </c>
      <c r="H537" s="711">
        <v>1</v>
      </c>
      <c r="I537" s="711">
        <v>218.80000000000004</v>
      </c>
      <c r="J537" s="711"/>
      <c r="K537" s="711"/>
      <c r="L537" s="711"/>
      <c r="M537" s="711"/>
      <c r="N537" s="711"/>
      <c r="O537" s="711"/>
      <c r="P537" s="701"/>
      <c r="Q537" s="712"/>
    </row>
    <row r="538" spans="1:17" ht="14.4" customHeight="1" x14ac:dyDescent="0.3">
      <c r="A538" s="695" t="s">
        <v>556</v>
      </c>
      <c r="B538" s="696" t="s">
        <v>4329</v>
      </c>
      <c r="C538" s="696" t="s">
        <v>4156</v>
      </c>
      <c r="D538" s="696" t="s">
        <v>4971</v>
      </c>
      <c r="E538" s="696" t="s">
        <v>4972</v>
      </c>
      <c r="F538" s="711">
        <v>1</v>
      </c>
      <c r="G538" s="711">
        <v>2560</v>
      </c>
      <c r="H538" s="711">
        <v>1</v>
      </c>
      <c r="I538" s="711">
        <v>2560</v>
      </c>
      <c r="J538" s="711"/>
      <c r="K538" s="711"/>
      <c r="L538" s="711"/>
      <c r="M538" s="711"/>
      <c r="N538" s="711"/>
      <c r="O538" s="711"/>
      <c r="P538" s="701"/>
      <c r="Q538" s="712"/>
    </row>
    <row r="539" spans="1:17" ht="14.4" customHeight="1" x14ac:dyDescent="0.3">
      <c r="A539" s="695" t="s">
        <v>556</v>
      </c>
      <c r="B539" s="696" t="s">
        <v>4329</v>
      </c>
      <c r="C539" s="696" t="s">
        <v>4156</v>
      </c>
      <c r="D539" s="696" t="s">
        <v>4973</v>
      </c>
      <c r="E539" s="696" t="s">
        <v>4897</v>
      </c>
      <c r="F539" s="711">
        <v>2</v>
      </c>
      <c r="G539" s="711">
        <v>5526</v>
      </c>
      <c r="H539" s="711">
        <v>1</v>
      </c>
      <c r="I539" s="711">
        <v>2763</v>
      </c>
      <c r="J539" s="711">
        <v>4</v>
      </c>
      <c r="K539" s="711">
        <v>11453.88</v>
      </c>
      <c r="L539" s="711">
        <v>2.0727252985884905</v>
      </c>
      <c r="M539" s="711">
        <v>2863.47</v>
      </c>
      <c r="N539" s="711"/>
      <c r="O539" s="711"/>
      <c r="P539" s="701"/>
      <c r="Q539" s="712"/>
    </row>
    <row r="540" spans="1:17" ht="14.4" customHeight="1" x14ac:dyDescent="0.3">
      <c r="A540" s="695" t="s">
        <v>556</v>
      </c>
      <c r="B540" s="696" t="s">
        <v>4329</v>
      </c>
      <c r="C540" s="696" t="s">
        <v>4156</v>
      </c>
      <c r="D540" s="696" t="s">
        <v>4974</v>
      </c>
      <c r="E540" s="696" t="s">
        <v>4936</v>
      </c>
      <c r="F540" s="711"/>
      <c r="G540" s="711"/>
      <c r="H540" s="711"/>
      <c r="I540" s="711"/>
      <c r="J540" s="711">
        <v>1</v>
      </c>
      <c r="K540" s="711">
        <v>4606.3</v>
      </c>
      <c r="L540" s="711"/>
      <c r="M540" s="711">
        <v>4606.3</v>
      </c>
      <c r="N540" s="711">
        <v>3</v>
      </c>
      <c r="O540" s="711">
        <v>13818.900000000001</v>
      </c>
      <c r="P540" s="701"/>
      <c r="Q540" s="712">
        <v>4606.3</v>
      </c>
    </row>
    <row r="541" spans="1:17" ht="14.4" customHeight="1" x14ac:dyDescent="0.3">
      <c r="A541" s="695" t="s">
        <v>556</v>
      </c>
      <c r="B541" s="696" t="s">
        <v>4329</v>
      </c>
      <c r="C541" s="696" t="s">
        <v>4156</v>
      </c>
      <c r="D541" s="696" t="s">
        <v>4975</v>
      </c>
      <c r="E541" s="696" t="s">
        <v>4976</v>
      </c>
      <c r="F541" s="711">
        <v>1</v>
      </c>
      <c r="G541" s="711">
        <v>1872.2</v>
      </c>
      <c r="H541" s="711">
        <v>1</v>
      </c>
      <c r="I541" s="711">
        <v>1872.2</v>
      </c>
      <c r="J541" s="711"/>
      <c r="K541" s="711"/>
      <c r="L541" s="711"/>
      <c r="M541" s="711"/>
      <c r="N541" s="711"/>
      <c r="O541" s="711"/>
      <c r="P541" s="701"/>
      <c r="Q541" s="712"/>
    </row>
    <row r="542" spans="1:17" ht="14.4" customHeight="1" x14ac:dyDescent="0.3">
      <c r="A542" s="695" t="s">
        <v>556</v>
      </c>
      <c r="B542" s="696" t="s">
        <v>4329</v>
      </c>
      <c r="C542" s="696" t="s">
        <v>4156</v>
      </c>
      <c r="D542" s="696" t="s">
        <v>4977</v>
      </c>
      <c r="E542" s="696" t="s">
        <v>4978</v>
      </c>
      <c r="F542" s="711"/>
      <c r="G542" s="711"/>
      <c r="H542" s="711"/>
      <c r="I542" s="711"/>
      <c r="J542" s="711"/>
      <c r="K542" s="711"/>
      <c r="L542" s="711"/>
      <c r="M542" s="711"/>
      <c r="N542" s="711">
        <v>1</v>
      </c>
      <c r="O542" s="711">
        <v>7868.61</v>
      </c>
      <c r="P542" s="701"/>
      <c r="Q542" s="712">
        <v>7868.61</v>
      </c>
    </row>
    <row r="543" spans="1:17" ht="14.4" customHeight="1" x14ac:dyDescent="0.3">
      <c r="A543" s="695" t="s">
        <v>556</v>
      </c>
      <c r="B543" s="696" t="s">
        <v>4329</v>
      </c>
      <c r="C543" s="696" t="s">
        <v>4156</v>
      </c>
      <c r="D543" s="696" t="s">
        <v>4979</v>
      </c>
      <c r="E543" s="696" t="s">
        <v>4936</v>
      </c>
      <c r="F543" s="711"/>
      <c r="G543" s="711"/>
      <c r="H543" s="711"/>
      <c r="I543" s="711"/>
      <c r="J543" s="711"/>
      <c r="K543" s="711"/>
      <c r="L543" s="711"/>
      <c r="M543" s="711"/>
      <c r="N543" s="711">
        <v>3</v>
      </c>
      <c r="O543" s="711">
        <v>15091.68</v>
      </c>
      <c r="P543" s="701"/>
      <c r="Q543" s="712">
        <v>5030.5600000000004</v>
      </c>
    </row>
    <row r="544" spans="1:17" ht="14.4" customHeight="1" x14ac:dyDescent="0.3">
      <c r="A544" s="695" t="s">
        <v>556</v>
      </c>
      <c r="B544" s="696" t="s">
        <v>4329</v>
      </c>
      <c r="C544" s="696" t="s">
        <v>4156</v>
      </c>
      <c r="D544" s="696" t="s">
        <v>4980</v>
      </c>
      <c r="E544" s="696" t="s">
        <v>4981</v>
      </c>
      <c r="F544" s="711"/>
      <c r="G544" s="711"/>
      <c r="H544" s="711"/>
      <c r="I544" s="711"/>
      <c r="J544" s="711"/>
      <c r="K544" s="711"/>
      <c r="L544" s="711"/>
      <c r="M544" s="711"/>
      <c r="N544" s="711">
        <v>2</v>
      </c>
      <c r="O544" s="711">
        <v>3233.46</v>
      </c>
      <c r="P544" s="701"/>
      <c r="Q544" s="712">
        <v>1616.73</v>
      </c>
    </row>
    <row r="545" spans="1:17" ht="14.4" customHeight="1" x14ac:dyDescent="0.3">
      <c r="A545" s="695" t="s">
        <v>556</v>
      </c>
      <c r="B545" s="696" t="s">
        <v>4329</v>
      </c>
      <c r="C545" s="696" t="s">
        <v>4156</v>
      </c>
      <c r="D545" s="696" t="s">
        <v>4982</v>
      </c>
      <c r="E545" s="696" t="s">
        <v>4802</v>
      </c>
      <c r="F545" s="711"/>
      <c r="G545" s="711"/>
      <c r="H545" s="711"/>
      <c r="I545" s="711"/>
      <c r="J545" s="711"/>
      <c r="K545" s="711"/>
      <c r="L545" s="711"/>
      <c r="M545" s="711"/>
      <c r="N545" s="711">
        <v>2</v>
      </c>
      <c r="O545" s="711">
        <v>2317.3000000000002</v>
      </c>
      <c r="P545" s="701"/>
      <c r="Q545" s="712">
        <v>1158.6500000000001</v>
      </c>
    </row>
    <row r="546" spans="1:17" ht="14.4" customHeight="1" x14ac:dyDescent="0.3">
      <c r="A546" s="695" t="s">
        <v>556</v>
      </c>
      <c r="B546" s="696" t="s">
        <v>4329</v>
      </c>
      <c r="C546" s="696" t="s">
        <v>4156</v>
      </c>
      <c r="D546" s="696" t="s">
        <v>4983</v>
      </c>
      <c r="E546" s="696" t="s">
        <v>4984</v>
      </c>
      <c r="F546" s="711"/>
      <c r="G546" s="711"/>
      <c r="H546" s="711"/>
      <c r="I546" s="711"/>
      <c r="J546" s="711">
        <v>1</v>
      </c>
      <c r="K546" s="711">
        <v>5589</v>
      </c>
      <c r="L546" s="711"/>
      <c r="M546" s="711">
        <v>5589</v>
      </c>
      <c r="N546" s="711">
        <v>2</v>
      </c>
      <c r="O546" s="711">
        <v>11178</v>
      </c>
      <c r="P546" s="701"/>
      <c r="Q546" s="712">
        <v>5589</v>
      </c>
    </row>
    <row r="547" spans="1:17" ht="14.4" customHeight="1" x14ac:dyDescent="0.3">
      <c r="A547" s="695" t="s">
        <v>556</v>
      </c>
      <c r="B547" s="696" t="s">
        <v>4329</v>
      </c>
      <c r="C547" s="696" t="s">
        <v>4156</v>
      </c>
      <c r="D547" s="696" t="s">
        <v>4985</v>
      </c>
      <c r="E547" s="696" t="s">
        <v>4501</v>
      </c>
      <c r="F547" s="711">
        <v>7</v>
      </c>
      <c r="G547" s="711">
        <v>6565.37</v>
      </c>
      <c r="H547" s="711">
        <v>1</v>
      </c>
      <c r="I547" s="711">
        <v>937.91</v>
      </c>
      <c r="J547" s="711"/>
      <c r="K547" s="711"/>
      <c r="L547" s="711"/>
      <c r="M547" s="711"/>
      <c r="N547" s="711"/>
      <c r="O547" s="711"/>
      <c r="P547" s="701"/>
      <c r="Q547" s="712"/>
    </row>
    <row r="548" spans="1:17" ht="14.4" customHeight="1" x14ac:dyDescent="0.3">
      <c r="A548" s="695" t="s">
        <v>556</v>
      </c>
      <c r="B548" s="696" t="s">
        <v>4329</v>
      </c>
      <c r="C548" s="696" t="s">
        <v>4156</v>
      </c>
      <c r="D548" s="696" t="s">
        <v>4986</v>
      </c>
      <c r="E548" s="696" t="s">
        <v>4987</v>
      </c>
      <c r="F548" s="711"/>
      <c r="G548" s="711"/>
      <c r="H548" s="711"/>
      <c r="I548" s="711"/>
      <c r="J548" s="711">
        <v>3</v>
      </c>
      <c r="K548" s="711">
        <v>679.34999999999991</v>
      </c>
      <c r="L548" s="711"/>
      <c r="M548" s="711">
        <v>226.44999999999996</v>
      </c>
      <c r="N548" s="711"/>
      <c r="O548" s="711"/>
      <c r="P548" s="701"/>
      <c r="Q548" s="712"/>
    </row>
    <row r="549" spans="1:17" ht="14.4" customHeight="1" x14ac:dyDescent="0.3">
      <c r="A549" s="695" t="s">
        <v>556</v>
      </c>
      <c r="B549" s="696" t="s">
        <v>4329</v>
      </c>
      <c r="C549" s="696" t="s">
        <v>4156</v>
      </c>
      <c r="D549" s="696" t="s">
        <v>4988</v>
      </c>
      <c r="E549" s="696" t="s">
        <v>4989</v>
      </c>
      <c r="F549" s="711">
        <v>1</v>
      </c>
      <c r="G549" s="711">
        <v>4466.2</v>
      </c>
      <c r="H549" s="711">
        <v>1</v>
      </c>
      <c r="I549" s="711">
        <v>4466.2</v>
      </c>
      <c r="J549" s="711"/>
      <c r="K549" s="711"/>
      <c r="L549" s="711"/>
      <c r="M549" s="711"/>
      <c r="N549" s="711"/>
      <c r="O549" s="711"/>
      <c r="P549" s="701"/>
      <c r="Q549" s="712"/>
    </row>
    <row r="550" spans="1:17" ht="14.4" customHeight="1" x14ac:dyDescent="0.3">
      <c r="A550" s="695" t="s">
        <v>556</v>
      </c>
      <c r="B550" s="696" t="s">
        <v>4329</v>
      </c>
      <c r="C550" s="696" t="s">
        <v>4156</v>
      </c>
      <c r="D550" s="696" t="s">
        <v>4990</v>
      </c>
      <c r="E550" s="696" t="s">
        <v>4991</v>
      </c>
      <c r="F550" s="711"/>
      <c r="G550" s="711"/>
      <c r="H550" s="711"/>
      <c r="I550" s="711"/>
      <c r="J550" s="711">
        <v>0.2</v>
      </c>
      <c r="K550" s="711">
        <v>17.18</v>
      </c>
      <c r="L550" s="711"/>
      <c r="M550" s="711">
        <v>85.899999999999991</v>
      </c>
      <c r="N550" s="711">
        <v>0.3</v>
      </c>
      <c r="O550" s="711">
        <v>25.77</v>
      </c>
      <c r="P550" s="701"/>
      <c r="Q550" s="712">
        <v>85.9</v>
      </c>
    </row>
    <row r="551" spans="1:17" ht="14.4" customHeight="1" x14ac:dyDescent="0.3">
      <c r="A551" s="695" t="s">
        <v>556</v>
      </c>
      <c r="B551" s="696" t="s">
        <v>4329</v>
      </c>
      <c r="C551" s="696" t="s">
        <v>4156</v>
      </c>
      <c r="D551" s="696" t="s">
        <v>4992</v>
      </c>
      <c r="E551" s="696" t="s">
        <v>4991</v>
      </c>
      <c r="F551" s="711"/>
      <c r="G551" s="711"/>
      <c r="H551" s="711"/>
      <c r="I551" s="711"/>
      <c r="J551" s="711">
        <v>0.1</v>
      </c>
      <c r="K551" s="711">
        <v>50.02</v>
      </c>
      <c r="L551" s="711"/>
      <c r="M551" s="711">
        <v>500.2</v>
      </c>
      <c r="N551" s="711">
        <v>0.1</v>
      </c>
      <c r="O551" s="711">
        <v>50.02</v>
      </c>
      <c r="P551" s="701"/>
      <c r="Q551" s="712">
        <v>500.2</v>
      </c>
    </row>
    <row r="552" spans="1:17" ht="14.4" customHeight="1" x14ac:dyDescent="0.3">
      <c r="A552" s="695" t="s">
        <v>556</v>
      </c>
      <c r="B552" s="696" t="s">
        <v>4329</v>
      </c>
      <c r="C552" s="696" t="s">
        <v>4156</v>
      </c>
      <c r="D552" s="696" t="s">
        <v>4993</v>
      </c>
      <c r="E552" s="696" t="s">
        <v>4617</v>
      </c>
      <c r="F552" s="711">
        <v>1</v>
      </c>
      <c r="G552" s="711">
        <v>3919.5</v>
      </c>
      <c r="H552" s="711">
        <v>1</v>
      </c>
      <c r="I552" s="711">
        <v>3919.5</v>
      </c>
      <c r="J552" s="711">
        <v>2</v>
      </c>
      <c r="K552" s="711">
        <v>8124.06</v>
      </c>
      <c r="L552" s="711">
        <v>2.0727286643704557</v>
      </c>
      <c r="M552" s="711">
        <v>4062.03</v>
      </c>
      <c r="N552" s="711"/>
      <c r="O552" s="711"/>
      <c r="P552" s="701"/>
      <c r="Q552" s="712"/>
    </row>
    <row r="553" spans="1:17" ht="14.4" customHeight="1" x14ac:dyDescent="0.3">
      <c r="A553" s="695" t="s">
        <v>556</v>
      </c>
      <c r="B553" s="696" t="s">
        <v>4329</v>
      </c>
      <c r="C553" s="696" t="s">
        <v>4156</v>
      </c>
      <c r="D553" s="696" t="s">
        <v>4994</v>
      </c>
      <c r="E553" s="696" t="s">
        <v>4991</v>
      </c>
      <c r="F553" s="711"/>
      <c r="G553" s="711"/>
      <c r="H553" s="711"/>
      <c r="I553" s="711"/>
      <c r="J553" s="711">
        <v>0.2</v>
      </c>
      <c r="K553" s="711">
        <v>197.2</v>
      </c>
      <c r="L553" s="711"/>
      <c r="M553" s="711">
        <v>985.99999999999989</v>
      </c>
      <c r="N553" s="711">
        <v>0.4</v>
      </c>
      <c r="O553" s="711">
        <v>394.4</v>
      </c>
      <c r="P553" s="701"/>
      <c r="Q553" s="712">
        <v>985.99999999999989</v>
      </c>
    </row>
    <row r="554" spans="1:17" ht="14.4" customHeight="1" x14ac:dyDescent="0.3">
      <c r="A554" s="695" t="s">
        <v>556</v>
      </c>
      <c r="B554" s="696" t="s">
        <v>4329</v>
      </c>
      <c r="C554" s="696" t="s">
        <v>4156</v>
      </c>
      <c r="D554" s="696" t="s">
        <v>4995</v>
      </c>
      <c r="E554" s="696" t="s">
        <v>4859</v>
      </c>
      <c r="F554" s="711"/>
      <c r="G554" s="711"/>
      <c r="H554" s="711"/>
      <c r="I554" s="711"/>
      <c r="J554" s="711">
        <v>5</v>
      </c>
      <c r="K554" s="711">
        <v>3993</v>
      </c>
      <c r="L554" s="711"/>
      <c r="M554" s="711">
        <v>798.6</v>
      </c>
      <c r="N554" s="711">
        <v>5</v>
      </c>
      <c r="O554" s="711">
        <v>3993</v>
      </c>
      <c r="P554" s="701"/>
      <c r="Q554" s="712">
        <v>798.6</v>
      </c>
    </row>
    <row r="555" spans="1:17" ht="14.4" customHeight="1" x14ac:dyDescent="0.3">
      <c r="A555" s="695" t="s">
        <v>556</v>
      </c>
      <c r="B555" s="696" t="s">
        <v>4329</v>
      </c>
      <c r="C555" s="696" t="s">
        <v>4156</v>
      </c>
      <c r="D555" s="696" t="s">
        <v>4996</v>
      </c>
      <c r="E555" s="696" t="s">
        <v>4487</v>
      </c>
      <c r="F555" s="711"/>
      <c r="G555" s="711"/>
      <c r="H555" s="711"/>
      <c r="I555" s="711"/>
      <c r="J555" s="711"/>
      <c r="K555" s="711"/>
      <c r="L555" s="711"/>
      <c r="M555" s="711"/>
      <c r="N555" s="711">
        <v>6</v>
      </c>
      <c r="O555" s="711">
        <v>1815.72</v>
      </c>
      <c r="P555" s="701"/>
      <c r="Q555" s="712">
        <v>302.62</v>
      </c>
    </row>
    <row r="556" spans="1:17" ht="14.4" customHeight="1" x14ac:dyDescent="0.3">
      <c r="A556" s="695" t="s">
        <v>556</v>
      </c>
      <c r="B556" s="696" t="s">
        <v>4329</v>
      </c>
      <c r="C556" s="696" t="s">
        <v>4156</v>
      </c>
      <c r="D556" s="696" t="s">
        <v>4997</v>
      </c>
      <c r="E556" s="696" t="s">
        <v>4471</v>
      </c>
      <c r="F556" s="711"/>
      <c r="G556" s="711"/>
      <c r="H556" s="711"/>
      <c r="I556" s="711"/>
      <c r="J556" s="711"/>
      <c r="K556" s="711"/>
      <c r="L556" s="711"/>
      <c r="M556" s="711"/>
      <c r="N556" s="711">
        <v>6</v>
      </c>
      <c r="O556" s="711">
        <v>2798.82</v>
      </c>
      <c r="P556" s="701"/>
      <c r="Q556" s="712">
        <v>466.47</v>
      </c>
    </row>
    <row r="557" spans="1:17" ht="14.4" customHeight="1" x14ac:dyDescent="0.3">
      <c r="A557" s="695" t="s">
        <v>556</v>
      </c>
      <c r="B557" s="696" t="s">
        <v>4329</v>
      </c>
      <c r="C557" s="696" t="s">
        <v>4156</v>
      </c>
      <c r="D557" s="696" t="s">
        <v>4998</v>
      </c>
      <c r="E557" s="696" t="s">
        <v>4671</v>
      </c>
      <c r="F557" s="711"/>
      <c r="G557" s="711"/>
      <c r="H557" s="711"/>
      <c r="I557" s="711"/>
      <c r="J557" s="711"/>
      <c r="K557" s="711"/>
      <c r="L557" s="711"/>
      <c r="M557" s="711"/>
      <c r="N557" s="711">
        <v>3</v>
      </c>
      <c r="O557" s="711">
        <v>2048.88</v>
      </c>
      <c r="P557" s="701"/>
      <c r="Q557" s="712">
        <v>682.96</v>
      </c>
    </row>
    <row r="558" spans="1:17" ht="14.4" customHeight="1" x14ac:dyDescent="0.3">
      <c r="A558" s="695" t="s">
        <v>556</v>
      </c>
      <c r="B558" s="696" t="s">
        <v>4329</v>
      </c>
      <c r="C558" s="696" t="s">
        <v>4156</v>
      </c>
      <c r="D558" s="696" t="s">
        <v>4999</v>
      </c>
      <c r="E558" s="696" t="s">
        <v>5000</v>
      </c>
      <c r="F558" s="711"/>
      <c r="G558" s="711"/>
      <c r="H558" s="711"/>
      <c r="I558" s="711"/>
      <c r="J558" s="711"/>
      <c r="K558" s="711"/>
      <c r="L558" s="711"/>
      <c r="M558" s="711"/>
      <c r="N558" s="711">
        <v>1</v>
      </c>
      <c r="O558" s="711">
        <v>10992</v>
      </c>
      <c r="P558" s="701"/>
      <c r="Q558" s="712">
        <v>10992</v>
      </c>
    </row>
    <row r="559" spans="1:17" ht="14.4" customHeight="1" x14ac:dyDescent="0.3">
      <c r="A559" s="695" t="s">
        <v>556</v>
      </c>
      <c r="B559" s="696" t="s">
        <v>4329</v>
      </c>
      <c r="C559" s="696" t="s">
        <v>4156</v>
      </c>
      <c r="D559" s="696" t="s">
        <v>5001</v>
      </c>
      <c r="E559" s="696" t="s">
        <v>4787</v>
      </c>
      <c r="F559" s="711"/>
      <c r="G559" s="711"/>
      <c r="H559" s="711"/>
      <c r="I559" s="711"/>
      <c r="J559" s="711"/>
      <c r="K559" s="711"/>
      <c r="L559" s="711"/>
      <c r="M559" s="711"/>
      <c r="N559" s="711">
        <v>1</v>
      </c>
      <c r="O559" s="711">
        <v>9224.67</v>
      </c>
      <c r="P559" s="701"/>
      <c r="Q559" s="712">
        <v>9224.67</v>
      </c>
    </row>
    <row r="560" spans="1:17" ht="14.4" customHeight="1" x14ac:dyDescent="0.3">
      <c r="A560" s="695" t="s">
        <v>556</v>
      </c>
      <c r="B560" s="696" t="s">
        <v>4329</v>
      </c>
      <c r="C560" s="696" t="s">
        <v>4156</v>
      </c>
      <c r="D560" s="696" t="s">
        <v>5002</v>
      </c>
      <c r="E560" s="696" t="s">
        <v>5003</v>
      </c>
      <c r="F560" s="711"/>
      <c r="G560" s="711"/>
      <c r="H560" s="711"/>
      <c r="I560" s="711"/>
      <c r="J560" s="711"/>
      <c r="K560" s="711"/>
      <c r="L560" s="711"/>
      <c r="M560" s="711"/>
      <c r="N560" s="711">
        <v>6</v>
      </c>
      <c r="O560" s="711">
        <v>6454.5</v>
      </c>
      <c r="P560" s="701"/>
      <c r="Q560" s="712">
        <v>1075.75</v>
      </c>
    </row>
    <row r="561" spans="1:17" ht="14.4" customHeight="1" x14ac:dyDescent="0.3">
      <c r="A561" s="695" t="s">
        <v>556</v>
      </c>
      <c r="B561" s="696" t="s">
        <v>4329</v>
      </c>
      <c r="C561" s="696" t="s">
        <v>4156</v>
      </c>
      <c r="D561" s="696" t="s">
        <v>5004</v>
      </c>
      <c r="E561" s="696" t="s">
        <v>4864</v>
      </c>
      <c r="F561" s="711"/>
      <c r="G561" s="711"/>
      <c r="H561" s="711"/>
      <c r="I561" s="711"/>
      <c r="J561" s="711"/>
      <c r="K561" s="711"/>
      <c r="L561" s="711"/>
      <c r="M561" s="711"/>
      <c r="N561" s="711">
        <v>1</v>
      </c>
      <c r="O561" s="711">
        <v>9275</v>
      </c>
      <c r="P561" s="701"/>
      <c r="Q561" s="712">
        <v>9275</v>
      </c>
    </row>
    <row r="562" spans="1:17" ht="14.4" customHeight="1" x14ac:dyDescent="0.3">
      <c r="A562" s="695" t="s">
        <v>556</v>
      </c>
      <c r="B562" s="696" t="s">
        <v>4329</v>
      </c>
      <c r="C562" s="696" t="s">
        <v>4156</v>
      </c>
      <c r="D562" s="696" t="s">
        <v>5005</v>
      </c>
      <c r="E562" s="696" t="s">
        <v>5006</v>
      </c>
      <c r="F562" s="711"/>
      <c r="G562" s="711"/>
      <c r="H562" s="711"/>
      <c r="I562" s="711"/>
      <c r="J562" s="711"/>
      <c r="K562" s="711"/>
      <c r="L562" s="711"/>
      <c r="M562" s="711"/>
      <c r="N562" s="711">
        <v>0.3</v>
      </c>
      <c r="O562" s="711">
        <v>686.19</v>
      </c>
      <c r="P562" s="701"/>
      <c r="Q562" s="712">
        <v>2287.3000000000002</v>
      </c>
    </row>
    <row r="563" spans="1:17" ht="14.4" customHeight="1" x14ac:dyDescent="0.3">
      <c r="A563" s="695" t="s">
        <v>556</v>
      </c>
      <c r="B563" s="696" t="s">
        <v>4329</v>
      </c>
      <c r="C563" s="696" t="s">
        <v>4156</v>
      </c>
      <c r="D563" s="696" t="s">
        <v>5007</v>
      </c>
      <c r="E563" s="696" t="s">
        <v>5008</v>
      </c>
      <c r="F563" s="711"/>
      <c r="G563" s="711"/>
      <c r="H563" s="711"/>
      <c r="I563" s="711"/>
      <c r="J563" s="711"/>
      <c r="K563" s="711"/>
      <c r="L563" s="711"/>
      <c r="M563" s="711"/>
      <c r="N563" s="711">
        <v>0.2</v>
      </c>
      <c r="O563" s="711">
        <v>1205.28</v>
      </c>
      <c r="P563" s="701"/>
      <c r="Q563" s="712">
        <v>6026.4</v>
      </c>
    </row>
    <row r="564" spans="1:17" ht="14.4" customHeight="1" x14ac:dyDescent="0.3">
      <c r="A564" s="695" t="s">
        <v>556</v>
      </c>
      <c r="B564" s="696" t="s">
        <v>4329</v>
      </c>
      <c r="C564" s="696" t="s">
        <v>4156</v>
      </c>
      <c r="D564" s="696" t="s">
        <v>5009</v>
      </c>
      <c r="E564" s="696" t="s">
        <v>5010</v>
      </c>
      <c r="F564" s="711"/>
      <c r="G564" s="711"/>
      <c r="H564" s="711"/>
      <c r="I564" s="711"/>
      <c r="J564" s="711">
        <v>0.1</v>
      </c>
      <c r="K564" s="711">
        <v>42.39</v>
      </c>
      <c r="L564" s="711"/>
      <c r="M564" s="711">
        <v>423.9</v>
      </c>
      <c r="N564" s="711"/>
      <c r="O564" s="711"/>
      <c r="P564" s="701"/>
      <c r="Q564" s="712"/>
    </row>
    <row r="565" spans="1:17" ht="14.4" customHeight="1" x14ac:dyDescent="0.3">
      <c r="A565" s="695" t="s">
        <v>556</v>
      </c>
      <c r="B565" s="696" t="s">
        <v>4329</v>
      </c>
      <c r="C565" s="696" t="s">
        <v>4156</v>
      </c>
      <c r="D565" s="696" t="s">
        <v>5011</v>
      </c>
      <c r="E565" s="696" t="s">
        <v>5012</v>
      </c>
      <c r="F565" s="711"/>
      <c r="G565" s="711"/>
      <c r="H565" s="711"/>
      <c r="I565" s="711"/>
      <c r="J565" s="711"/>
      <c r="K565" s="711"/>
      <c r="L565" s="711"/>
      <c r="M565" s="711"/>
      <c r="N565" s="711">
        <v>1</v>
      </c>
      <c r="O565" s="711">
        <v>7358.18</v>
      </c>
      <c r="P565" s="701"/>
      <c r="Q565" s="712">
        <v>7358.18</v>
      </c>
    </row>
    <row r="566" spans="1:17" ht="14.4" customHeight="1" x14ac:dyDescent="0.3">
      <c r="A566" s="695" t="s">
        <v>556</v>
      </c>
      <c r="B566" s="696" t="s">
        <v>4329</v>
      </c>
      <c r="C566" s="696" t="s">
        <v>4156</v>
      </c>
      <c r="D566" s="696" t="s">
        <v>5013</v>
      </c>
      <c r="E566" s="696" t="s">
        <v>5014</v>
      </c>
      <c r="F566" s="711"/>
      <c r="G566" s="711"/>
      <c r="H566" s="711"/>
      <c r="I566" s="711"/>
      <c r="J566" s="711"/>
      <c r="K566" s="711"/>
      <c r="L566" s="711"/>
      <c r="M566" s="711"/>
      <c r="N566" s="711">
        <v>1</v>
      </c>
      <c r="O566" s="711">
        <v>4544.5</v>
      </c>
      <c r="P566" s="701"/>
      <c r="Q566" s="712">
        <v>4544.5</v>
      </c>
    </row>
    <row r="567" spans="1:17" ht="14.4" customHeight="1" x14ac:dyDescent="0.3">
      <c r="A567" s="695" t="s">
        <v>556</v>
      </c>
      <c r="B567" s="696" t="s">
        <v>4329</v>
      </c>
      <c r="C567" s="696" t="s">
        <v>4156</v>
      </c>
      <c r="D567" s="696" t="s">
        <v>5015</v>
      </c>
      <c r="E567" s="696" t="s">
        <v>5016</v>
      </c>
      <c r="F567" s="711">
        <v>8</v>
      </c>
      <c r="G567" s="711">
        <v>16876</v>
      </c>
      <c r="H567" s="711">
        <v>1</v>
      </c>
      <c r="I567" s="711">
        <v>2109.5</v>
      </c>
      <c r="J567" s="711"/>
      <c r="K567" s="711"/>
      <c r="L567" s="711"/>
      <c r="M567" s="711"/>
      <c r="N567" s="711">
        <v>2</v>
      </c>
      <c r="O567" s="711">
        <v>4219</v>
      </c>
      <c r="P567" s="701">
        <v>0.25</v>
      </c>
      <c r="Q567" s="712">
        <v>2109.5</v>
      </c>
    </row>
    <row r="568" spans="1:17" ht="14.4" customHeight="1" x14ac:dyDescent="0.3">
      <c r="A568" s="695" t="s">
        <v>556</v>
      </c>
      <c r="B568" s="696" t="s">
        <v>4329</v>
      </c>
      <c r="C568" s="696" t="s">
        <v>4156</v>
      </c>
      <c r="D568" s="696" t="s">
        <v>5017</v>
      </c>
      <c r="E568" s="696" t="s">
        <v>5018</v>
      </c>
      <c r="F568" s="711">
        <v>0.2</v>
      </c>
      <c r="G568" s="711">
        <v>456.64</v>
      </c>
      <c r="H568" s="711">
        <v>1</v>
      </c>
      <c r="I568" s="711">
        <v>2283.1999999999998</v>
      </c>
      <c r="J568" s="711"/>
      <c r="K568" s="711"/>
      <c r="L568" s="711"/>
      <c r="M568" s="711"/>
      <c r="N568" s="711"/>
      <c r="O568" s="711"/>
      <c r="P568" s="701"/>
      <c r="Q568" s="712"/>
    </row>
    <row r="569" spans="1:17" ht="14.4" customHeight="1" x14ac:dyDescent="0.3">
      <c r="A569" s="695" t="s">
        <v>556</v>
      </c>
      <c r="B569" s="696" t="s">
        <v>4329</v>
      </c>
      <c r="C569" s="696" t="s">
        <v>4156</v>
      </c>
      <c r="D569" s="696" t="s">
        <v>5019</v>
      </c>
      <c r="E569" s="696" t="s">
        <v>4602</v>
      </c>
      <c r="F569" s="711">
        <v>1</v>
      </c>
      <c r="G569" s="711">
        <v>1916.24</v>
      </c>
      <c r="H569" s="711">
        <v>1</v>
      </c>
      <c r="I569" s="711">
        <v>1916.24</v>
      </c>
      <c r="J569" s="711"/>
      <c r="K569" s="711"/>
      <c r="L569" s="711"/>
      <c r="M569" s="711"/>
      <c r="N569" s="711"/>
      <c r="O569" s="711"/>
      <c r="P569" s="701"/>
      <c r="Q569" s="712"/>
    </row>
    <row r="570" spans="1:17" ht="14.4" customHeight="1" x14ac:dyDescent="0.3">
      <c r="A570" s="695" t="s">
        <v>556</v>
      </c>
      <c r="B570" s="696" t="s">
        <v>4329</v>
      </c>
      <c r="C570" s="696" t="s">
        <v>4156</v>
      </c>
      <c r="D570" s="696" t="s">
        <v>5020</v>
      </c>
      <c r="E570" s="696" t="s">
        <v>5021</v>
      </c>
      <c r="F570" s="711">
        <v>0.1</v>
      </c>
      <c r="G570" s="711">
        <v>22.48</v>
      </c>
      <c r="H570" s="711">
        <v>1</v>
      </c>
      <c r="I570" s="711">
        <v>224.79999999999998</v>
      </c>
      <c r="J570" s="711"/>
      <c r="K570" s="711"/>
      <c r="L570" s="711"/>
      <c r="M570" s="711"/>
      <c r="N570" s="711"/>
      <c r="O570" s="711"/>
      <c r="P570" s="701"/>
      <c r="Q570" s="712"/>
    </row>
    <row r="571" spans="1:17" ht="14.4" customHeight="1" x14ac:dyDescent="0.3">
      <c r="A571" s="695" t="s">
        <v>556</v>
      </c>
      <c r="B571" s="696" t="s">
        <v>4329</v>
      </c>
      <c r="C571" s="696" t="s">
        <v>4156</v>
      </c>
      <c r="D571" s="696" t="s">
        <v>5022</v>
      </c>
      <c r="E571" s="696" t="s">
        <v>4627</v>
      </c>
      <c r="F571" s="711"/>
      <c r="G571" s="711"/>
      <c r="H571" s="711"/>
      <c r="I571" s="711"/>
      <c r="J571" s="711">
        <v>2</v>
      </c>
      <c r="K571" s="711">
        <v>28386</v>
      </c>
      <c r="L571" s="711"/>
      <c r="M571" s="711">
        <v>14193</v>
      </c>
      <c r="N571" s="711"/>
      <c r="O571" s="711"/>
      <c r="P571" s="701"/>
      <c r="Q571" s="712"/>
    </row>
    <row r="572" spans="1:17" ht="14.4" customHeight="1" x14ac:dyDescent="0.3">
      <c r="A572" s="695" t="s">
        <v>556</v>
      </c>
      <c r="B572" s="696" t="s">
        <v>4329</v>
      </c>
      <c r="C572" s="696" t="s">
        <v>4156</v>
      </c>
      <c r="D572" s="696" t="s">
        <v>5023</v>
      </c>
      <c r="E572" s="696" t="s">
        <v>4634</v>
      </c>
      <c r="F572" s="711"/>
      <c r="G572" s="711"/>
      <c r="H572" s="711"/>
      <c r="I572" s="711"/>
      <c r="J572" s="711">
        <v>1</v>
      </c>
      <c r="K572" s="711">
        <v>11562.71</v>
      </c>
      <c r="L572" s="711"/>
      <c r="M572" s="711">
        <v>11562.71</v>
      </c>
      <c r="N572" s="711"/>
      <c r="O572" s="711"/>
      <c r="P572" s="701"/>
      <c r="Q572" s="712"/>
    </row>
    <row r="573" spans="1:17" ht="14.4" customHeight="1" x14ac:dyDescent="0.3">
      <c r="A573" s="695" t="s">
        <v>556</v>
      </c>
      <c r="B573" s="696" t="s">
        <v>4329</v>
      </c>
      <c r="C573" s="696" t="s">
        <v>4156</v>
      </c>
      <c r="D573" s="696" t="s">
        <v>5024</v>
      </c>
      <c r="E573" s="696" t="s">
        <v>5025</v>
      </c>
      <c r="F573" s="711"/>
      <c r="G573" s="711"/>
      <c r="H573" s="711"/>
      <c r="I573" s="711"/>
      <c r="J573" s="711"/>
      <c r="K573" s="711"/>
      <c r="L573" s="711"/>
      <c r="M573" s="711"/>
      <c r="N573" s="711">
        <v>1</v>
      </c>
      <c r="O573" s="711">
        <v>1030</v>
      </c>
      <c r="P573" s="701"/>
      <c r="Q573" s="712">
        <v>1030</v>
      </c>
    </row>
    <row r="574" spans="1:17" ht="14.4" customHeight="1" x14ac:dyDescent="0.3">
      <c r="A574" s="695" t="s">
        <v>556</v>
      </c>
      <c r="B574" s="696" t="s">
        <v>4329</v>
      </c>
      <c r="C574" s="696" t="s">
        <v>4156</v>
      </c>
      <c r="D574" s="696" t="s">
        <v>5026</v>
      </c>
      <c r="E574" s="696" t="s">
        <v>4978</v>
      </c>
      <c r="F574" s="711"/>
      <c r="G574" s="711"/>
      <c r="H574" s="711"/>
      <c r="I574" s="711"/>
      <c r="J574" s="711"/>
      <c r="K574" s="711"/>
      <c r="L574" s="711"/>
      <c r="M574" s="711"/>
      <c r="N574" s="711">
        <v>1</v>
      </c>
      <c r="O574" s="711">
        <v>8946.2999999999993</v>
      </c>
      <c r="P574" s="701"/>
      <c r="Q574" s="712">
        <v>8946.2999999999993</v>
      </c>
    </row>
    <row r="575" spans="1:17" ht="14.4" customHeight="1" x14ac:dyDescent="0.3">
      <c r="A575" s="695" t="s">
        <v>556</v>
      </c>
      <c r="B575" s="696" t="s">
        <v>4329</v>
      </c>
      <c r="C575" s="696" t="s">
        <v>4156</v>
      </c>
      <c r="D575" s="696" t="s">
        <v>5027</v>
      </c>
      <c r="E575" s="696" t="s">
        <v>5028</v>
      </c>
      <c r="F575" s="711"/>
      <c r="G575" s="711"/>
      <c r="H575" s="711"/>
      <c r="I575" s="711"/>
      <c r="J575" s="711"/>
      <c r="K575" s="711"/>
      <c r="L575" s="711"/>
      <c r="M575" s="711"/>
      <c r="N575" s="711">
        <v>1</v>
      </c>
      <c r="O575" s="711">
        <v>8493</v>
      </c>
      <c r="P575" s="701"/>
      <c r="Q575" s="712">
        <v>8493</v>
      </c>
    </row>
    <row r="576" spans="1:17" ht="14.4" customHeight="1" x14ac:dyDescent="0.3">
      <c r="A576" s="695" t="s">
        <v>556</v>
      </c>
      <c r="B576" s="696" t="s">
        <v>4329</v>
      </c>
      <c r="C576" s="696" t="s">
        <v>4156</v>
      </c>
      <c r="D576" s="696" t="s">
        <v>5029</v>
      </c>
      <c r="E576" s="696" t="s">
        <v>5030</v>
      </c>
      <c r="F576" s="711"/>
      <c r="G576" s="711"/>
      <c r="H576" s="711"/>
      <c r="I576" s="711"/>
      <c r="J576" s="711"/>
      <c r="K576" s="711"/>
      <c r="L576" s="711"/>
      <c r="M576" s="711"/>
      <c r="N576" s="711">
        <v>2</v>
      </c>
      <c r="O576" s="711">
        <v>1032</v>
      </c>
      <c r="P576" s="701"/>
      <c r="Q576" s="712">
        <v>516</v>
      </c>
    </row>
    <row r="577" spans="1:17" ht="14.4" customHeight="1" x14ac:dyDescent="0.3">
      <c r="A577" s="695" t="s">
        <v>556</v>
      </c>
      <c r="B577" s="696" t="s">
        <v>4329</v>
      </c>
      <c r="C577" s="696" t="s">
        <v>4156</v>
      </c>
      <c r="D577" s="696" t="s">
        <v>5031</v>
      </c>
      <c r="E577" s="696" t="s">
        <v>5032</v>
      </c>
      <c r="F577" s="711"/>
      <c r="G577" s="711"/>
      <c r="H577" s="711"/>
      <c r="I577" s="711"/>
      <c r="J577" s="711"/>
      <c r="K577" s="711"/>
      <c r="L577" s="711"/>
      <c r="M577" s="711"/>
      <c r="N577" s="711">
        <v>2</v>
      </c>
      <c r="O577" s="711">
        <v>824</v>
      </c>
      <c r="P577" s="701"/>
      <c r="Q577" s="712">
        <v>412</v>
      </c>
    </row>
    <row r="578" spans="1:17" ht="14.4" customHeight="1" x14ac:dyDescent="0.3">
      <c r="A578" s="695" t="s">
        <v>556</v>
      </c>
      <c r="B578" s="696" t="s">
        <v>4329</v>
      </c>
      <c r="C578" s="696" t="s">
        <v>4156</v>
      </c>
      <c r="D578" s="696" t="s">
        <v>5033</v>
      </c>
      <c r="E578" s="696" t="s">
        <v>5034</v>
      </c>
      <c r="F578" s="711"/>
      <c r="G578" s="711"/>
      <c r="H578" s="711"/>
      <c r="I578" s="711"/>
      <c r="J578" s="711"/>
      <c r="K578" s="711"/>
      <c r="L578" s="711"/>
      <c r="M578" s="711"/>
      <c r="N578" s="711">
        <v>1</v>
      </c>
      <c r="O578" s="711">
        <v>8454</v>
      </c>
      <c r="P578" s="701"/>
      <c r="Q578" s="712">
        <v>8454</v>
      </c>
    </row>
    <row r="579" spans="1:17" ht="14.4" customHeight="1" x14ac:dyDescent="0.3">
      <c r="A579" s="695" t="s">
        <v>556</v>
      </c>
      <c r="B579" s="696" t="s">
        <v>4329</v>
      </c>
      <c r="C579" s="696" t="s">
        <v>4156</v>
      </c>
      <c r="D579" s="696" t="s">
        <v>5035</v>
      </c>
      <c r="E579" s="696" t="s">
        <v>4479</v>
      </c>
      <c r="F579" s="711"/>
      <c r="G579" s="711"/>
      <c r="H579" s="711"/>
      <c r="I579" s="711"/>
      <c r="J579" s="711"/>
      <c r="K579" s="711"/>
      <c r="L579" s="711"/>
      <c r="M579" s="711"/>
      <c r="N579" s="711">
        <v>1</v>
      </c>
      <c r="O579" s="711">
        <v>2831.66</v>
      </c>
      <c r="P579" s="701"/>
      <c r="Q579" s="712">
        <v>2831.66</v>
      </c>
    </row>
    <row r="580" spans="1:17" ht="14.4" customHeight="1" x14ac:dyDescent="0.3">
      <c r="A580" s="695" t="s">
        <v>556</v>
      </c>
      <c r="B580" s="696" t="s">
        <v>4329</v>
      </c>
      <c r="C580" s="696" t="s">
        <v>4156</v>
      </c>
      <c r="D580" s="696" t="s">
        <v>5036</v>
      </c>
      <c r="E580" s="696" t="s">
        <v>5037</v>
      </c>
      <c r="F580" s="711"/>
      <c r="G580" s="711"/>
      <c r="H580" s="711"/>
      <c r="I580" s="711"/>
      <c r="J580" s="711"/>
      <c r="K580" s="711"/>
      <c r="L580" s="711"/>
      <c r="M580" s="711"/>
      <c r="N580" s="711">
        <v>1</v>
      </c>
      <c r="O580" s="711">
        <v>2881.09</v>
      </c>
      <c r="P580" s="701"/>
      <c r="Q580" s="712">
        <v>2881.09</v>
      </c>
    </row>
    <row r="581" spans="1:17" ht="14.4" customHeight="1" x14ac:dyDescent="0.3">
      <c r="A581" s="695" t="s">
        <v>556</v>
      </c>
      <c r="B581" s="696" t="s">
        <v>4329</v>
      </c>
      <c r="C581" s="696" t="s">
        <v>4124</v>
      </c>
      <c r="D581" s="696" t="s">
        <v>5038</v>
      </c>
      <c r="E581" s="696" t="s">
        <v>5039</v>
      </c>
      <c r="F581" s="711">
        <v>19</v>
      </c>
      <c r="G581" s="711">
        <v>3515</v>
      </c>
      <c r="H581" s="711">
        <v>1</v>
      </c>
      <c r="I581" s="711">
        <v>185</v>
      </c>
      <c r="J581" s="711">
        <v>4</v>
      </c>
      <c r="K581" s="711">
        <v>740</v>
      </c>
      <c r="L581" s="711">
        <v>0.21052631578947367</v>
      </c>
      <c r="M581" s="711">
        <v>185</v>
      </c>
      <c r="N581" s="711">
        <v>13</v>
      </c>
      <c r="O581" s="711">
        <v>2411</v>
      </c>
      <c r="P581" s="701">
        <v>0.68591749644381228</v>
      </c>
      <c r="Q581" s="712">
        <v>185.46153846153845</v>
      </c>
    </row>
    <row r="582" spans="1:17" ht="14.4" customHeight="1" x14ac:dyDescent="0.3">
      <c r="A582" s="695" t="s">
        <v>556</v>
      </c>
      <c r="B582" s="696" t="s">
        <v>4329</v>
      </c>
      <c r="C582" s="696" t="s">
        <v>4124</v>
      </c>
      <c r="D582" s="696" t="s">
        <v>4125</v>
      </c>
      <c r="E582" s="696" t="s">
        <v>4126</v>
      </c>
      <c r="F582" s="711">
        <v>632</v>
      </c>
      <c r="G582" s="711">
        <v>157367</v>
      </c>
      <c r="H582" s="711">
        <v>1</v>
      </c>
      <c r="I582" s="711">
        <v>248.99841772151899</v>
      </c>
      <c r="J582" s="711">
        <v>348</v>
      </c>
      <c r="K582" s="711">
        <v>80736</v>
      </c>
      <c r="L582" s="711">
        <v>0.51304275991789894</v>
      </c>
      <c r="M582" s="711">
        <v>232</v>
      </c>
      <c r="N582" s="711"/>
      <c r="O582" s="711"/>
      <c r="P582" s="701"/>
      <c r="Q582" s="712"/>
    </row>
    <row r="583" spans="1:17" ht="14.4" customHeight="1" x14ac:dyDescent="0.3">
      <c r="A583" s="695" t="s">
        <v>556</v>
      </c>
      <c r="B583" s="696" t="s">
        <v>4329</v>
      </c>
      <c r="C583" s="696" t="s">
        <v>4124</v>
      </c>
      <c r="D583" s="696" t="s">
        <v>4370</v>
      </c>
      <c r="E583" s="696" t="s">
        <v>4371</v>
      </c>
      <c r="F583" s="711"/>
      <c r="G583" s="711"/>
      <c r="H583" s="711"/>
      <c r="I583" s="711"/>
      <c r="J583" s="711"/>
      <c r="K583" s="711"/>
      <c r="L583" s="711"/>
      <c r="M583" s="711"/>
      <c r="N583" s="711">
        <v>2</v>
      </c>
      <c r="O583" s="711">
        <v>3234</v>
      </c>
      <c r="P583" s="701"/>
      <c r="Q583" s="712">
        <v>1617</v>
      </c>
    </row>
    <row r="584" spans="1:17" ht="14.4" customHeight="1" x14ac:dyDescent="0.3">
      <c r="A584" s="695" t="s">
        <v>556</v>
      </c>
      <c r="B584" s="696" t="s">
        <v>4329</v>
      </c>
      <c r="C584" s="696" t="s">
        <v>4124</v>
      </c>
      <c r="D584" s="696" t="s">
        <v>4376</v>
      </c>
      <c r="E584" s="696" t="s">
        <v>4377</v>
      </c>
      <c r="F584" s="711">
        <v>71</v>
      </c>
      <c r="G584" s="711">
        <v>47921</v>
      </c>
      <c r="H584" s="711">
        <v>1</v>
      </c>
      <c r="I584" s="711">
        <v>674.94366197183103</v>
      </c>
      <c r="J584" s="711">
        <v>57</v>
      </c>
      <c r="K584" s="711">
        <v>38811</v>
      </c>
      <c r="L584" s="711">
        <v>0.80989545293295218</v>
      </c>
      <c r="M584" s="711">
        <v>680.89473684210532</v>
      </c>
      <c r="N584" s="711">
        <v>57</v>
      </c>
      <c r="O584" s="711">
        <v>39017</v>
      </c>
      <c r="P584" s="701">
        <v>0.81419419461196552</v>
      </c>
      <c r="Q584" s="712">
        <v>684.50877192982455</v>
      </c>
    </row>
    <row r="585" spans="1:17" ht="14.4" customHeight="1" x14ac:dyDescent="0.3">
      <c r="A585" s="695" t="s">
        <v>556</v>
      </c>
      <c r="B585" s="696" t="s">
        <v>4329</v>
      </c>
      <c r="C585" s="696" t="s">
        <v>4124</v>
      </c>
      <c r="D585" s="696" t="s">
        <v>4192</v>
      </c>
      <c r="E585" s="696" t="s">
        <v>4193</v>
      </c>
      <c r="F585" s="711">
        <v>10</v>
      </c>
      <c r="G585" s="711">
        <v>1230</v>
      </c>
      <c r="H585" s="711">
        <v>1</v>
      </c>
      <c r="I585" s="711">
        <v>123</v>
      </c>
      <c r="J585" s="711">
        <v>16</v>
      </c>
      <c r="K585" s="711">
        <v>1984</v>
      </c>
      <c r="L585" s="711">
        <v>1.6130081300813008</v>
      </c>
      <c r="M585" s="711">
        <v>124</v>
      </c>
      <c r="N585" s="711">
        <v>12</v>
      </c>
      <c r="O585" s="711">
        <v>1868</v>
      </c>
      <c r="P585" s="701">
        <v>1.51869918699187</v>
      </c>
      <c r="Q585" s="712">
        <v>155.66666666666666</v>
      </c>
    </row>
    <row r="586" spans="1:17" ht="14.4" customHeight="1" x14ac:dyDescent="0.3">
      <c r="A586" s="695" t="s">
        <v>556</v>
      </c>
      <c r="B586" s="696" t="s">
        <v>4329</v>
      </c>
      <c r="C586" s="696" t="s">
        <v>4124</v>
      </c>
      <c r="D586" s="696" t="s">
        <v>4130</v>
      </c>
      <c r="E586" s="696" t="s">
        <v>4131</v>
      </c>
      <c r="F586" s="711">
        <v>50</v>
      </c>
      <c r="G586" s="711">
        <v>7400</v>
      </c>
      <c r="H586" s="711">
        <v>1</v>
      </c>
      <c r="I586" s="711">
        <v>148</v>
      </c>
      <c r="J586" s="711">
        <v>67</v>
      </c>
      <c r="K586" s="711">
        <v>9983</v>
      </c>
      <c r="L586" s="711">
        <v>1.3490540540540541</v>
      </c>
      <c r="M586" s="711">
        <v>149</v>
      </c>
      <c r="N586" s="711">
        <v>57</v>
      </c>
      <c r="O586" s="711">
        <v>10305</v>
      </c>
      <c r="P586" s="701">
        <v>1.3925675675675675</v>
      </c>
      <c r="Q586" s="712">
        <v>180.78947368421052</v>
      </c>
    </row>
    <row r="587" spans="1:17" ht="14.4" customHeight="1" x14ac:dyDescent="0.3">
      <c r="A587" s="695" t="s">
        <v>556</v>
      </c>
      <c r="B587" s="696" t="s">
        <v>4329</v>
      </c>
      <c r="C587" s="696" t="s">
        <v>4124</v>
      </c>
      <c r="D587" s="696" t="s">
        <v>4194</v>
      </c>
      <c r="E587" s="696" t="s">
        <v>4195</v>
      </c>
      <c r="F587" s="711">
        <v>12</v>
      </c>
      <c r="G587" s="711">
        <v>2664</v>
      </c>
      <c r="H587" s="711">
        <v>1</v>
      </c>
      <c r="I587" s="711">
        <v>222</v>
      </c>
      <c r="J587" s="711">
        <v>7</v>
      </c>
      <c r="K587" s="711">
        <v>1568</v>
      </c>
      <c r="L587" s="711">
        <v>0.58858858858858853</v>
      </c>
      <c r="M587" s="711">
        <v>224</v>
      </c>
      <c r="N587" s="711">
        <v>10</v>
      </c>
      <c r="O587" s="711">
        <v>3495</v>
      </c>
      <c r="P587" s="701">
        <v>1.3119369369369369</v>
      </c>
      <c r="Q587" s="712">
        <v>349.5</v>
      </c>
    </row>
    <row r="588" spans="1:17" ht="14.4" customHeight="1" x14ac:dyDescent="0.3">
      <c r="A588" s="695" t="s">
        <v>556</v>
      </c>
      <c r="B588" s="696" t="s">
        <v>4329</v>
      </c>
      <c r="C588" s="696" t="s">
        <v>4124</v>
      </c>
      <c r="D588" s="696" t="s">
        <v>4198</v>
      </c>
      <c r="E588" s="696" t="s">
        <v>4199</v>
      </c>
      <c r="F588" s="711">
        <v>79</v>
      </c>
      <c r="G588" s="711">
        <v>7188</v>
      </c>
      <c r="H588" s="711">
        <v>1</v>
      </c>
      <c r="I588" s="711">
        <v>90.987341772151893</v>
      </c>
      <c r="J588" s="711">
        <v>67</v>
      </c>
      <c r="K588" s="711">
        <v>6097</v>
      </c>
      <c r="L588" s="711">
        <v>0.84821925431274348</v>
      </c>
      <c r="M588" s="711">
        <v>91</v>
      </c>
      <c r="N588" s="711">
        <v>50</v>
      </c>
      <c r="O588" s="711">
        <v>4580</v>
      </c>
      <c r="P588" s="701">
        <v>0.63717306622148029</v>
      </c>
      <c r="Q588" s="712">
        <v>91.6</v>
      </c>
    </row>
    <row r="589" spans="1:17" ht="14.4" customHeight="1" x14ac:dyDescent="0.3">
      <c r="A589" s="695" t="s">
        <v>556</v>
      </c>
      <c r="B589" s="696" t="s">
        <v>4329</v>
      </c>
      <c r="C589" s="696" t="s">
        <v>4124</v>
      </c>
      <c r="D589" s="696" t="s">
        <v>4202</v>
      </c>
      <c r="E589" s="696" t="s">
        <v>4203</v>
      </c>
      <c r="F589" s="711">
        <v>3</v>
      </c>
      <c r="G589" s="711">
        <v>663</v>
      </c>
      <c r="H589" s="711">
        <v>1</v>
      </c>
      <c r="I589" s="711">
        <v>221</v>
      </c>
      <c r="J589" s="711">
        <v>2</v>
      </c>
      <c r="K589" s="711">
        <v>446</v>
      </c>
      <c r="L589" s="711">
        <v>0.67269984917043746</v>
      </c>
      <c r="M589" s="711">
        <v>223</v>
      </c>
      <c r="N589" s="711">
        <v>3</v>
      </c>
      <c r="O589" s="711">
        <v>673</v>
      </c>
      <c r="P589" s="701">
        <v>1.0150829562594268</v>
      </c>
      <c r="Q589" s="712">
        <v>224.33333333333334</v>
      </c>
    </row>
    <row r="590" spans="1:17" ht="14.4" customHeight="1" x14ac:dyDescent="0.3">
      <c r="A590" s="695" t="s">
        <v>556</v>
      </c>
      <c r="B590" s="696" t="s">
        <v>4329</v>
      </c>
      <c r="C590" s="696" t="s">
        <v>4124</v>
      </c>
      <c r="D590" s="696" t="s">
        <v>5040</v>
      </c>
      <c r="E590" s="696" t="s">
        <v>5041</v>
      </c>
      <c r="F590" s="711">
        <v>3</v>
      </c>
      <c r="G590" s="711">
        <v>1119</v>
      </c>
      <c r="H590" s="711">
        <v>1</v>
      </c>
      <c r="I590" s="711">
        <v>373</v>
      </c>
      <c r="J590" s="711">
        <v>4</v>
      </c>
      <c r="K590" s="711">
        <v>1504</v>
      </c>
      <c r="L590" s="711">
        <v>1.3440571939231456</v>
      </c>
      <c r="M590" s="711">
        <v>376</v>
      </c>
      <c r="N590" s="711">
        <v>1</v>
      </c>
      <c r="O590" s="711">
        <v>376</v>
      </c>
      <c r="P590" s="701">
        <v>0.3360142984807864</v>
      </c>
      <c r="Q590" s="712">
        <v>376</v>
      </c>
    </row>
    <row r="591" spans="1:17" ht="14.4" customHeight="1" x14ac:dyDescent="0.3">
      <c r="A591" s="695" t="s">
        <v>556</v>
      </c>
      <c r="B591" s="696" t="s">
        <v>4329</v>
      </c>
      <c r="C591" s="696" t="s">
        <v>4124</v>
      </c>
      <c r="D591" s="696" t="s">
        <v>5042</v>
      </c>
      <c r="E591" s="696" t="s">
        <v>5043</v>
      </c>
      <c r="F591" s="711">
        <v>7</v>
      </c>
      <c r="G591" s="711">
        <v>24150</v>
      </c>
      <c r="H591" s="711">
        <v>1</v>
      </c>
      <c r="I591" s="711">
        <v>3450</v>
      </c>
      <c r="J591" s="711">
        <v>9</v>
      </c>
      <c r="K591" s="711">
        <v>31194</v>
      </c>
      <c r="L591" s="711">
        <v>1.2916770186335405</v>
      </c>
      <c r="M591" s="711">
        <v>3466</v>
      </c>
      <c r="N591" s="711">
        <v>16</v>
      </c>
      <c r="O591" s="711">
        <v>55645</v>
      </c>
      <c r="P591" s="701">
        <v>2.3041407867494823</v>
      </c>
      <c r="Q591" s="712">
        <v>3477.8125</v>
      </c>
    </row>
    <row r="592" spans="1:17" ht="14.4" customHeight="1" x14ac:dyDescent="0.3">
      <c r="A592" s="695" t="s">
        <v>556</v>
      </c>
      <c r="B592" s="696" t="s">
        <v>4329</v>
      </c>
      <c r="C592" s="696" t="s">
        <v>4124</v>
      </c>
      <c r="D592" s="696" t="s">
        <v>4337</v>
      </c>
      <c r="E592" s="696" t="s">
        <v>4338</v>
      </c>
      <c r="F592" s="711">
        <v>10</v>
      </c>
      <c r="G592" s="711">
        <v>46050</v>
      </c>
      <c r="H592" s="711">
        <v>1</v>
      </c>
      <c r="I592" s="711">
        <v>4605</v>
      </c>
      <c r="J592" s="711">
        <v>8</v>
      </c>
      <c r="K592" s="711">
        <v>37024</v>
      </c>
      <c r="L592" s="711">
        <v>0.80399565689467967</v>
      </c>
      <c r="M592" s="711">
        <v>4628</v>
      </c>
      <c r="N592" s="711">
        <v>11</v>
      </c>
      <c r="O592" s="711">
        <v>51118</v>
      </c>
      <c r="P592" s="701">
        <v>1.1100542888165037</v>
      </c>
      <c r="Q592" s="712">
        <v>4647.090909090909</v>
      </c>
    </row>
    <row r="593" spans="1:17" ht="14.4" customHeight="1" x14ac:dyDescent="0.3">
      <c r="A593" s="695" t="s">
        <v>556</v>
      </c>
      <c r="B593" s="696" t="s">
        <v>4329</v>
      </c>
      <c r="C593" s="696" t="s">
        <v>4124</v>
      </c>
      <c r="D593" s="696" t="s">
        <v>5044</v>
      </c>
      <c r="E593" s="696" t="s">
        <v>5045</v>
      </c>
      <c r="F593" s="711">
        <v>6</v>
      </c>
      <c r="G593" s="711">
        <v>18666</v>
      </c>
      <c r="H593" s="711">
        <v>1</v>
      </c>
      <c r="I593" s="711">
        <v>3111</v>
      </c>
      <c r="J593" s="711"/>
      <c r="K593" s="711"/>
      <c r="L593" s="711"/>
      <c r="M593" s="711"/>
      <c r="N593" s="711"/>
      <c r="O593" s="711"/>
      <c r="P593" s="701"/>
      <c r="Q593" s="712"/>
    </row>
    <row r="594" spans="1:17" ht="14.4" customHeight="1" x14ac:dyDescent="0.3">
      <c r="A594" s="695" t="s">
        <v>556</v>
      </c>
      <c r="B594" s="696" t="s">
        <v>4329</v>
      </c>
      <c r="C594" s="696" t="s">
        <v>4124</v>
      </c>
      <c r="D594" s="696" t="s">
        <v>5046</v>
      </c>
      <c r="E594" s="696" t="s">
        <v>5047</v>
      </c>
      <c r="F594" s="711">
        <v>13</v>
      </c>
      <c r="G594" s="711">
        <v>53170</v>
      </c>
      <c r="H594" s="711">
        <v>1</v>
      </c>
      <c r="I594" s="711">
        <v>4090</v>
      </c>
      <c r="J594" s="711">
        <v>15</v>
      </c>
      <c r="K594" s="711">
        <v>61610</v>
      </c>
      <c r="L594" s="711">
        <v>1.1587361293962761</v>
      </c>
      <c r="M594" s="711">
        <v>4107.333333333333</v>
      </c>
      <c r="N594" s="711">
        <v>17</v>
      </c>
      <c r="O594" s="711">
        <v>70006</v>
      </c>
      <c r="P594" s="701">
        <v>1.3166447244686854</v>
      </c>
      <c r="Q594" s="712">
        <v>4118</v>
      </c>
    </row>
    <row r="595" spans="1:17" ht="14.4" customHeight="1" x14ac:dyDescent="0.3">
      <c r="A595" s="695" t="s">
        <v>556</v>
      </c>
      <c r="B595" s="696" t="s">
        <v>4329</v>
      </c>
      <c r="C595" s="696" t="s">
        <v>4124</v>
      </c>
      <c r="D595" s="696" t="s">
        <v>5048</v>
      </c>
      <c r="E595" s="696" t="s">
        <v>5049</v>
      </c>
      <c r="F595" s="711">
        <v>6</v>
      </c>
      <c r="G595" s="711">
        <v>666</v>
      </c>
      <c r="H595" s="711">
        <v>1</v>
      </c>
      <c r="I595" s="711">
        <v>111</v>
      </c>
      <c r="J595" s="711">
        <v>5</v>
      </c>
      <c r="K595" s="711">
        <v>559</v>
      </c>
      <c r="L595" s="711">
        <v>0.83933933933933935</v>
      </c>
      <c r="M595" s="711">
        <v>111.8</v>
      </c>
      <c r="N595" s="711">
        <v>6</v>
      </c>
      <c r="O595" s="711">
        <v>673</v>
      </c>
      <c r="P595" s="701">
        <v>1.0105105105105106</v>
      </c>
      <c r="Q595" s="712">
        <v>112.16666666666667</v>
      </c>
    </row>
    <row r="596" spans="1:17" ht="14.4" customHeight="1" x14ac:dyDescent="0.3">
      <c r="A596" s="695" t="s">
        <v>556</v>
      </c>
      <c r="B596" s="696" t="s">
        <v>4329</v>
      </c>
      <c r="C596" s="696" t="s">
        <v>4124</v>
      </c>
      <c r="D596" s="696" t="s">
        <v>5050</v>
      </c>
      <c r="E596" s="696" t="s">
        <v>5051</v>
      </c>
      <c r="F596" s="711"/>
      <c r="G596" s="711"/>
      <c r="H596" s="711"/>
      <c r="I596" s="711"/>
      <c r="J596" s="711">
        <v>1</v>
      </c>
      <c r="K596" s="711">
        <v>340</v>
      </c>
      <c r="L596" s="711"/>
      <c r="M596" s="711">
        <v>340</v>
      </c>
      <c r="N596" s="711"/>
      <c r="O596" s="711"/>
      <c r="P596" s="701"/>
      <c r="Q596" s="712"/>
    </row>
    <row r="597" spans="1:17" ht="14.4" customHeight="1" x14ac:dyDescent="0.3">
      <c r="A597" s="695" t="s">
        <v>556</v>
      </c>
      <c r="B597" s="696" t="s">
        <v>4329</v>
      </c>
      <c r="C597" s="696" t="s">
        <v>4124</v>
      </c>
      <c r="D597" s="696" t="s">
        <v>5052</v>
      </c>
      <c r="E597" s="696" t="s">
        <v>5053</v>
      </c>
      <c r="F597" s="711">
        <v>12</v>
      </c>
      <c r="G597" s="711">
        <v>51204</v>
      </c>
      <c r="H597" s="711">
        <v>1</v>
      </c>
      <c r="I597" s="711">
        <v>4267</v>
      </c>
      <c r="J597" s="711">
        <v>20</v>
      </c>
      <c r="K597" s="711">
        <v>85664</v>
      </c>
      <c r="L597" s="711">
        <v>1.6729942973205219</v>
      </c>
      <c r="M597" s="711">
        <v>4283.2</v>
      </c>
      <c r="N597" s="711">
        <v>18</v>
      </c>
      <c r="O597" s="711">
        <v>77220</v>
      </c>
      <c r="P597" s="701">
        <v>1.5080853058354815</v>
      </c>
      <c r="Q597" s="712">
        <v>4290</v>
      </c>
    </row>
    <row r="598" spans="1:17" ht="14.4" customHeight="1" x14ac:dyDescent="0.3">
      <c r="A598" s="695" t="s">
        <v>556</v>
      </c>
      <c r="B598" s="696" t="s">
        <v>4329</v>
      </c>
      <c r="C598" s="696" t="s">
        <v>4124</v>
      </c>
      <c r="D598" s="696" t="s">
        <v>5054</v>
      </c>
      <c r="E598" s="696" t="s">
        <v>5055</v>
      </c>
      <c r="F598" s="711">
        <v>7</v>
      </c>
      <c r="G598" s="711">
        <v>16205</v>
      </c>
      <c r="H598" s="711">
        <v>1</v>
      </c>
      <c r="I598" s="711">
        <v>2315</v>
      </c>
      <c r="J598" s="711">
        <v>5</v>
      </c>
      <c r="K598" s="711">
        <v>11623</v>
      </c>
      <c r="L598" s="711">
        <v>0.71724776303609994</v>
      </c>
      <c r="M598" s="711">
        <v>2324.6</v>
      </c>
      <c r="N598" s="711">
        <v>1</v>
      </c>
      <c r="O598" s="711">
        <v>2348</v>
      </c>
      <c r="P598" s="701">
        <v>0.144893551373033</v>
      </c>
      <c r="Q598" s="712">
        <v>2348</v>
      </c>
    </row>
    <row r="599" spans="1:17" ht="14.4" customHeight="1" x14ac:dyDescent="0.3">
      <c r="A599" s="695" t="s">
        <v>556</v>
      </c>
      <c r="B599" s="696" t="s">
        <v>4329</v>
      </c>
      <c r="C599" s="696" t="s">
        <v>4124</v>
      </c>
      <c r="D599" s="696" t="s">
        <v>5056</v>
      </c>
      <c r="E599" s="696" t="s">
        <v>5057</v>
      </c>
      <c r="F599" s="711">
        <v>15</v>
      </c>
      <c r="G599" s="711">
        <v>79593</v>
      </c>
      <c r="H599" s="711">
        <v>1</v>
      </c>
      <c r="I599" s="711">
        <v>5306.2</v>
      </c>
      <c r="J599" s="711">
        <v>9</v>
      </c>
      <c r="K599" s="711">
        <v>47907</v>
      </c>
      <c r="L599" s="711">
        <v>0.60189966454336441</v>
      </c>
      <c r="M599" s="711">
        <v>5323</v>
      </c>
      <c r="N599" s="711">
        <v>12</v>
      </c>
      <c r="O599" s="711">
        <v>63984</v>
      </c>
      <c r="P599" s="701">
        <v>0.80388978930307942</v>
      </c>
      <c r="Q599" s="712">
        <v>5332</v>
      </c>
    </row>
    <row r="600" spans="1:17" ht="14.4" customHeight="1" x14ac:dyDescent="0.3">
      <c r="A600" s="695" t="s">
        <v>556</v>
      </c>
      <c r="B600" s="696" t="s">
        <v>4329</v>
      </c>
      <c r="C600" s="696" t="s">
        <v>4124</v>
      </c>
      <c r="D600" s="696" t="s">
        <v>5058</v>
      </c>
      <c r="E600" s="696" t="s">
        <v>5059</v>
      </c>
      <c r="F600" s="711">
        <v>1</v>
      </c>
      <c r="G600" s="711">
        <v>2608</v>
      </c>
      <c r="H600" s="711">
        <v>1</v>
      </c>
      <c r="I600" s="711">
        <v>2608</v>
      </c>
      <c r="J600" s="711"/>
      <c r="K600" s="711"/>
      <c r="L600" s="711"/>
      <c r="M600" s="711"/>
      <c r="N600" s="711"/>
      <c r="O600" s="711"/>
      <c r="P600" s="701"/>
      <c r="Q600" s="712"/>
    </row>
    <row r="601" spans="1:17" ht="14.4" customHeight="1" x14ac:dyDescent="0.3">
      <c r="A601" s="695" t="s">
        <v>556</v>
      </c>
      <c r="B601" s="696" t="s">
        <v>4329</v>
      </c>
      <c r="C601" s="696" t="s">
        <v>4124</v>
      </c>
      <c r="D601" s="696" t="s">
        <v>5060</v>
      </c>
      <c r="E601" s="696" t="s">
        <v>5061</v>
      </c>
      <c r="F601" s="711">
        <v>5</v>
      </c>
      <c r="G601" s="711">
        <v>43500</v>
      </c>
      <c r="H601" s="711">
        <v>1</v>
      </c>
      <c r="I601" s="711">
        <v>8700</v>
      </c>
      <c r="J601" s="711">
        <v>3</v>
      </c>
      <c r="K601" s="711">
        <v>26253</v>
      </c>
      <c r="L601" s="711">
        <v>0.6035172413793104</v>
      </c>
      <c r="M601" s="711">
        <v>8751</v>
      </c>
      <c r="N601" s="711">
        <v>1</v>
      </c>
      <c r="O601" s="711">
        <v>8843</v>
      </c>
      <c r="P601" s="701">
        <v>0.20328735632183909</v>
      </c>
      <c r="Q601" s="712">
        <v>8843</v>
      </c>
    </row>
    <row r="602" spans="1:17" ht="14.4" customHeight="1" x14ac:dyDescent="0.3">
      <c r="A602" s="695" t="s">
        <v>556</v>
      </c>
      <c r="B602" s="696" t="s">
        <v>4329</v>
      </c>
      <c r="C602" s="696" t="s">
        <v>4124</v>
      </c>
      <c r="D602" s="696" t="s">
        <v>5062</v>
      </c>
      <c r="E602" s="696" t="s">
        <v>5063</v>
      </c>
      <c r="F602" s="711">
        <v>4</v>
      </c>
      <c r="G602" s="711">
        <v>1292</v>
      </c>
      <c r="H602" s="711">
        <v>1</v>
      </c>
      <c r="I602" s="711">
        <v>323</v>
      </c>
      <c r="J602" s="711"/>
      <c r="K602" s="711"/>
      <c r="L602" s="711"/>
      <c r="M602" s="711"/>
      <c r="N602" s="711">
        <v>1</v>
      </c>
      <c r="O602" s="711">
        <v>327</v>
      </c>
      <c r="P602" s="701">
        <v>0.25309597523219812</v>
      </c>
      <c r="Q602" s="712">
        <v>327</v>
      </c>
    </row>
    <row r="603" spans="1:17" ht="14.4" customHeight="1" x14ac:dyDescent="0.3">
      <c r="A603" s="695" t="s">
        <v>556</v>
      </c>
      <c r="B603" s="696" t="s">
        <v>4329</v>
      </c>
      <c r="C603" s="696" t="s">
        <v>4124</v>
      </c>
      <c r="D603" s="696" t="s">
        <v>5064</v>
      </c>
      <c r="E603" s="696" t="s">
        <v>5065</v>
      </c>
      <c r="F603" s="711">
        <v>10</v>
      </c>
      <c r="G603" s="711">
        <v>15050</v>
      </c>
      <c r="H603" s="711">
        <v>1</v>
      </c>
      <c r="I603" s="711">
        <v>1505</v>
      </c>
      <c r="J603" s="711">
        <v>14</v>
      </c>
      <c r="K603" s="711">
        <v>21200</v>
      </c>
      <c r="L603" s="711">
        <v>1.4086378737541527</v>
      </c>
      <c r="M603" s="711">
        <v>1514.2857142857142</v>
      </c>
      <c r="N603" s="711">
        <v>5</v>
      </c>
      <c r="O603" s="711">
        <v>7594</v>
      </c>
      <c r="P603" s="701">
        <v>0.50458471760797341</v>
      </c>
      <c r="Q603" s="712">
        <v>1518.8</v>
      </c>
    </row>
    <row r="604" spans="1:17" ht="14.4" customHeight="1" x14ac:dyDescent="0.3">
      <c r="A604" s="695" t="s">
        <v>556</v>
      </c>
      <c r="B604" s="696" t="s">
        <v>4329</v>
      </c>
      <c r="C604" s="696" t="s">
        <v>4124</v>
      </c>
      <c r="D604" s="696" t="s">
        <v>5066</v>
      </c>
      <c r="E604" s="696" t="s">
        <v>5067</v>
      </c>
      <c r="F604" s="711">
        <v>2</v>
      </c>
      <c r="G604" s="711">
        <v>6030</v>
      </c>
      <c r="H604" s="711">
        <v>1</v>
      </c>
      <c r="I604" s="711">
        <v>3015</v>
      </c>
      <c r="J604" s="711">
        <v>1</v>
      </c>
      <c r="K604" s="711">
        <v>3031</v>
      </c>
      <c r="L604" s="711">
        <v>0.50265339966832501</v>
      </c>
      <c r="M604" s="711">
        <v>3031</v>
      </c>
      <c r="N604" s="711">
        <v>4</v>
      </c>
      <c r="O604" s="711">
        <v>12151</v>
      </c>
      <c r="P604" s="701">
        <v>2.0150912106135985</v>
      </c>
      <c r="Q604" s="712">
        <v>3037.75</v>
      </c>
    </row>
    <row r="605" spans="1:17" ht="14.4" customHeight="1" x14ac:dyDescent="0.3">
      <c r="A605" s="695" t="s">
        <v>556</v>
      </c>
      <c r="B605" s="696" t="s">
        <v>4329</v>
      </c>
      <c r="C605" s="696" t="s">
        <v>4124</v>
      </c>
      <c r="D605" s="696" t="s">
        <v>5068</v>
      </c>
      <c r="E605" s="696" t="s">
        <v>5069</v>
      </c>
      <c r="F605" s="711">
        <v>6</v>
      </c>
      <c r="G605" s="711">
        <v>14340</v>
      </c>
      <c r="H605" s="711">
        <v>1</v>
      </c>
      <c r="I605" s="711">
        <v>2390</v>
      </c>
      <c r="J605" s="711">
        <v>5</v>
      </c>
      <c r="K605" s="711">
        <v>12065</v>
      </c>
      <c r="L605" s="711">
        <v>0.8413528591352859</v>
      </c>
      <c r="M605" s="711">
        <v>2413</v>
      </c>
      <c r="N605" s="711">
        <v>7</v>
      </c>
      <c r="O605" s="711">
        <v>16975</v>
      </c>
      <c r="P605" s="701">
        <v>1.1837517433751743</v>
      </c>
      <c r="Q605" s="712">
        <v>2425</v>
      </c>
    </row>
    <row r="606" spans="1:17" ht="14.4" customHeight="1" x14ac:dyDescent="0.3">
      <c r="A606" s="695" t="s">
        <v>556</v>
      </c>
      <c r="B606" s="696" t="s">
        <v>4329</v>
      </c>
      <c r="C606" s="696" t="s">
        <v>4124</v>
      </c>
      <c r="D606" s="696" t="s">
        <v>4206</v>
      </c>
      <c r="E606" s="696" t="s">
        <v>4207</v>
      </c>
      <c r="F606" s="711">
        <v>1</v>
      </c>
      <c r="G606" s="711">
        <v>525</v>
      </c>
      <c r="H606" s="711">
        <v>1</v>
      </c>
      <c r="I606" s="711">
        <v>525</v>
      </c>
      <c r="J606" s="711">
        <v>1</v>
      </c>
      <c r="K606" s="711">
        <v>527</v>
      </c>
      <c r="L606" s="711">
        <v>1.0038095238095237</v>
      </c>
      <c r="M606" s="711">
        <v>527</v>
      </c>
      <c r="N606" s="711">
        <v>3</v>
      </c>
      <c r="O606" s="711">
        <v>1581</v>
      </c>
      <c r="P606" s="701">
        <v>3.0114285714285716</v>
      </c>
      <c r="Q606" s="712">
        <v>527</v>
      </c>
    </row>
    <row r="607" spans="1:17" ht="14.4" customHeight="1" x14ac:dyDescent="0.3">
      <c r="A607" s="695" t="s">
        <v>556</v>
      </c>
      <c r="B607" s="696" t="s">
        <v>4329</v>
      </c>
      <c r="C607" s="696" t="s">
        <v>4124</v>
      </c>
      <c r="D607" s="696" t="s">
        <v>5070</v>
      </c>
      <c r="E607" s="696" t="s">
        <v>5071</v>
      </c>
      <c r="F607" s="711">
        <v>1</v>
      </c>
      <c r="G607" s="711">
        <v>1475</v>
      </c>
      <c r="H607" s="711">
        <v>1</v>
      </c>
      <c r="I607" s="711">
        <v>1475</v>
      </c>
      <c r="J607" s="711"/>
      <c r="K607" s="711"/>
      <c r="L607" s="711"/>
      <c r="M607" s="711"/>
      <c r="N607" s="711">
        <v>5</v>
      </c>
      <c r="O607" s="711">
        <v>7405</v>
      </c>
      <c r="P607" s="701">
        <v>5.0203389830508476</v>
      </c>
      <c r="Q607" s="712">
        <v>1481</v>
      </c>
    </row>
    <row r="608" spans="1:17" ht="14.4" customHeight="1" x14ac:dyDescent="0.3">
      <c r="A608" s="695" t="s">
        <v>556</v>
      </c>
      <c r="B608" s="696" t="s">
        <v>4329</v>
      </c>
      <c r="C608" s="696" t="s">
        <v>4124</v>
      </c>
      <c r="D608" s="696" t="s">
        <v>5072</v>
      </c>
      <c r="E608" s="696" t="s">
        <v>5073</v>
      </c>
      <c r="F608" s="711">
        <v>2</v>
      </c>
      <c r="G608" s="711">
        <v>8426</v>
      </c>
      <c r="H608" s="711">
        <v>1</v>
      </c>
      <c r="I608" s="711">
        <v>4213</v>
      </c>
      <c r="J608" s="711">
        <v>1</v>
      </c>
      <c r="K608" s="711">
        <v>4236</v>
      </c>
      <c r="L608" s="711">
        <v>0.5027296463327795</v>
      </c>
      <c r="M608" s="711">
        <v>4236</v>
      </c>
      <c r="N608" s="711"/>
      <c r="O608" s="711"/>
      <c r="P608" s="701"/>
      <c r="Q608" s="712"/>
    </row>
    <row r="609" spans="1:17" ht="14.4" customHeight="1" x14ac:dyDescent="0.3">
      <c r="A609" s="695" t="s">
        <v>556</v>
      </c>
      <c r="B609" s="696" t="s">
        <v>4329</v>
      </c>
      <c r="C609" s="696" t="s">
        <v>4124</v>
      </c>
      <c r="D609" s="696" t="s">
        <v>4208</v>
      </c>
      <c r="E609" s="696" t="s">
        <v>4209</v>
      </c>
      <c r="F609" s="711">
        <v>1</v>
      </c>
      <c r="G609" s="711">
        <v>656</v>
      </c>
      <c r="H609" s="711">
        <v>1</v>
      </c>
      <c r="I609" s="711">
        <v>656</v>
      </c>
      <c r="J609" s="711"/>
      <c r="K609" s="711"/>
      <c r="L609" s="711"/>
      <c r="M609" s="711"/>
      <c r="N609" s="711"/>
      <c r="O609" s="711"/>
      <c r="P609" s="701"/>
      <c r="Q609" s="712"/>
    </row>
    <row r="610" spans="1:17" ht="14.4" customHeight="1" x14ac:dyDescent="0.3">
      <c r="A610" s="695" t="s">
        <v>556</v>
      </c>
      <c r="B610" s="696" t="s">
        <v>4329</v>
      </c>
      <c r="C610" s="696" t="s">
        <v>4124</v>
      </c>
      <c r="D610" s="696" t="s">
        <v>5074</v>
      </c>
      <c r="E610" s="696" t="s">
        <v>5075</v>
      </c>
      <c r="F610" s="711">
        <v>1</v>
      </c>
      <c r="G610" s="711">
        <v>1429</v>
      </c>
      <c r="H610" s="711">
        <v>1</v>
      </c>
      <c r="I610" s="711">
        <v>1429</v>
      </c>
      <c r="J610" s="711"/>
      <c r="K610" s="711"/>
      <c r="L610" s="711"/>
      <c r="M610" s="711"/>
      <c r="N610" s="711"/>
      <c r="O610" s="711"/>
      <c r="P610" s="701"/>
      <c r="Q610" s="712"/>
    </row>
    <row r="611" spans="1:17" ht="14.4" customHeight="1" x14ac:dyDescent="0.3">
      <c r="A611" s="695" t="s">
        <v>556</v>
      </c>
      <c r="B611" s="696" t="s">
        <v>4329</v>
      </c>
      <c r="C611" s="696" t="s">
        <v>4124</v>
      </c>
      <c r="D611" s="696" t="s">
        <v>5076</v>
      </c>
      <c r="E611" s="696" t="s">
        <v>5077</v>
      </c>
      <c r="F611" s="711">
        <v>6</v>
      </c>
      <c r="G611" s="711">
        <v>5424</v>
      </c>
      <c r="H611" s="711">
        <v>1</v>
      </c>
      <c r="I611" s="711">
        <v>904</v>
      </c>
      <c r="J611" s="711">
        <v>10</v>
      </c>
      <c r="K611" s="711">
        <v>9100</v>
      </c>
      <c r="L611" s="711">
        <v>1.6777286135693215</v>
      </c>
      <c r="M611" s="711">
        <v>910</v>
      </c>
      <c r="N611" s="711">
        <v>3</v>
      </c>
      <c r="O611" s="711">
        <v>2740</v>
      </c>
      <c r="P611" s="701">
        <v>0.50516224188790559</v>
      </c>
      <c r="Q611" s="712">
        <v>913.33333333333337</v>
      </c>
    </row>
    <row r="612" spans="1:17" ht="14.4" customHeight="1" x14ac:dyDescent="0.3">
      <c r="A612" s="695" t="s">
        <v>556</v>
      </c>
      <c r="B612" s="696" t="s">
        <v>4329</v>
      </c>
      <c r="C612" s="696" t="s">
        <v>4124</v>
      </c>
      <c r="D612" s="696" t="s">
        <v>5078</v>
      </c>
      <c r="E612" s="696" t="s">
        <v>5079</v>
      </c>
      <c r="F612" s="711">
        <v>2</v>
      </c>
      <c r="G612" s="711">
        <v>1994</v>
      </c>
      <c r="H612" s="711">
        <v>1</v>
      </c>
      <c r="I612" s="711">
        <v>997</v>
      </c>
      <c r="J612" s="711"/>
      <c r="K612" s="711"/>
      <c r="L612" s="711"/>
      <c r="M612" s="711"/>
      <c r="N612" s="711"/>
      <c r="O612" s="711"/>
      <c r="P612" s="701"/>
      <c r="Q612" s="712"/>
    </row>
    <row r="613" spans="1:17" ht="14.4" customHeight="1" x14ac:dyDescent="0.3">
      <c r="A613" s="695" t="s">
        <v>556</v>
      </c>
      <c r="B613" s="696" t="s">
        <v>4329</v>
      </c>
      <c r="C613" s="696" t="s">
        <v>4124</v>
      </c>
      <c r="D613" s="696" t="s">
        <v>5080</v>
      </c>
      <c r="E613" s="696" t="s">
        <v>5081</v>
      </c>
      <c r="F613" s="711"/>
      <c r="G613" s="711"/>
      <c r="H613" s="711"/>
      <c r="I613" s="711"/>
      <c r="J613" s="711">
        <v>2</v>
      </c>
      <c r="K613" s="711">
        <v>4000</v>
      </c>
      <c r="L613" s="711"/>
      <c r="M613" s="711">
        <v>2000</v>
      </c>
      <c r="N613" s="711"/>
      <c r="O613" s="711"/>
      <c r="P613" s="701"/>
      <c r="Q613" s="712"/>
    </row>
    <row r="614" spans="1:17" ht="14.4" customHeight="1" x14ac:dyDescent="0.3">
      <c r="A614" s="695" t="s">
        <v>556</v>
      </c>
      <c r="B614" s="696" t="s">
        <v>4329</v>
      </c>
      <c r="C614" s="696" t="s">
        <v>4124</v>
      </c>
      <c r="D614" s="696" t="s">
        <v>5082</v>
      </c>
      <c r="E614" s="696" t="s">
        <v>5083</v>
      </c>
      <c r="F614" s="711">
        <v>2</v>
      </c>
      <c r="G614" s="711">
        <v>7932</v>
      </c>
      <c r="H614" s="711">
        <v>1</v>
      </c>
      <c r="I614" s="711">
        <v>3966</v>
      </c>
      <c r="J614" s="711"/>
      <c r="K614" s="711"/>
      <c r="L614" s="711"/>
      <c r="M614" s="711"/>
      <c r="N614" s="711"/>
      <c r="O614" s="711"/>
      <c r="P614" s="701"/>
      <c r="Q614" s="712"/>
    </row>
    <row r="615" spans="1:17" ht="14.4" customHeight="1" x14ac:dyDescent="0.3">
      <c r="A615" s="695" t="s">
        <v>556</v>
      </c>
      <c r="B615" s="696" t="s">
        <v>4329</v>
      </c>
      <c r="C615" s="696" t="s">
        <v>4124</v>
      </c>
      <c r="D615" s="696" t="s">
        <v>4210</v>
      </c>
      <c r="E615" s="696" t="s">
        <v>4211</v>
      </c>
      <c r="F615" s="711">
        <v>6</v>
      </c>
      <c r="G615" s="711">
        <v>7224</v>
      </c>
      <c r="H615" s="711">
        <v>1</v>
      </c>
      <c r="I615" s="711">
        <v>1204</v>
      </c>
      <c r="J615" s="711"/>
      <c r="K615" s="711"/>
      <c r="L615" s="711"/>
      <c r="M615" s="711"/>
      <c r="N615" s="711">
        <v>3</v>
      </c>
      <c r="O615" s="711">
        <v>3639</v>
      </c>
      <c r="P615" s="701">
        <v>0.50373754152823924</v>
      </c>
      <c r="Q615" s="712">
        <v>1213</v>
      </c>
    </row>
    <row r="616" spans="1:17" ht="14.4" customHeight="1" x14ac:dyDescent="0.3">
      <c r="A616" s="695" t="s">
        <v>556</v>
      </c>
      <c r="B616" s="696" t="s">
        <v>4329</v>
      </c>
      <c r="C616" s="696" t="s">
        <v>4124</v>
      </c>
      <c r="D616" s="696" t="s">
        <v>5084</v>
      </c>
      <c r="E616" s="696" t="s">
        <v>5085</v>
      </c>
      <c r="F616" s="711">
        <v>2</v>
      </c>
      <c r="G616" s="711">
        <v>3474</v>
      </c>
      <c r="H616" s="711">
        <v>1</v>
      </c>
      <c r="I616" s="711">
        <v>1737</v>
      </c>
      <c r="J616" s="711"/>
      <c r="K616" s="711"/>
      <c r="L616" s="711"/>
      <c r="M616" s="711"/>
      <c r="N616" s="711"/>
      <c r="O616" s="711"/>
      <c r="P616" s="701"/>
      <c r="Q616" s="712"/>
    </row>
    <row r="617" spans="1:17" ht="14.4" customHeight="1" x14ac:dyDescent="0.3">
      <c r="A617" s="695" t="s">
        <v>556</v>
      </c>
      <c r="B617" s="696" t="s">
        <v>4329</v>
      </c>
      <c r="C617" s="696" t="s">
        <v>4124</v>
      </c>
      <c r="D617" s="696" t="s">
        <v>5086</v>
      </c>
      <c r="E617" s="696" t="s">
        <v>5087</v>
      </c>
      <c r="F617" s="711">
        <v>6</v>
      </c>
      <c r="G617" s="711">
        <v>18090</v>
      </c>
      <c r="H617" s="711">
        <v>1</v>
      </c>
      <c r="I617" s="711">
        <v>3015</v>
      </c>
      <c r="J617" s="711">
        <v>1</v>
      </c>
      <c r="K617" s="711">
        <v>3031</v>
      </c>
      <c r="L617" s="711">
        <v>0.16755113322277501</v>
      </c>
      <c r="M617" s="711">
        <v>3031</v>
      </c>
      <c r="N617" s="711">
        <v>3</v>
      </c>
      <c r="O617" s="711">
        <v>9093</v>
      </c>
      <c r="P617" s="701">
        <v>0.50265339966832501</v>
      </c>
      <c r="Q617" s="712">
        <v>3031</v>
      </c>
    </row>
    <row r="618" spans="1:17" ht="14.4" customHeight="1" x14ac:dyDescent="0.3">
      <c r="A618" s="695" t="s">
        <v>556</v>
      </c>
      <c r="B618" s="696" t="s">
        <v>4329</v>
      </c>
      <c r="C618" s="696" t="s">
        <v>4124</v>
      </c>
      <c r="D618" s="696" t="s">
        <v>4212</v>
      </c>
      <c r="E618" s="696" t="s">
        <v>4213</v>
      </c>
      <c r="F618" s="711">
        <v>4</v>
      </c>
      <c r="G618" s="711">
        <v>3704</v>
      </c>
      <c r="H618" s="711">
        <v>1</v>
      </c>
      <c r="I618" s="711">
        <v>926</v>
      </c>
      <c r="J618" s="711"/>
      <c r="K618" s="711"/>
      <c r="L618" s="711"/>
      <c r="M618" s="711"/>
      <c r="N618" s="711">
        <v>3</v>
      </c>
      <c r="O618" s="711">
        <v>2796</v>
      </c>
      <c r="P618" s="701">
        <v>0.75485961123110146</v>
      </c>
      <c r="Q618" s="712">
        <v>932</v>
      </c>
    </row>
    <row r="619" spans="1:17" ht="14.4" customHeight="1" x14ac:dyDescent="0.3">
      <c r="A619" s="695" t="s">
        <v>556</v>
      </c>
      <c r="B619" s="696" t="s">
        <v>4329</v>
      </c>
      <c r="C619" s="696" t="s">
        <v>4124</v>
      </c>
      <c r="D619" s="696" t="s">
        <v>5088</v>
      </c>
      <c r="E619" s="696" t="s">
        <v>5089</v>
      </c>
      <c r="F619" s="711">
        <v>5</v>
      </c>
      <c r="G619" s="711">
        <v>3915</v>
      </c>
      <c r="H619" s="711">
        <v>1</v>
      </c>
      <c r="I619" s="711">
        <v>783</v>
      </c>
      <c r="J619" s="711"/>
      <c r="K619" s="711"/>
      <c r="L619" s="711"/>
      <c r="M619" s="711"/>
      <c r="N619" s="711">
        <v>3</v>
      </c>
      <c r="O619" s="711">
        <v>2369</v>
      </c>
      <c r="P619" s="701">
        <v>0.60510855683269471</v>
      </c>
      <c r="Q619" s="712">
        <v>789.66666666666663</v>
      </c>
    </row>
    <row r="620" spans="1:17" ht="14.4" customHeight="1" x14ac:dyDescent="0.3">
      <c r="A620" s="695" t="s">
        <v>556</v>
      </c>
      <c r="B620" s="696" t="s">
        <v>4329</v>
      </c>
      <c r="C620" s="696" t="s">
        <v>4124</v>
      </c>
      <c r="D620" s="696" t="s">
        <v>5090</v>
      </c>
      <c r="E620" s="696" t="s">
        <v>5091</v>
      </c>
      <c r="F620" s="711">
        <v>2</v>
      </c>
      <c r="G620" s="711">
        <v>4646</v>
      </c>
      <c r="H620" s="711">
        <v>1</v>
      </c>
      <c r="I620" s="711">
        <v>2323</v>
      </c>
      <c r="J620" s="711"/>
      <c r="K620" s="711"/>
      <c r="L620" s="711"/>
      <c r="M620" s="711"/>
      <c r="N620" s="711"/>
      <c r="O620" s="711"/>
      <c r="P620" s="701"/>
      <c r="Q620" s="712"/>
    </row>
    <row r="621" spans="1:17" ht="14.4" customHeight="1" x14ac:dyDescent="0.3">
      <c r="A621" s="695" t="s">
        <v>556</v>
      </c>
      <c r="B621" s="696" t="s">
        <v>4329</v>
      </c>
      <c r="C621" s="696" t="s">
        <v>4124</v>
      </c>
      <c r="D621" s="696" t="s">
        <v>5092</v>
      </c>
      <c r="E621" s="696" t="s">
        <v>5093</v>
      </c>
      <c r="F621" s="711">
        <v>1</v>
      </c>
      <c r="G621" s="711">
        <v>1316</v>
      </c>
      <c r="H621" s="711">
        <v>1</v>
      </c>
      <c r="I621" s="711">
        <v>1316</v>
      </c>
      <c r="J621" s="711">
        <v>1</v>
      </c>
      <c r="K621" s="711">
        <v>1323</v>
      </c>
      <c r="L621" s="711">
        <v>1.0053191489361701</v>
      </c>
      <c r="M621" s="711">
        <v>1323</v>
      </c>
      <c r="N621" s="711">
        <v>2</v>
      </c>
      <c r="O621" s="711">
        <v>2646</v>
      </c>
      <c r="P621" s="701">
        <v>2.0106382978723403</v>
      </c>
      <c r="Q621" s="712">
        <v>1323</v>
      </c>
    </row>
    <row r="622" spans="1:17" ht="14.4" customHeight="1" x14ac:dyDescent="0.3">
      <c r="A622" s="695" t="s">
        <v>556</v>
      </c>
      <c r="B622" s="696" t="s">
        <v>4329</v>
      </c>
      <c r="C622" s="696" t="s">
        <v>4124</v>
      </c>
      <c r="D622" s="696" t="s">
        <v>5094</v>
      </c>
      <c r="E622" s="696" t="s">
        <v>5095</v>
      </c>
      <c r="F622" s="711">
        <v>84</v>
      </c>
      <c r="G622" s="711">
        <v>417816</v>
      </c>
      <c r="H622" s="711">
        <v>1</v>
      </c>
      <c r="I622" s="711">
        <v>4974</v>
      </c>
      <c r="J622" s="711">
        <v>71</v>
      </c>
      <c r="K622" s="711">
        <v>353935</v>
      </c>
      <c r="L622" s="711">
        <v>0.84710733911578306</v>
      </c>
      <c r="M622" s="711">
        <v>4985</v>
      </c>
      <c r="N622" s="711">
        <v>72</v>
      </c>
      <c r="O622" s="711">
        <v>359298</v>
      </c>
      <c r="P622" s="701">
        <v>0.85994313286231261</v>
      </c>
      <c r="Q622" s="712">
        <v>4990.25</v>
      </c>
    </row>
    <row r="623" spans="1:17" ht="14.4" customHeight="1" x14ac:dyDescent="0.3">
      <c r="A623" s="695" t="s">
        <v>556</v>
      </c>
      <c r="B623" s="696" t="s">
        <v>4329</v>
      </c>
      <c r="C623" s="696" t="s">
        <v>4124</v>
      </c>
      <c r="D623" s="696" t="s">
        <v>5096</v>
      </c>
      <c r="E623" s="696" t="s">
        <v>5097</v>
      </c>
      <c r="F623" s="711"/>
      <c r="G623" s="711"/>
      <c r="H623" s="711"/>
      <c r="I623" s="711"/>
      <c r="J623" s="711">
        <v>1</v>
      </c>
      <c r="K623" s="711">
        <v>8579</v>
      </c>
      <c r="L623" s="711"/>
      <c r="M623" s="711">
        <v>8579</v>
      </c>
      <c r="N623" s="711"/>
      <c r="O623" s="711"/>
      <c r="P623" s="701"/>
      <c r="Q623" s="712"/>
    </row>
    <row r="624" spans="1:17" ht="14.4" customHeight="1" x14ac:dyDescent="0.3">
      <c r="A624" s="695" t="s">
        <v>556</v>
      </c>
      <c r="B624" s="696" t="s">
        <v>4329</v>
      </c>
      <c r="C624" s="696" t="s">
        <v>4124</v>
      </c>
      <c r="D624" s="696" t="s">
        <v>5098</v>
      </c>
      <c r="E624" s="696" t="s">
        <v>5099</v>
      </c>
      <c r="F624" s="711">
        <v>8</v>
      </c>
      <c r="G624" s="711">
        <v>2520</v>
      </c>
      <c r="H624" s="711">
        <v>1</v>
      </c>
      <c r="I624" s="711">
        <v>315</v>
      </c>
      <c r="J624" s="711">
        <v>6</v>
      </c>
      <c r="K624" s="711">
        <v>1914</v>
      </c>
      <c r="L624" s="711">
        <v>0.75952380952380949</v>
      </c>
      <c r="M624" s="711">
        <v>319</v>
      </c>
      <c r="N624" s="711">
        <v>6</v>
      </c>
      <c r="O624" s="711">
        <v>1956</v>
      </c>
      <c r="P624" s="701">
        <v>0.77619047619047621</v>
      </c>
      <c r="Q624" s="712">
        <v>326</v>
      </c>
    </row>
    <row r="625" spans="1:17" ht="14.4" customHeight="1" x14ac:dyDescent="0.3">
      <c r="A625" s="695" t="s">
        <v>556</v>
      </c>
      <c r="B625" s="696" t="s">
        <v>4329</v>
      </c>
      <c r="C625" s="696" t="s">
        <v>4124</v>
      </c>
      <c r="D625" s="696" t="s">
        <v>5100</v>
      </c>
      <c r="E625" s="696" t="s">
        <v>5101</v>
      </c>
      <c r="F625" s="711"/>
      <c r="G625" s="711"/>
      <c r="H625" s="711"/>
      <c r="I625" s="711"/>
      <c r="J625" s="711">
        <v>1</v>
      </c>
      <c r="K625" s="711">
        <v>412</v>
      </c>
      <c r="L625" s="711"/>
      <c r="M625" s="711">
        <v>412</v>
      </c>
      <c r="N625" s="711"/>
      <c r="O625" s="711"/>
      <c r="P625" s="701"/>
      <c r="Q625" s="712"/>
    </row>
    <row r="626" spans="1:17" ht="14.4" customHeight="1" x14ac:dyDescent="0.3">
      <c r="A626" s="695" t="s">
        <v>556</v>
      </c>
      <c r="B626" s="696" t="s">
        <v>4329</v>
      </c>
      <c r="C626" s="696" t="s">
        <v>4124</v>
      </c>
      <c r="D626" s="696" t="s">
        <v>5102</v>
      </c>
      <c r="E626" s="696" t="s">
        <v>5103</v>
      </c>
      <c r="F626" s="711">
        <v>7</v>
      </c>
      <c r="G626" s="711">
        <v>33544</v>
      </c>
      <c r="H626" s="711">
        <v>1</v>
      </c>
      <c r="I626" s="711">
        <v>4792</v>
      </c>
      <c r="J626" s="711">
        <v>5</v>
      </c>
      <c r="K626" s="711">
        <v>24075</v>
      </c>
      <c r="L626" s="711">
        <v>0.71771404722155974</v>
      </c>
      <c r="M626" s="711">
        <v>4815</v>
      </c>
      <c r="N626" s="711">
        <v>6</v>
      </c>
      <c r="O626" s="711">
        <v>28974</v>
      </c>
      <c r="P626" s="701">
        <v>0.8637610302885762</v>
      </c>
      <c r="Q626" s="712">
        <v>4829</v>
      </c>
    </row>
    <row r="627" spans="1:17" ht="14.4" customHeight="1" x14ac:dyDescent="0.3">
      <c r="A627" s="695" t="s">
        <v>556</v>
      </c>
      <c r="B627" s="696" t="s">
        <v>4329</v>
      </c>
      <c r="C627" s="696" t="s">
        <v>4124</v>
      </c>
      <c r="D627" s="696" t="s">
        <v>5104</v>
      </c>
      <c r="E627" s="696" t="s">
        <v>5105</v>
      </c>
      <c r="F627" s="711"/>
      <c r="G627" s="711"/>
      <c r="H627" s="711"/>
      <c r="I627" s="711"/>
      <c r="J627" s="711"/>
      <c r="K627" s="711"/>
      <c r="L627" s="711"/>
      <c r="M627" s="711"/>
      <c r="N627" s="711">
        <v>3</v>
      </c>
      <c r="O627" s="711">
        <v>1922</v>
      </c>
      <c r="P627" s="701"/>
      <c r="Q627" s="712">
        <v>640.66666666666663</v>
      </c>
    </row>
    <row r="628" spans="1:17" ht="14.4" customHeight="1" x14ac:dyDescent="0.3">
      <c r="A628" s="695" t="s">
        <v>556</v>
      </c>
      <c r="B628" s="696" t="s">
        <v>4329</v>
      </c>
      <c r="C628" s="696" t="s">
        <v>4124</v>
      </c>
      <c r="D628" s="696" t="s">
        <v>5106</v>
      </c>
      <c r="E628" s="696" t="s">
        <v>5107</v>
      </c>
      <c r="F628" s="711">
        <v>5</v>
      </c>
      <c r="G628" s="711">
        <v>15185</v>
      </c>
      <c r="H628" s="711">
        <v>1</v>
      </c>
      <c r="I628" s="711">
        <v>3037</v>
      </c>
      <c r="J628" s="711">
        <v>5</v>
      </c>
      <c r="K628" s="711">
        <v>15245</v>
      </c>
      <c r="L628" s="711">
        <v>1.0039512676983866</v>
      </c>
      <c r="M628" s="711">
        <v>3049</v>
      </c>
      <c r="N628" s="711">
        <v>5</v>
      </c>
      <c r="O628" s="711">
        <v>15266</v>
      </c>
      <c r="P628" s="701">
        <v>1.0053342113928219</v>
      </c>
      <c r="Q628" s="712">
        <v>3053.2</v>
      </c>
    </row>
    <row r="629" spans="1:17" ht="14.4" customHeight="1" x14ac:dyDescent="0.3">
      <c r="A629" s="695" t="s">
        <v>556</v>
      </c>
      <c r="B629" s="696" t="s">
        <v>4329</v>
      </c>
      <c r="C629" s="696" t="s">
        <v>4124</v>
      </c>
      <c r="D629" s="696" t="s">
        <v>5108</v>
      </c>
      <c r="E629" s="696" t="s">
        <v>5109</v>
      </c>
      <c r="F629" s="711">
        <v>1</v>
      </c>
      <c r="G629" s="711">
        <v>2197</v>
      </c>
      <c r="H629" s="711">
        <v>1</v>
      </c>
      <c r="I629" s="711">
        <v>2197</v>
      </c>
      <c r="J629" s="711">
        <v>3</v>
      </c>
      <c r="K629" s="711">
        <v>6618</v>
      </c>
      <c r="L629" s="711">
        <v>3.0122894856622668</v>
      </c>
      <c r="M629" s="711">
        <v>2206</v>
      </c>
      <c r="N629" s="711">
        <v>2</v>
      </c>
      <c r="O629" s="711">
        <v>4444</v>
      </c>
      <c r="P629" s="701">
        <v>2.0227583067819754</v>
      </c>
      <c r="Q629" s="712">
        <v>2222</v>
      </c>
    </row>
    <row r="630" spans="1:17" ht="14.4" customHeight="1" x14ac:dyDescent="0.3">
      <c r="A630" s="695" t="s">
        <v>556</v>
      </c>
      <c r="B630" s="696" t="s">
        <v>4329</v>
      </c>
      <c r="C630" s="696" t="s">
        <v>4124</v>
      </c>
      <c r="D630" s="696" t="s">
        <v>5110</v>
      </c>
      <c r="E630" s="696" t="s">
        <v>5111</v>
      </c>
      <c r="F630" s="711">
        <v>1</v>
      </c>
      <c r="G630" s="711">
        <v>2682</v>
      </c>
      <c r="H630" s="711">
        <v>1</v>
      </c>
      <c r="I630" s="711">
        <v>2682</v>
      </c>
      <c r="J630" s="711">
        <v>2</v>
      </c>
      <c r="K630" s="711">
        <v>5388</v>
      </c>
      <c r="L630" s="711">
        <v>2.0089485458612977</v>
      </c>
      <c r="M630" s="711">
        <v>2694</v>
      </c>
      <c r="N630" s="711">
        <v>2</v>
      </c>
      <c r="O630" s="711">
        <v>5409</v>
      </c>
      <c r="P630" s="701">
        <v>2.0167785234899327</v>
      </c>
      <c r="Q630" s="712">
        <v>2704.5</v>
      </c>
    </row>
    <row r="631" spans="1:17" ht="14.4" customHeight="1" x14ac:dyDescent="0.3">
      <c r="A631" s="695" t="s">
        <v>556</v>
      </c>
      <c r="B631" s="696" t="s">
        <v>4329</v>
      </c>
      <c r="C631" s="696" t="s">
        <v>4124</v>
      </c>
      <c r="D631" s="696" t="s">
        <v>5112</v>
      </c>
      <c r="E631" s="696" t="s">
        <v>5113</v>
      </c>
      <c r="F631" s="711">
        <v>3</v>
      </c>
      <c r="G631" s="711">
        <v>18300</v>
      </c>
      <c r="H631" s="711">
        <v>1</v>
      </c>
      <c r="I631" s="711">
        <v>6100</v>
      </c>
      <c r="J631" s="711"/>
      <c r="K631" s="711"/>
      <c r="L631" s="711"/>
      <c r="M631" s="711"/>
      <c r="N631" s="711">
        <v>1</v>
      </c>
      <c r="O631" s="711">
        <v>6123</v>
      </c>
      <c r="P631" s="701">
        <v>0.33459016393442625</v>
      </c>
      <c r="Q631" s="712">
        <v>6123</v>
      </c>
    </row>
    <row r="632" spans="1:17" ht="14.4" customHeight="1" x14ac:dyDescent="0.3">
      <c r="A632" s="695" t="s">
        <v>556</v>
      </c>
      <c r="B632" s="696" t="s">
        <v>4329</v>
      </c>
      <c r="C632" s="696" t="s">
        <v>4124</v>
      </c>
      <c r="D632" s="696" t="s">
        <v>5114</v>
      </c>
      <c r="E632" s="696" t="s">
        <v>5115</v>
      </c>
      <c r="F632" s="711">
        <v>3</v>
      </c>
      <c r="G632" s="711">
        <v>4443</v>
      </c>
      <c r="H632" s="711">
        <v>1</v>
      </c>
      <c r="I632" s="711">
        <v>1481</v>
      </c>
      <c r="J632" s="711">
        <v>2</v>
      </c>
      <c r="K632" s="711">
        <v>2974</v>
      </c>
      <c r="L632" s="711">
        <v>0.66936754445194691</v>
      </c>
      <c r="M632" s="711">
        <v>1487</v>
      </c>
      <c r="N632" s="711">
        <v>1</v>
      </c>
      <c r="O632" s="711">
        <v>1487</v>
      </c>
      <c r="P632" s="701">
        <v>0.33468377222597345</v>
      </c>
      <c r="Q632" s="712">
        <v>1487</v>
      </c>
    </row>
    <row r="633" spans="1:17" ht="14.4" customHeight="1" x14ac:dyDescent="0.3">
      <c r="A633" s="695" t="s">
        <v>556</v>
      </c>
      <c r="B633" s="696" t="s">
        <v>4329</v>
      </c>
      <c r="C633" s="696" t="s">
        <v>4124</v>
      </c>
      <c r="D633" s="696" t="s">
        <v>5116</v>
      </c>
      <c r="E633" s="696" t="s">
        <v>5117</v>
      </c>
      <c r="F633" s="711">
        <v>2</v>
      </c>
      <c r="G633" s="711">
        <v>5204</v>
      </c>
      <c r="H633" s="711">
        <v>1</v>
      </c>
      <c r="I633" s="711">
        <v>2602</v>
      </c>
      <c r="J633" s="711"/>
      <c r="K633" s="711"/>
      <c r="L633" s="711"/>
      <c r="M633" s="711"/>
      <c r="N633" s="711"/>
      <c r="O633" s="711"/>
      <c r="P633" s="701"/>
      <c r="Q633" s="712"/>
    </row>
    <row r="634" spans="1:17" ht="14.4" customHeight="1" x14ac:dyDescent="0.3">
      <c r="A634" s="695" t="s">
        <v>556</v>
      </c>
      <c r="B634" s="696" t="s">
        <v>4329</v>
      </c>
      <c r="C634" s="696" t="s">
        <v>4124</v>
      </c>
      <c r="D634" s="696" t="s">
        <v>5118</v>
      </c>
      <c r="E634" s="696" t="s">
        <v>5119</v>
      </c>
      <c r="F634" s="711">
        <v>2</v>
      </c>
      <c r="G634" s="711">
        <v>5468</v>
      </c>
      <c r="H634" s="711">
        <v>1</v>
      </c>
      <c r="I634" s="711">
        <v>2734</v>
      </c>
      <c r="J634" s="711">
        <v>1</v>
      </c>
      <c r="K634" s="711">
        <v>2751</v>
      </c>
      <c r="L634" s="711">
        <v>0.50310899780541329</v>
      </c>
      <c r="M634" s="711">
        <v>2751</v>
      </c>
      <c r="N634" s="711"/>
      <c r="O634" s="711"/>
      <c r="P634" s="701"/>
      <c r="Q634" s="712"/>
    </row>
    <row r="635" spans="1:17" ht="14.4" customHeight="1" x14ac:dyDescent="0.3">
      <c r="A635" s="695" t="s">
        <v>556</v>
      </c>
      <c r="B635" s="696" t="s">
        <v>4329</v>
      </c>
      <c r="C635" s="696" t="s">
        <v>4124</v>
      </c>
      <c r="D635" s="696" t="s">
        <v>5120</v>
      </c>
      <c r="E635" s="696" t="s">
        <v>5121</v>
      </c>
      <c r="F635" s="711"/>
      <c r="G635" s="711"/>
      <c r="H635" s="711"/>
      <c r="I635" s="711"/>
      <c r="J635" s="711"/>
      <c r="K635" s="711"/>
      <c r="L635" s="711"/>
      <c r="M635" s="711"/>
      <c r="N635" s="711">
        <v>1</v>
      </c>
      <c r="O635" s="711">
        <v>5736</v>
      </c>
      <c r="P635" s="701"/>
      <c r="Q635" s="712">
        <v>5736</v>
      </c>
    </row>
    <row r="636" spans="1:17" ht="14.4" customHeight="1" x14ac:dyDescent="0.3">
      <c r="A636" s="695" t="s">
        <v>556</v>
      </c>
      <c r="B636" s="696" t="s">
        <v>4329</v>
      </c>
      <c r="C636" s="696" t="s">
        <v>4124</v>
      </c>
      <c r="D636" s="696" t="s">
        <v>5122</v>
      </c>
      <c r="E636" s="696" t="s">
        <v>5123</v>
      </c>
      <c r="F636" s="711">
        <v>3</v>
      </c>
      <c r="G636" s="711">
        <v>13938</v>
      </c>
      <c r="H636" s="711">
        <v>1</v>
      </c>
      <c r="I636" s="711">
        <v>4646</v>
      </c>
      <c r="J636" s="711">
        <v>3</v>
      </c>
      <c r="K636" s="711">
        <v>13998</v>
      </c>
      <c r="L636" s="711">
        <v>1.0043047783039174</v>
      </c>
      <c r="M636" s="711">
        <v>4666</v>
      </c>
      <c r="N636" s="711">
        <v>3</v>
      </c>
      <c r="O636" s="711">
        <v>13998</v>
      </c>
      <c r="P636" s="701">
        <v>1.0043047783039174</v>
      </c>
      <c r="Q636" s="712">
        <v>4666</v>
      </c>
    </row>
    <row r="637" spans="1:17" ht="14.4" customHeight="1" x14ac:dyDescent="0.3">
      <c r="A637" s="695" t="s">
        <v>556</v>
      </c>
      <c r="B637" s="696" t="s">
        <v>4329</v>
      </c>
      <c r="C637" s="696" t="s">
        <v>4124</v>
      </c>
      <c r="D637" s="696" t="s">
        <v>5124</v>
      </c>
      <c r="E637" s="696" t="s">
        <v>5125</v>
      </c>
      <c r="F637" s="711"/>
      <c r="G637" s="711"/>
      <c r="H637" s="711"/>
      <c r="I637" s="711"/>
      <c r="J637" s="711"/>
      <c r="K637" s="711"/>
      <c r="L637" s="711"/>
      <c r="M637" s="711"/>
      <c r="N637" s="711">
        <v>1</v>
      </c>
      <c r="O637" s="711">
        <v>1894</v>
      </c>
      <c r="P637" s="701"/>
      <c r="Q637" s="712">
        <v>1894</v>
      </c>
    </row>
    <row r="638" spans="1:17" ht="14.4" customHeight="1" x14ac:dyDescent="0.3">
      <c r="A638" s="695" t="s">
        <v>556</v>
      </c>
      <c r="B638" s="696" t="s">
        <v>4329</v>
      </c>
      <c r="C638" s="696" t="s">
        <v>4124</v>
      </c>
      <c r="D638" s="696" t="s">
        <v>5126</v>
      </c>
      <c r="E638" s="696" t="s">
        <v>5127</v>
      </c>
      <c r="F638" s="711">
        <v>1</v>
      </c>
      <c r="G638" s="711">
        <v>2189</v>
      </c>
      <c r="H638" s="711">
        <v>1</v>
      </c>
      <c r="I638" s="711">
        <v>2189</v>
      </c>
      <c r="J638" s="711"/>
      <c r="K638" s="711"/>
      <c r="L638" s="711"/>
      <c r="M638" s="711"/>
      <c r="N638" s="711"/>
      <c r="O638" s="711"/>
      <c r="P638" s="701"/>
      <c r="Q638" s="712"/>
    </row>
    <row r="639" spans="1:17" ht="14.4" customHeight="1" x14ac:dyDescent="0.3">
      <c r="A639" s="695" t="s">
        <v>556</v>
      </c>
      <c r="B639" s="696" t="s">
        <v>4329</v>
      </c>
      <c r="C639" s="696" t="s">
        <v>4124</v>
      </c>
      <c r="D639" s="696" t="s">
        <v>5128</v>
      </c>
      <c r="E639" s="696" t="s">
        <v>5129</v>
      </c>
      <c r="F639" s="711"/>
      <c r="G639" s="711"/>
      <c r="H639" s="711"/>
      <c r="I639" s="711"/>
      <c r="J639" s="711">
        <v>1</v>
      </c>
      <c r="K639" s="711">
        <v>1574</v>
      </c>
      <c r="L639" s="711"/>
      <c r="M639" s="711">
        <v>1574</v>
      </c>
      <c r="N639" s="711"/>
      <c r="O639" s="711"/>
      <c r="P639" s="701"/>
      <c r="Q639" s="712"/>
    </row>
    <row r="640" spans="1:17" ht="14.4" customHeight="1" x14ac:dyDescent="0.3">
      <c r="A640" s="695" t="s">
        <v>556</v>
      </c>
      <c r="B640" s="696" t="s">
        <v>4329</v>
      </c>
      <c r="C640" s="696" t="s">
        <v>4124</v>
      </c>
      <c r="D640" s="696" t="s">
        <v>5130</v>
      </c>
      <c r="E640" s="696" t="s">
        <v>5131</v>
      </c>
      <c r="F640" s="711">
        <v>2</v>
      </c>
      <c r="G640" s="711">
        <v>8048</v>
      </c>
      <c r="H640" s="711">
        <v>1</v>
      </c>
      <c r="I640" s="711">
        <v>4024</v>
      </c>
      <c r="J640" s="711">
        <v>3</v>
      </c>
      <c r="K640" s="711">
        <v>12132</v>
      </c>
      <c r="L640" s="711">
        <v>1.507455268389662</v>
      </c>
      <c r="M640" s="711">
        <v>4044</v>
      </c>
      <c r="N640" s="711">
        <v>5</v>
      </c>
      <c r="O640" s="711">
        <v>20220</v>
      </c>
      <c r="P640" s="701">
        <v>2.5124254473161032</v>
      </c>
      <c r="Q640" s="712">
        <v>4044</v>
      </c>
    </row>
    <row r="641" spans="1:17" ht="14.4" customHeight="1" x14ac:dyDescent="0.3">
      <c r="A641" s="695" t="s">
        <v>556</v>
      </c>
      <c r="B641" s="696" t="s">
        <v>4329</v>
      </c>
      <c r="C641" s="696" t="s">
        <v>4124</v>
      </c>
      <c r="D641" s="696" t="s">
        <v>5132</v>
      </c>
      <c r="E641" s="696" t="s">
        <v>5133</v>
      </c>
      <c r="F641" s="711">
        <v>2</v>
      </c>
      <c r="G641" s="711">
        <v>4786</v>
      </c>
      <c r="H641" s="711">
        <v>1</v>
      </c>
      <c r="I641" s="711">
        <v>2393</v>
      </c>
      <c r="J641" s="711">
        <v>5</v>
      </c>
      <c r="K641" s="711">
        <v>12000</v>
      </c>
      <c r="L641" s="711">
        <v>2.5073129962390306</v>
      </c>
      <c r="M641" s="711">
        <v>2400</v>
      </c>
      <c r="N641" s="711"/>
      <c r="O641" s="711"/>
      <c r="P641" s="701"/>
      <c r="Q641" s="712"/>
    </row>
    <row r="642" spans="1:17" ht="14.4" customHeight="1" x14ac:dyDescent="0.3">
      <c r="A642" s="695" t="s">
        <v>556</v>
      </c>
      <c r="B642" s="696" t="s">
        <v>4329</v>
      </c>
      <c r="C642" s="696" t="s">
        <v>4124</v>
      </c>
      <c r="D642" s="696" t="s">
        <v>5134</v>
      </c>
      <c r="E642" s="696" t="s">
        <v>5135</v>
      </c>
      <c r="F642" s="711">
        <v>4</v>
      </c>
      <c r="G642" s="711">
        <v>10288</v>
      </c>
      <c r="H642" s="711">
        <v>1</v>
      </c>
      <c r="I642" s="711">
        <v>2572</v>
      </c>
      <c r="J642" s="711">
        <v>1</v>
      </c>
      <c r="K642" s="711">
        <v>2582</v>
      </c>
      <c r="L642" s="711">
        <v>0.25097200622083982</v>
      </c>
      <c r="M642" s="711">
        <v>2582</v>
      </c>
      <c r="N642" s="711">
        <v>1</v>
      </c>
      <c r="O642" s="711">
        <v>2599</v>
      </c>
      <c r="P642" s="701">
        <v>0.25262441679626751</v>
      </c>
      <c r="Q642" s="712">
        <v>2599</v>
      </c>
    </row>
    <row r="643" spans="1:17" ht="14.4" customHeight="1" x14ac:dyDescent="0.3">
      <c r="A643" s="695" t="s">
        <v>556</v>
      </c>
      <c r="B643" s="696" t="s">
        <v>4329</v>
      </c>
      <c r="C643" s="696" t="s">
        <v>4124</v>
      </c>
      <c r="D643" s="696" t="s">
        <v>4216</v>
      </c>
      <c r="E643" s="696" t="s">
        <v>4217</v>
      </c>
      <c r="F643" s="711">
        <v>96</v>
      </c>
      <c r="G643" s="711">
        <v>121344</v>
      </c>
      <c r="H643" s="711">
        <v>1</v>
      </c>
      <c r="I643" s="711">
        <v>1264</v>
      </c>
      <c r="J643" s="711">
        <v>83</v>
      </c>
      <c r="K643" s="711">
        <v>105410</v>
      </c>
      <c r="L643" s="711">
        <v>0.86868736814345993</v>
      </c>
      <c r="M643" s="711">
        <v>1270</v>
      </c>
      <c r="N643" s="711">
        <v>87</v>
      </c>
      <c r="O643" s="711">
        <v>110810</v>
      </c>
      <c r="P643" s="701">
        <v>0.91318895042194093</v>
      </c>
      <c r="Q643" s="712">
        <v>1273.6781609195402</v>
      </c>
    </row>
    <row r="644" spans="1:17" ht="14.4" customHeight="1" x14ac:dyDescent="0.3">
      <c r="A644" s="695" t="s">
        <v>556</v>
      </c>
      <c r="B644" s="696" t="s">
        <v>4329</v>
      </c>
      <c r="C644" s="696" t="s">
        <v>4124</v>
      </c>
      <c r="D644" s="696" t="s">
        <v>5136</v>
      </c>
      <c r="E644" s="696" t="s">
        <v>5137</v>
      </c>
      <c r="F644" s="711">
        <v>16</v>
      </c>
      <c r="G644" s="711">
        <v>64193</v>
      </c>
      <c r="H644" s="711">
        <v>1</v>
      </c>
      <c r="I644" s="711">
        <v>4012.0625</v>
      </c>
      <c r="J644" s="711">
        <v>22</v>
      </c>
      <c r="K644" s="711">
        <v>88706</v>
      </c>
      <c r="L644" s="711">
        <v>1.3818640661754398</v>
      </c>
      <c r="M644" s="711">
        <v>4032.090909090909</v>
      </c>
      <c r="N644" s="711">
        <v>22</v>
      </c>
      <c r="O644" s="711">
        <v>88930</v>
      </c>
      <c r="P644" s="701">
        <v>1.3853535432212234</v>
      </c>
      <c r="Q644" s="712">
        <v>4042.2727272727275</v>
      </c>
    </row>
    <row r="645" spans="1:17" ht="14.4" customHeight="1" x14ac:dyDescent="0.3">
      <c r="A645" s="695" t="s">
        <v>556</v>
      </c>
      <c r="B645" s="696" t="s">
        <v>4329</v>
      </c>
      <c r="C645" s="696" t="s">
        <v>4124</v>
      </c>
      <c r="D645" s="696" t="s">
        <v>4218</v>
      </c>
      <c r="E645" s="696" t="s">
        <v>4219</v>
      </c>
      <c r="F645" s="711">
        <v>5</v>
      </c>
      <c r="G645" s="711">
        <v>4630</v>
      </c>
      <c r="H645" s="711">
        <v>1</v>
      </c>
      <c r="I645" s="711">
        <v>926</v>
      </c>
      <c r="J645" s="711">
        <v>10</v>
      </c>
      <c r="K645" s="711">
        <v>9314</v>
      </c>
      <c r="L645" s="711">
        <v>2.0116630669546436</v>
      </c>
      <c r="M645" s="711">
        <v>931.4</v>
      </c>
      <c r="N645" s="711">
        <v>10</v>
      </c>
      <c r="O645" s="711">
        <v>9330</v>
      </c>
      <c r="P645" s="701">
        <v>2.0151187904967602</v>
      </c>
      <c r="Q645" s="712">
        <v>933</v>
      </c>
    </row>
    <row r="646" spans="1:17" ht="14.4" customHeight="1" x14ac:dyDescent="0.3">
      <c r="A646" s="695" t="s">
        <v>556</v>
      </c>
      <c r="B646" s="696" t="s">
        <v>4329</v>
      </c>
      <c r="C646" s="696" t="s">
        <v>4124</v>
      </c>
      <c r="D646" s="696" t="s">
        <v>5138</v>
      </c>
      <c r="E646" s="696" t="s">
        <v>5139</v>
      </c>
      <c r="F646" s="711">
        <v>6</v>
      </c>
      <c r="G646" s="711">
        <v>5418</v>
      </c>
      <c r="H646" s="711">
        <v>1</v>
      </c>
      <c r="I646" s="711">
        <v>903</v>
      </c>
      <c r="J646" s="711">
        <v>4</v>
      </c>
      <c r="K646" s="711">
        <v>3628</v>
      </c>
      <c r="L646" s="711">
        <v>0.66961978589885562</v>
      </c>
      <c r="M646" s="711">
        <v>907</v>
      </c>
      <c r="N646" s="711">
        <v>6</v>
      </c>
      <c r="O646" s="711">
        <v>5470</v>
      </c>
      <c r="P646" s="701">
        <v>1.0095976375046143</v>
      </c>
      <c r="Q646" s="712">
        <v>911.66666666666663</v>
      </c>
    </row>
    <row r="647" spans="1:17" ht="14.4" customHeight="1" x14ac:dyDescent="0.3">
      <c r="A647" s="695" t="s">
        <v>556</v>
      </c>
      <c r="B647" s="696" t="s">
        <v>4329</v>
      </c>
      <c r="C647" s="696" t="s">
        <v>4124</v>
      </c>
      <c r="D647" s="696" t="s">
        <v>4220</v>
      </c>
      <c r="E647" s="696" t="s">
        <v>4221</v>
      </c>
      <c r="F647" s="711">
        <v>1</v>
      </c>
      <c r="G647" s="711">
        <v>940</v>
      </c>
      <c r="H647" s="711">
        <v>1</v>
      </c>
      <c r="I647" s="711">
        <v>940</v>
      </c>
      <c r="J647" s="711"/>
      <c r="K647" s="711"/>
      <c r="L647" s="711"/>
      <c r="M647" s="711"/>
      <c r="N647" s="711"/>
      <c r="O647" s="711"/>
      <c r="P647" s="701"/>
      <c r="Q647" s="712"/>
    </row>
    <row r="648" spans="1:17" ht="14.4" customHeight="1" x14ac:dyDescent="0.3">
      <c r="A648" s="695" t="s">
        <v>556</v>
      </c>
      <c r="B648" s="696" t="s">
        <v>4329</v>
      </c>
      <c r="C648" s="696" t="s">
        <v>4124</v>
      </c>
      <c r="D648" s="696" t="s">
        <v>5140</v>
      </c>
      <c r="E648" s="696" t="s">
        <v>5141</v>
      </c>
      <c r="F648" s="711"/>
      <c r="G648" s="711"/>
      <c r="H648" s="711"/>
      <c r="I648" s="711"/>
      <c r="J648" s="711">
        <v>1</v>
      </c>
      <c r="K648" s="711">
        <v>988</v>
      </c>
      <c r="L648" s="711"/>
      <c r="M648" s="711">
        <v>988</v>
      </c>
      <c r="N648" s="711"/>
      <c r="O648" s="711"/>
      <c r="P648" s="701"/>
      <c r="Q648" s="712"/>
    </row>
    <row r="649" spans="1:17" ht="14.4" customHeight="1" x14ac:dyDescent="0.3">
      <c r="A649" s="695" t="s">
        <v>556</v>
      </c>
      <c r="B649" s="696" t="s">
        <v>4329</v>
      </c>
      <c r="C649" s="696" t="s">
        <v>4124</v>
      </c>
      <c r="D649" s="696" t="s">
        <v>5142</v>
      </c>
      <c r="E649" s="696" t="s">
        <v>5143</v>
      </c>
      <c r="F649" s="711"/>
      <c r="G649" s="711"/>
      <c r="H649" s="711"/>
      <c r="I649" s="711"/>
      <c r="J649" s="711">
        <v>1</v>
      </c>
      <c r="K649" s="711">
        <v>713</v>
      </c>
      <c r="L649" s="711"/>
      <c r="M649" s="711">
        <v>713</v>
      </c>
      <c r="N649" s="711"/>
      <c r="O649" s="711"/>
      <c r="P649" s="701"/>
      <c r="Q649" s="712"/>
    </row>
    <row r="650" spans="1:17" ht="14.4" customHeight="1" x14ac:dyDescent="0.3">
      <c r="A650" s="695" t="s">
        <v>556</v>
      </c>
      <c r="B650" s="696" t="s">
        <v>4329</v>
      </c>
      <c r="C650" s="696" t="s">
        <v>4124</v>
      </c>
      <c r="D650" s="696" t="s">
        <v>5144</v>
      </c>
      <c r="E650" s="696" t="s">
        <v>5145</v>
      </c>
      <c r="F650" s="711">
        <v>2</v>
      </c>
      <c r="G650" s="711">
        <v>4620</v>
      </c>
      <c r="H650" s="711">
        <v>1</v>
      </c>
      <c r="I650" s="711">
        <v>2310</v>
      </c>
      <c r="J650" s="711">
        <v>3</v>
      </c>
      <c r="K650" s="711">
        <v>6951</v>
      </c>
      <c r="L650" s="711">
        <v>1.5045454545454546</v>
      </c>
      <c r="M650" s="711">
        <v>2317</v>
      </c>
      <c r="N650" s="711">
        <v>1</v>
      </c>
      <c r="O650" s="711">
        <v>2331</v>
      </c>
      <c r="P650" s="701">
        <v>0.50454545454545452</v>
      </c>
      <c r="Q650" s="712">
        <v>2331</v>
      </c>
    </row>
    <row r="651" spans="1:17" ht="14.4" customHeight="1" x14ac:dyDescent="0.3">
      <c r="A651" s="695" t="s">
        <v>556</v>
      </c>
      <c r="B651" s="696" t="s">
        <v>4329</v>
      </c>
      <c r="C651" s="696" t="s">
        <v>4124</v>
      </c>
      <c r="D651" s="696" t="s">
        <v>5146</v>
      </c>
      <c r="E651" s="696" t="s">
        <v>5147</v>
      </c>
      <c r="F651" s="711">
        <v>47</v>
      </c>
      <c r="G651" s="711">
        <v>137193</v>
      </c>
      <c r="H651" s="711">
        <v>1</v>
      </c>
      <c r="I651" s="711">
        <v>2919</v>
      </c>
      <c r="J651" s="711">
        <v>26</v>
      </c>
      <c r="K651" s="711">
        <v>76336</v>
      </c>
      <c r="L651" s="711">
        <v>0.55641322808014981</v>
      </c>
      <c r="M651" s="711">
        <v>2936</v>
      </c>
      <c r="N651" s="711">
        <v>41</v>
      </c>
      <c r="O651" s="711">
        <v>120526</v>
      </c>
      <c r="P651" s="701">
        <v>0.8785142099086688</v>
      </c>
      <c r="Q651" s="712">
        <v>2939.6585365853657</v>
      </c>
    </row>
    <row r="652" spans="1:17" ht="14.4" customHeight="1" x14ac:dyDescent="0.3">
      <c r="A652" s="695" t="s">
        <v>556</v>
      </c>
      <c r="B652" s="696" t="s">
        <v>4329</v>
      </c>
      <c r="C652" s="696" t="s">
        <v>4124</v>
      </c>
      <c r="D652" s="696" t="s">
        <v>5148</v>
      </c>
      <c r="E652" s="696" t="s">
        <v>5149</v>
      </c>
      <c r="F652" s="711">
        <v>1</v>
      </c>
      <c r="G652" s="711">
        <v>2134</v>
      </c>
      <c r="H652" s="711">
        <v>1</v>
      </c>
      <c r="I652" s="711">
        <v>2134</v>
      </c>
      <c r="J652" s="711">
        <v>1</v>
      </c>
      <c r="K652" s="711">
        <v>2146</v>
      </c>
      <c r="L652" s="711">
        <v>1.0056232427366447</v>
      </c>
      <c r="M652" s="711">
        <v>2146</v>
      </c>
      <c r="N652" s="711">
        <v>1</v>
      </c>
      <c r="O652" s="711">
        <v>2146</v>
      </c>
      <c r="P652" s="701">
        <v>1.0056232427366447</v>
      </c>
      <c r="Q652" s="712">
        <v>2146</v>
      </c>
    </row>
    <row r="653" spans="1:17" ht="14.4" customHeight="1" x14ac:dyDescent="0.3">
      <c r="A653" s="695" t="s">
        <v>556</v>
      </c>
      <c r="B653" s="696" t="s">
        <v>4329</v>
      </c>
      <c r="C653" s="696" t="s">
        <v>4124</v>
      </c>
      <c r="D653" s="696" t="s">
        <v>5150</v>
      </c>
      <c r="E653" s="696" t="s">
        <v>5151</v>
      </c>
      <c r="F653" s="711">
        <v>1</v>
      </c>
      <c r="G653" s="711">
        <v>1613</v>
      </c>
      <c r="H653" s="711">
        <v>1</v>
      </c>
      <c r="I653" s="711">
        <v>1613</v>
      </c>
      <c r="J653" s="711"/>
      <c r="K653" s="711"/>
      <c r="L653" s="711"/>
      <c r="M653" s="711"/>
      <c r="N653" s="711"/>
      <c r="O653" s="711"/>
      <c r="P653" s="701"/>
      <c r="Q653" s="712"/>
    </row>
    <row r="654" spans="1:17" ht="14.4" customHeight="1" x14ac:dyDescent="0.3">
      <c r="A654" s="695" t="s">
        <v>556</v>
      </c>
      <c r="B654" s="696" t="s">
        <v>4329</v>
      </c>
      <c r="C654" s="696" t="s">
        <v>4124</v>
      </c>
      <c r="D654" s="696" t="s">
        <v>5152</v>
      </c>
      <c r="E654" s="696" t="s">
        <v>5153</v>
      </c>
      <c r="F654" s="711">
        <v>1</v>
      </c>
      <c r="G654" s="711">
        <v>2143</v>
      </c>
      <c r="H654" s="711">
        <v>1</v>
      </c>
      <c r="I654" s="711">
        <v>2143</v>
      </c>
      <c r="J654" s="711"/>
      <c r="K654" s="711"/>
      <c r="L654" s="711"/>
      <c r="M654" s="711"/>
      <c r="N654" s="711">
        <v>1</v>
      </c>
      <c r="O654" s="711">
        <v>2153</v>
      </c>
      <c r="P654" s="701">
        <v>1.0046663555762949</v>
      </c>
      <c r="Q654" s="712">
        <v>2153</v>
      </c>
    </row>
    <row r="655" spans="1:17" ht="14.4" customHeight="1" x14ac:dyDescent="0.3">
      <c r="A655" s="695" t="s">
        <v>556</v>
      </c>
      <c r="B655" s="696" t="s">
        <v>4329</v>
      </c>
      <c r="C655" s="696" t="s">
        <v>4124</v>
      </c>
      <c r="D655" s="696" t="s">
        <v>4222</v>
      </c>
      <c r="E655" s="696" t="s">
        <v>4223</v>
      </c>
      <c r="F655" s="711">
        <v>1</v>
      </c>
      <c r="G655" s="711">
        <v>154</v>
      </c>
      <c r="H655" s="711">
        <v>1</v>
      </c>
      <c r="I655" s="711">
        <v>154</v>
      </c>
      <c r="J655" s="711"/>
      <c r="K655" s="711"/>
      <c r="L655" s="711"/>
      <c r="M655" s="711"/>
      <c r="N655" s="711"/>
      <c r="O655" s="711"/>
      <c r="P655" s="701"/>
      <c r="Q655" s="712"/>
    </row>
    <row r="656" spans="1:17" ht="14.4" customHeight="1" x14ac:dyDescent="0.3">
      <c r="A656" s="695" t="s">
        <v>556</v>
      </c>
      <c r="B656" s="696" t="s">
        <v>4329</v>
      </c>
      <c r="C656" s="696" t="s">
        <v>4124</v>
      </c>
      <c r="D656" s="696" t="s">
        <v>5154</v>
      </c>
      <c r="E656" s="696" t="s">
        <v>5155</v>
      </c>
      <c r="F656" s="711">
        <v>1</v>
      </c>
      <c r="G656" s="711">
        <v>1625</v>
      </c>
      <c r="H656" s="711">
        <v>1</v>
      </c>
      <c r="I656" s="711">
        <v>1625</v>
      </c>
      <c r="J656" s="711">
        <v>1</v>
      </c>
      <c r="K656" s="711">
        <v>1637</v>
      </c>
      <c r="L656" s="711">
        <v>1.0073846153846153</v>
      </c>
      <c r="M656" s="711">
        <v>1637</v>
      </c>
      <c r="N656" s="711">
        <v>1</v>
      </c>
      <c r="O656" s="711">
        <v>1658</v>
      </c>
      <c r="P656" s="701">
        <v>1.0203076923076924</v>
      </c>
      <c r="Q656" s="712">
        <v>1658</v>
      </c>
    </row>
    <row r="657" spans="1:17" ht="14.4" customHeight="1" x14ac:dyDescent="0.3">
      <c r="A657" s="695" t="s">
        <v>556</v>
      </c>
      <c r="B657" s="696" t="s">
        <v>4329</v>
      </c>
      <c r="C657" s="696" t="s">
        <v>4124</v>
      </c>
      <c r="D657" s="696" t="s">
        <v>5156</v>
      </c>
      <c r="E657" s="696" t="s">
        <v>5157</v>
      </c>
      <c r="F657" s="711">
        <v>0</v>
      </c>
      <c r="G657" s="711">
        <v>0</v>
      </c>
      <c r="H657" s="711"/>
      <c r="I657" s="711"/>
      <c r="J657" s="711">
        <v>0</v>
      </c>
      <c r="K657" s="711">
        <v>0</v>
      </c>
      <c r="L657" s="711"/>
      <c r="M657" s="711"/>
      <c r="N657" s="711">
        <v>0</v>
      </c>
      <c r="O657" s="711">
        <v>0</v>
      </c>
      <c r="P657" s="701"/>
      <c r="Q657" s="712"/>
    </row>
    <row r="658" spans="1:17" ht="14.4" customHeight="1" x14ac:dyDescent="0.3">
      <c r="A658" s="695" t="s">
        <v>556</v>
      </c>
      <c r="B658" s="696" t="s">
        <v>4329</v>
      </c>
      <c r="C658" s="696" t="s">
        <v>4124</v>
      </c>
      <c r="D658" s="696" t="s">
        <v>5158</v>
      </c>
      <c r="E658" s="696" t="s">
        <v>5159</v>
      </c>
      <c r="F658" s="711">
        <v>357</v>
      </c>
      <c r="G658" s="711">
        <v>0</v>
      </c>
      <c r="H658" s="711"/>
      <c r="I658" s="711">
        <v>0</v>
      </c>
      <c r="J658" s="711">
        <v>372</v>
      </c>
      <c r="K658" s="711">
        <v>0</v>
      </c>
      <c r="L658" s="711"/>
      <c r="M658" s="711">
        <v>0</v>
      </c>
      <c r="N658" s="711">
        <v>383</v>
      </c>
      <c r="O658" s="711">
        <v>0</v>
      </c>
      <c r="P658" s="701"/>
      <c r="Q658" s="712">
        <v>0</v>
      </c>
    </row>
    <row r="659" spans="1:17" ht="14.4" customHeight="1" x14ac:dyDescent="0.3">
      <c r="A659" s="695" t="s">
        <v>556</v>
      </c>
      <c r="B659" s="696" t="s">
        <v>4329</v>
      </c>
      <c r="C659" s="696" t="s">
        <v>4124</v>
      </c>
      <c r="D659" s="696" t="s">
        <v>4224</v>
      </c>
      <c r="E659" s="696" t="s">
        <v>4225</v>
      </c>
      <c r="F659" s="711">
        <v>37</v>
      </c>
      <c r="G659" s="711">
        <v>0</v>
      </c>
      <c r="H659" s="711"/>
      <c r="I659" s="711">
        <v>0</v>
      </c>
      <c r="J659" s="711">
        <v>60</v>
      </c>
      <c r="K659" s="711">
        <v>0</v>
      </c>
      <c r="L659" s="711"/>
      <c r="M659" s="711">
        <v>0</v>
      </c>
      <c r="N659" s="711"/>
      <c r="O659" s="711"/>
      <c r="P659" s="701"/>
      <c r="Q659" s="712"/>
    </row>
    <row r="660" spans="1:17" ht="14.4" customHeight="1" x14ac:dyDescent="0.3">
      <c r="A660" s="695" t="s">
        <v>556</v>
      </c>
      <c r="B660" s="696" t="s">
        <v>4329</v>
      </c>
      <c r="C660" s="696" t="s">
        <v>4124</v>
      </c>
      <c r="D660" s="696" t="s">
        <v>5160</v>
      </c>
      <c r="E660" s="696" t="s">
        <v>5161</v>
      </c>
      <c r="F660" s="711">
        <v>58</v>
      </c>
      <c r="G660" s="711">
        <v>0</v>
      </c>
      <c r="H660" s="711"/>
      <c r="I660" s="711">
        <v>0</v>
      </c>
      <c r="J660" s="711">
        <v>33</v>
      </c>
      <c r="K660" s="711">
        <v>0</v>
      </c>
      <c r="L660" s="711"/>
      <c r="M660" s="711">
        <v>0</v>
      </c>
      <c r="N660" s="711">
        <v>56</v>
      </c>
      <c r="O660" s="711">
        <v>0</v>
      </c>
      <c r="P660" s="701"/>
      <c r="Q660" s="712">
        <v>0</v>
      </c>
    </row>
    <row r="661" spans="1:17" ht="14.4" customHeight="1" x14ac:dyDescent="0.3">
      <c r="A661" s="695" t="s">
        <v>556</v>
      </c>
      <c r="B661" s="696" t="s">
        <v>4329</v>
      </c>
      <c r="C661" s="696" t="s">
        <v>4124</v>
      </c>
      <c r="D661" s="696" t="s">
        <v>4349</v>
      </c>
      <c r="E661" s="696" t="s">
        <v>4350</v>
      </c>
      <c r="F661" s="711"/>
      <c r="G661" s="711"/>
      <c r="H661" s="711"/>
      <c r="I661" s="711"/>
      <c r="J661" s="711">
        <v>4</v>
      </c>
      <c r="K661" s="711">
        <v>0</v>
      </c>
      <c r="L661" s="711"/>
      <c r="M661" s="711">
        <v>0</v>
      </c>
      <c r="N661" s="711">
        <v>5</v>
      </c>
      <c r="O661" s="711">
        <v>0</v>
      </c>
      <c r="P661" s="701"/>
      <c r="Q661" s="712">
        <v>0</v>
      </c>
    </row>
    <row r="662" spans="1:17" ht="14.4" customHeight="1" x14ac:dyDescent="0.3">
      <c r="A662" s="695" t="s">
        <v>556</v>
      </c>
      <c r="B662" s="696" t="s">
        <v>4329</v>
      </c>
      <c r="C662" s="696" t="s">
        <v>4124</v>
      </c>
      <c r="D662" s="696" t="s">
        <v>5162</v>
      </c>
      <c r="E662" s="696" t="s">
        <v>5163</v>
      </c>
      <c r="F662" s="711">
        <v>2111</v>
      </c>
      <c r="G662" s="711">
        <v>0</v>
      </c>
      <c r="H662" s="711"/>
      <c r="I662" s="711">
        <v>0</v>
      </c>
      <c r="J662" s="711">
        <v>2130</v>
      </c>
      <c r="K662" s="711">
        <v>0</v>
      </c>
      <c r="L662" s="711"/>
      <c r="M662" s="711">
        <v>0</v>
      </c>
      <c r="N662" s="711"/>
      <c r="O662" s="711"/>
      <c r="P662" s="701"/>
      <c r="Q662" s="712"/>
    </row>
    <row r="663" spans="1:17" ht="14.4" customHeight="1" x14ac:dyDescent="0.3">
      <c r="A663" s="695" t="s">
        <v>556</v>
      </c>
      <c r="B663" s="696" t="s">
        <v>4329</v>
      </c>
      <c r="C663" s="696" t="s">
        <v>4124</v>
      </c>
      <c r="D663" s="696" t="s">
        <v>5164</v>
      </c>
      <c r="E663" s="696" t="s">
        <v>5165</v>
      </c>
      <c r="F663" s="711">
        <v>25</v>
      </c>
      <c r="G663" s="711">
        <v>141300</v>
      </c>
      <c r="H663" s="711">
        <v>1</v>
      </c>
      <c r="I663" s="711">
        <v>5652</v>
      </c>
      <c r="J663" s="711">
        <v>26</v>
      </c>
      <c r="K663" s="711">
        <v>147316</v>
      </c>
      <c r="L663" s="711">
        <v>1.0425760792639773</v>
      </c>
      <c r="M663" s="711">
        <v>5666</v>
      </c>
      <c r="N663" s="711">
        <v>13</v>
      </c>
      <c r="O663" s="711">
        <v>73773</v>
      </c>
      <c r="P663" s="701">
        <v>0.52210191082802548</v>
      </c>
      <c r="Q663" s="712">
        <v>5674.8461538461543</v>
      </c>
    </row>
    <row r="664" spans="1:17" ht="14.4" customHeight="1" x14ac:dyDescent="0.3">
      <c r="A664" s="695" t="s">
        <v>556</v>
      </c>
      <c r="B664" s="696" t="s">
        <v>4329</v>
      </c>
      <c r="C664" s="696" t="s">
        <v>4124</v>
      </c>
      <c r="D664" s="696" t="s">
        <v>5166</v>
      </c>
      <c r="E664" s="696" t="s">
        <v>5167</v>
      </c>
      <c r="F664" s="711">
        <v>26</v>
      </c>
      <c r="G664" s="711">
        <v>101114</v>
      </c>
      <c r="H664" s="711">
        <v>1</v>
      </c>
      <c r="I664" s="711">
        <v>3889</v>
      </c>
      <c r="J664" s="711">
        <v>45</v>
      </c>
      <c r="K664" s="711">
        <v>175865</v>
      </c>
      <c r="L664" s="711">
        <v>1.7392744822675397</v>
      </c>
      <c r="M664" s="711">
        <v>3908.1111111111113</v>
      </c>
      <c r="N664" s="711">
        <v>26</v>
      </c>
      <c r="O664" s="711">
        <v>101872</v>
      </c>
      <c r="P664" s="701">
        <v>1.0074964891113001</v>
      </c>
      <c r="Q664" s="712">
        <v>3918.1538461538462</v>
      </c>
    </row>
    <row r="665" spans="1:17" ht="14.4" customHeight="1" x14ac:dyDescent="0.3">
      <c r="A665" s="695" t="s">
        <v>556</v>
      </c>
      <c r="B665" s="696" t="s">
        <v>4329</v>
      </c>
      <c r="C665" s="696" t="s">
        <v>4124</v>
      </c>
      <c r="D665" s="696" t="s">
        <v>5168</v>
      </c>
      <c r="E665" s="696" t="s">
        <v>5169</v>
      </c>
      <c r="F665" s="711">
        <v>2140</v>
      </c>
      <c r="G665" s="711">
        <v>2306285</v>
      </c>
      <c r="H665" s="711">
        <v>1</v>
      </c>
      <c r="I665" s="711">
        <v>1077.7032710280373</v>
      </c>
      <c r="J665" s="711">
        <v>2002</v>
      </c>
      <c r="K665" s="711">
        <v>2228671</v>
      </c>
      <c r="L665" s="711">
        <v>0.96634674378925411</v>
      </c>
      <c r="M665" s="711">
        <v>1113.2222777222778</v>
      </c>
      <c r="N665" s="711">
        <v>2066</v>
      </c>
      <c r="O665" s="711">
        <v>2253696</v>
      </c>
      <c r="P665" s="701">
        <v>0.97719752762559697</v>
      </c>
      <c r="Q665" s="712">
        <v>1090.8499515972894</v>
      </c>
    </row>
    <row r="666" spans="1:17" ht="14.4" customHeight="1" x14ac:dyDescent="0.3">
      <c r="A666" s="695" t="s">
        <v>556</v>
      </c>
      <c r="B666" s="696" t="s">
        <v>4329</v>
      </c>
      <c r="C666" s="696" t="s">
        <v>4124</v>
      </c>
      <c r="D666" s="696" t="s">
        <v>5170</v>
      </c>
      <c r="E666" s="696" t="s">
        <v>5171</v>
      </c>
      <c r="F666" s="711"/>
      <c r="G666" s="711"/>
      <c r="H666" s="711"/>
      <c r="I666" s="711"/>
      <c r="J666" s="711">
        <v>2</v>
      </c>
      <c r="K666" s="711">
        <v>7012</v>
      </c>
      <c r="L666" s="711"/>
      <c r="M666" s="711">
        <v>3506</v>
      </c>
      <c r="N666" s="711">
        <v>3</v>
      </c>
      <c r="O666" s="711">
        <v>10545</v>
      </c>
      <c r="P666" s="701"/>
      <c r="Q666" s="712">
        <v>3515</v>
      </c>
    </row>
    <row r="667" spans="1:17" ht="14.4" customHeight="1" x14ac:dyDescent="0.3">
      <c r="A667" s="695" t="s">
        <v>556</v>
      </c>
      <c r="B667" s="696" t="s">
        <v>4329</v>
      </c>
      <c r="C667" s="696" t="s">
        <v>4124</v>
      </c>
      <c r="D667" s="696" t="s">
        <v>4127</v>
      </c>
      <c r="E667" s="696" t="s">
        <v>4128</v>
      </c>
      <c r="F667" s="711">
        <v>2</v>
      </c>
      <c r="G667" s="711">
        <v>370</v>
      </c>
      <c r="H667" s="711">
        <v>1</v>
      </c>
      <c r="I667" s="711">
        <v>185</v>
      </c>
      <c r="J667" s="711">
        <v>6</v>
      </c>
      <c r="K667" s="711">
        <v>1116</v>
      </c>
      <c r="L667" s="711">
        <v>3.0162162162162161</v>
      </c>
      <c r="M667" s="711">
        <v>186</v>
      </c>
      <c r="N667" s="711">
        <v>2</v>
      </c>
      <c r="O667" s="711">
        <v>372</v>
      </c>
      <c r="P667" s="701">
        <v>1.0054054054054054</v>
      </c>
      <c r="Q667" s="712">
        <v>186</v>
      </c>
    </row>
    <row r="668" spans="1:17" ht="14.4" customHeight="1" x14ac:dyDescent="0.3">
      <c r="A668" s="695" t="s">
        <v>556</v>
      </c>
      <c r="B668" s="696" t="s">
        <v>4329</v>
      </c>
      <c r="C668" s="696" t="s">
        <v>4124</v>
      </c>
      <c r="D668" s="696" t="s">
        <v>4240</v>
      </c>
      <c r="E668" s="696" t="s">
        <v>4207</v>
      </c>
      <c r="F668" s="711">
        <v>2</v>
      </c>
      <c r="G668" s="711">
        <v>1330</v>
      </c>
      <c r="H668" s="711">
        <v>1</v>
      </c>
      <c r="I668" s="711">
        <v>665</v>
      </c>
      <c r="J668" s="711"/>
      <c r="K668" s="711"/>
      <c r="L668" s="711"/>
      <c r="M668" s="711"/>
      <c r="N668" s="711"/>
      <c r="O668" s="711"/>
      <c r="P668" s="701"/>
      <c r="Q668" s="712"/>
    </row>
    <row r="669" spans="1:17" ht="14.4" customHeight="1" x14ac:dyDescent="0.3">
      <c r="A669" s="695" t="s">
        <v>556</v>
      </c>
      <c r="B669" s="696" t="s">
        <v>4329</v>
      </c>
      <c r="C669" s="696" t="s">
        <v>4124</v>
      </c>
      <c r="D669" s="696" t="s">
        <v>5172</v>
      </c>
      <c r="E669" s="696" t="s">
        <v>5173</v>
      </c>
      <c r="F669" s="711">
        <v>51</v>
      </c>
      <c r="G669" s="711">
        <v>0</v>
      </c>
      <c r="H669" s="711"/>
      <c r="I669" s="711">
        <v>0</v>
      </c>
      <c r="J669" s="711">
        <v>26</v>
      </c>
      <c r="K669" s="711">
        <v>0</v>
      </c>
      <c r="L669" s="711"/>
      <c r="M669" s="711">
        <v>0</v>
      </c>
      <c r="N669" s="711">
        <v>1</v>
      </c>
      <c r="O669" s="711">
        <v>0</v>
      </c>
      <c r="P669" s="701"/>
      <c r="Q669" s="712">
        <v>0</v>
      </c>
    </row>
    <row r="670" spans="1:17" ht="14.4" customHeight="1" x14ac:dyDescent="0.3">
      <c r="A670" s="695" t="s">
        <v>556</v>
      </c>
      <c r="B670" s="696" t="s">
        <v>4329</v>
      </c>
      <c r="C670" s="696" t="s">
        <v>4124</v>
      </c>
      <c r="D670" s="696" t="s">
        <v>5174</v>
      </c>
      <c r="E670" s="696" t="s">
        <v>5175</v>
      </c>
      <c r="F670" s="711">
        <v>11</v>
      </c>
      <c r="G670" s="711">
        <v>30778</v>
      </c>
      <c r="H670" s="711">
        <v>1</v>
      </c>
      <c r="I670" s="711">
        <v>2798</v>
      </c>
      <c r="J670" s="711">
        <v>11</v>
      </c>
      <c r="K670" s="711">
        <v>30938</v>
      </c>
      <c r="L670" s="711">
        <v>1.0051985184222496</v>
      </c>
      <c r="M670" s="711">
        <v>2812.5454545454545</v>
      </c>
      <c r="N670" s="711">
        <v>15</v>
      </c>
      <c r="O670" s="711">
        <v>42399</v>
      </c>
      <c r="P670" s="701">
        <v>1.3775748911560206</v>
      </c>
      <c r="Q670" s="712">
        <v>2826.6</v>
      </c>
    </row>
    <row r="671" spans="1:17" ht="14.4" customHeight="1" x14ac:dyDescent="0.3">
      <c r="A671" s="695" t="s">
        <v>556</v>
      </c>
      <c r="B671" s="696" t="s">
        <v>4329</v>
      </c>
      <c r="C671" s="696" t="s">
        <v>4124</v>
      </c>
      <c r="D671" s="696" t="s">
        <v>5176</v>
      </c>
      <c r="E671" s="696" t="s">
        <v>5177</v>
      </c>
      <c r="F671" s="711">
        <v>1</v>
      </c>
      <c r="G671" s="711">
        <v>2734</v>
      </c>
      <c r="H671" s="711">
        <v>1</v>
      </c>
      <c r="I671" s="711">
        <v>2734</v>
      </c>
      <c r="J671" s="711">
        <v>1</v>
      </c>
      <c r="K671" s="711">
        <v>2746</v>
      </c>
      <c r="L671" s="711">
        <v>1.0043891733723482</v>
      </c>
      <c r="M671" s="711">
        <v>2746</v>
      </c>
      <c r="N671" s="711"/>
      <c r="O671" s="711"/>
      <c r="P671" s="701"/>
      <c r="Q671" s="712"/>
    </row>
    <row r="672" spans="1:17" ht="14.4" customHeight="1" x14ac:dyDescent="0.3">
      <c r="A672" s="695" t="s">
        <v>556</v>
      </c>
      <c r="B672" s="696" t="s">
        <v>4329</v>
      </c>
      <c r="C672" s="696" t="s">
        <v>4124</v>
      </c>
      <c r="D672" s="696" t="s">
        <v>5178</v>
      </c>
      <c r="E672" s="696" t="s">
        <v>5179</v>
      </c>
      <c r="F672" s="711">
        <v>36</v>
      </c>
      <c r="G672" s="711">
        <v>67680</v>
      </c>
      <c r="H672" s="711">
        <v>1</v>
      </c>
      <c r="I672" s="711">
        <v>1880</v>
      </c>
      <c r="J672" s="711">
        <v>6</v>
      </c>
      <c r="K672" s="711">
        <v>11352</v>
      </c>
      <c r="L672" s="711">
        <v>0.1677304964539007</v>
      </c>
      <c r="M672" s="711">
        <v>1892</v>
      </c>
      <c r="N672" s="711"/>
      <c r="O672" s="711"/>
      <c r="P672" s="701"/>
      <c r="Q672" s="712"/>
    </row>
    <row r="673" spans="1:17" ht="14.4" customHeight="1" x14ac:dyDescent="0.3">
      <c r="A673" s="695" t="s">
        <v>556</v>
      </c>
      <c r="B673" s="696" t="s">
        <v>4329</v>
      </c>
      <c r="C673" s="696" t="s">
        <v>4124</v>
      </c>
      <c r="D673" s="696" t="s">
        <v>5180</v>
      </c>
      <c r="E673" s="696" t="s">
        <v>5181</v>
      </c>
      <c r="F673" s="711">
        <v>12</v>
      </c>
      <c r="G673" s="711">
        <v>5148</v>
      </c>
      <c r="H673" s="711">
        <v>1</v>
      </c>
      <c r="I673" s="711">
        <v>429</v>
      </c>
      <c r="J673" s="711">
        <v>22</v>
      </c>
      <c r="K673" s="711">
        <v>9482</v>
      </c>
      <c r="L673" s="711">
        <v>1.8418803418803418</v>
      </c>
      <c r="M673" s="711">
        <v>431</v>
      </c>
      <c r="N673" s="711">
        <v>18</v>
      </c>
      <c r="O673" s="711">
        <v>7770</v>
      </c>
      <c r="P673" s="701">
        <v>1.5093240093240092</v>
      </c>
      <c r="Q673" s="712">
        <v>431.66666666666669</v>
      </c>
    </row>
    <row r="674" spans="1:17" ht="14.4" customHeight="1" x14ac:dyDescent="0.3">
      <c r="A674" s="695" t="s">
        <v>556</v>
      </c>
      <c r="B674" s="696" t="s">
        <v>4329</v>
      </c>
      <c r="C674" s="696" t="s">
        <v>4124</v>
      </c>
      <c r="D674" s="696" t="s">
        <v>5182</v>
      </c>
      <c r="E674" s="696" t="s">
        <v>5183</v>
      </c>
      <c r="F674" s="711">
        <v>1</v>
      </c>
      <c r="G674" s="711">
        <v>3934</v>
      </c>
      <c r="H674" s="711">
        <v>1</v>
      </c>
      <c r="I674" s="711">
        <v>3934</v>
      </c>
      <c r="J674" s="711">
        <v>2</v>
      </c>
      <c r="K674" s="711">
        <v>7900</v>
      </c>
      <c r="L674" s="711">
        <v>2.0081342145399086</v>
      </c>
      <c r="M674" s="711">
        <v>3950</v>
      </c>
      <c r="N674" s="711">
        <v>3</v>
      </c>
      <c r="O674" s="711">
        <v>11850</v>
      </c>
      <c r="P674" s="701">
        <v>3.0122013218098629</v>
      </c>
      <c r="Q674" s="712">
        <v>3950</v>
      </c>
    </row>
    <row r="675" spans="1:17" ht="14.4" customHeight="1" x14ac:dyDescent="0.3">
      <c r="A675" s="695" t="s">
        <v>556</v>
      </c>
      <c r="B675" s="696" t="s">
        <v>4329</v>
      </c>
      <c r="C675" s="696" t="s">
        <v>4124</v>
      </c>
      <c r="D675" s="696" t="s">
        <v>4244</v>
      </c>
      <c r="E675" s="696" t="s">
        <v>4245</v>
      </c>
      <c r="F675" s="711"/>
      <c r="G675" s="711"/>
      <c r="H675" s="711"/>
      <c r="I675" s="711"/>
      <c r="J675" s="711">
        <v>314</v>
      </c>
      <c r="K675" s="711">
        <v>72848</v>
      </c>
      <c r="L675" s="711"/>
      <c r="M675" s="711">
        <v>232</v>
      </c>
      <c r="N675" s="711">
        <v>630</v>
      </c>
      <c r="O675" s="711">
        <v>146538</v>
      </c>
      <c r="P675" s="701"/>
      <c r="Q675" s="712">
        <v>232.6</v>
      </c>
    </row>
    <row r="676" spans="1:17" ht="14.4" customHeight="1" x14ac:dyDescent="0.3">
      <c r="A676" s="695" t="s">
        <v>556</v>
      </c>
      <c r="B676" s="696" t="s">
        <v>4329</v>
      </c>
      <c r="C676" s="696" t="s">
        <v>4124</v>
      </c>
      <c r="D676" s="696" t="s">
        <v>4246</v>
      </c>
      <c r="E676" s="696" t="s">
        <v>4247</v>
      </c>
      <c r="F676" s="711">
        <v>1</v>
      </c>
      <c r="G676" s="711">
        <v>111</v>
      </c>
      <c r="H676" s="711">
        <v>1</v>
      </c>
      <c r="I676" s="711">
        <v>111</v>
      </c>
      <c r="J676" s="711">
        <v>1</v>
      </c>
      <c r="K676" s="711">
        <v>112</v>
      </c>
      <c r="L676" s="711">
        <v>1.0090090090090089</v>
      </c>
      <c r="M676" s="711">
        <v>112</v>
      </c>
      <c r="N676" s="711">
        <v>1</v>
      </c>
      <c r="O676" s="711">
        <v>112</v>
      </c>
      <c r="P676" s="701">
        <v>1.0090090090090089</v>
      </c>
      <c r="Q676" s="712">
        <v>112</v>
      </c>
    </row>
    <row r="677" spans="1:17" ht="14.4" customHeight="1" x14ac:dyDescent="0.3">
      <c r="A677" s="695" t="s">
        <v>556</v>
      </c>
      <c r="B677" s="696" t="s">
        <v>4329</v>
      </c>
      <c r="C677" s="696" t="s">
        <v>4124</v>
      </c>
      <c r="D677" s="696" t="s">
        <v>5184</v>
      </c>
      <c r="E677" s="696" t="s">
        <v>5185</v>
      </c>
      <c r="F677" s="711"/>
      <c r="G677" s="711"/>
      <c r="H677" s="711"/>
      <c r="I677" s="711"/>
      <c r="J677" s="711">
        <v>1</v>
      </c>
      <c r="K677" s="711">
        <v>694</v>
      </c>
      <c r="L677" s="711"/>
      <c r="M677" s="711">
        <v>694</v>
      </c>
      <c r="N677" s="711">
        <v>1</v>
      </c>
      <c r="O677" s="711">
        <v>694</v>
      </c>
      <c r="P677" s="701"/>
      <c r="Q677" s="712">
        <v>694</v>
      </c>
    </row>
    <row r="678" spans="1:17" ht="14.4" customHeight="1" x14ac:dyDescent="0.3">
      <c r="A678" s="695" t="s">
        <v>556</v>
      </c>
      <c r="B678" s="696" t="s">
        <v>4329</v>
      </c>
      <c r="C678" s="696" t="s">
        <v>4124</v>
      </c>
      <c r="D678" s="696" t="s">
        <v>4248</v>
      </c>
      <c r="E678" s="696" t="s">
        <v>4249</v>
      </c>
      <c r="F678" s="711"/>
      <c r="G678" s="711"/>
      <c r="H678" s="711"/>
      <c r="I678" s="711"/>
      <c r="J678" s="711">
        <v>285</v>
      </c>
      <c r="K678" s="711">
        <v>98040</v>
      </c>
      <c r="L678" s="711"/>
      <c r="M678" s="711">
        <v>344</v>
      </c>
      <c r="N678" s="711">
        <v>560</v>
      </c>
      <c r="O678" s="711">
        <v>193300</v>
      </c>
      <c r="P678" s="701"/>
      <c r="Q678" s="712">
        <v>345.17857142857144</v>
      </c>
    </row>
    <row r="679" spans="1:17" ht="14.4" customHeight="1" x14ac:dyDescent="0.3">
      <c r="A679" s="695" t="s">
        <v>556</v>
      </c>
      <c r="B679" s="696" t="s">
        <v>4329</v>
      </c>
      <c r="C679" s="696" t="s">
        <v>4124</v>
      </c>
      <c r="D679" s="696" t="s">
        <v>5186</v>
      </c>
      <c r="E679" s="696" t="s">
        <v>5187</v>
      </c>
      <c r="F679" s="711">
        <v>74</v>
      </c>
      <c r="G679" s="711">
        <v>62302</v>
      </c>
      <c r="H679" s="711">
        <v>1</v>
      </c>
      <c r="I679" s="711">
        <v>841.91891891891896</v>
      </c>
      <c r="J679" s="711">
        <v>87</v>
      </c>
      <c r="K679" s="711">
        <v>73506</v>
      </c>
      <c r="L679" s="711">
        <v>1.1798337132034284</v>
      </c>
      <c r="M679" s="711">
        <v>844.89655172413791</v>
      </c>
      <c r="N679" s="711">
        <v>94</v>
      </c>
      <c r="O679" s="711">
        <v>79530</v>
      </c>
      <c r="P679" s="701">
        <v>1.2765240281210877</v>
      </c>
      <c r="Q679" s="712">
        <v>846.063829787234</v>
      </c>
    </row>
    <row r="680" spans="1:17" ht="14.4" customHeight="1" x14ac:dyDescent="0.3">
      <c r="A680" s="695" t="s">
        <v>556</v>
      </c>
      <c r="B680" s="696" t="s">
        <v>4329</v>
      </c>
      <c r="C680" s="696" t="s">
        <v>4124</v>
      </c>
      <c r="D680" s="696" t="s">
        <v>4250</v>
      </c>
      <c r="E680" s="696" t="s">
        <v>4251</v>
      </c>
      <c r="F680" s="711">
        <v>517</v>
      </c>
      <c r="G680" s="711">
        <v>57382</v>
      </c>
      <c r="H680" s="711">
        <v>1</v>
      </c>
      <c r="I680" s="711">
        <v>110.99032882011605</v>
      </c>
      <c r="J680" s="711">
        <v>497</v>
      </c>
      <c r="K680" s="711">
        <v>55658</v>
      </c>
      <c r="L680" s="711">
        <v>0.96995573524798717</v>
      </c>
      <c r="M680" s="711">
        <v>111.98792756539235</v>
      </c>
      <c r="N680" s="711">
        <v>454</v>
      </c>
      <c r="O680" s="711">
        <v>50985</v>
      </c>
      <c r="P680" s="701">
        <v>0.88851904778501967</v>
      </c>
      <c r="Q680" s="712">
        <v>112.30176211453744</v>
      </c>
    </row>
    <row r="681" spans="1:17" ht="14.4" customHeight="1" x14ac:dyDescent="0.3">
      <c r="A681" s="695" t="s">
        <v>556</v>
      </c>
      <c r="B681" s="696" t="s">
        <v>4329</v>
      </c>
      <c r="C681" s="696" t="s">
        <v>4124</v>
      </c>
      <c r="D681" s="696" t="s">
        <v>5188</v>
      </c>
      <c r="E681" s="696" t="s">
        <v>5189</v>
      </c>
      <c r="F681" s="711">
        <v>13</v>
      </c>
      <c r="G681" s="711">
        <v>55107</v>
      </c>
      <c r="H681" s="711">
        <v>1</v>
      </c>
      <c r="I681" s="711">
        <v>4239</v>
      </c>
      <c r="J681" s="711">
        <v>13</v>
      </c>
      <c r="K681" s="711">
        <v>55367</v>
      </c>
      <c r="L681" s="711">
        <v>1.0047180938900684</v>
      </c>
      <c r="M681" s="711">
        <v>4259</v>
      </c>
      <c r="N681" s="711">
        <v>10</v>
      </c>
      <c r="O681" s="711">
        <v>42658</v>
      </c>
      <c r="P681" s="701">
        <v>0.77409403524053211</v>
      </c>
      <c r="Q681" s="712">
        <v>4265.8</v>
      </c>
    </row>
    <row r="682" spans="1:17" ht="14.4" customHeight="1" x14ac:dyDescent="0.3">
      <c r="A682" s="695" t="s">
        <v>556</v>
      </c>
      <c r="B682" s="696" t="s">
        <v>4329</v>
      </c>
      <c r="C682" s="696" t="s">
        <v>4124</v>
      </c>
      <c r="D682" s="696" t="s">
        <v>5190</v>
      </c>
      <c r="E682" s="696" t="s">
        <v>5191</v>
      </c>
      <c r="F682" s="711">
        <v>314</v>
      </c>
      <c r="G682" s="711">
        <v>113039</v>
      </c>
      <c r="H682" s="711">
        <v>1</v>
      </c>
      <c r="I682" s="711">
        <v>359.99681528662421</v>
      </c>
      <c r="J682" s="711">
        <v>296</v>
      </c>
      <c r="K682" s="711">
        <v>101824</v>
      </c>
      <c r="L682" s="711">
        <v>0.90078645423260995</v>
      </c>
      <c r="M682" s="711">
        <v>344</v>
      </c>
      <c r="N682" s="711"/>
      <c r="O682" s="711"/>
      <c r="P682" s="701"/>
      <c r="Q682" s="712"/>
    </row>
    <row r="683" spans="1:17" ht="14.4" customHeight="1" x14ac:dyDescent="0.3">
      <c r="A683" s="695" t="s">
        <v>556</v>
      </c>
      <c r="B683" s="696" t="s">
        <v>4329</v>
      </c>
      <c r="C683" s="696" t="s">
        <v>4124</v>
      </c>
      <c r="D683" s="696" t="s">
        <v>5192</v>
      </c>
      <c r="E683" s="696" t="s">
        <v>5193</v>
      </c>
      <c r="F683" s="711">
        <v>13</v>
      </c>
      <c r="G683" s="711">
        <v>46605</v>
      </c>
      <c r="H683" s="711">
        <v>1</v>
      </c>
      <c r="I683" s="711">
        <v>3585</v>
      </c>
      <c r="J683" s="711">
        <v>18</v>
      </c>
      <c r="K683" s="711">
        <v>64890</v>
      </c>
      <c r="L683" s="711">
        <v>1.3923398776955263</v>
      </c>
      <c r="M683" s="711">
        <v>3605</v>
      </c>
      <c r="N683" s="711">
        <v>10</v>
      </c>
      <c r="O683" s="711">
        <v>36220</v>
      </c>
      <c r="P683" s="701">
        <v>0.77716983156313701</v>
      </c>
      <c r="Q683" s="712">
        <v>3622</v>
      </c>
    </row>
    <row r="684" spans="1:17" ht="14.4" customHeight="1" x14ac:dyDescent="0.3">
      <c r="A684" s="695" t="s">
        <v>556</v>
      </c>
      <c r="B684" s="696" t="s">
        <v>4329</v>
      </c>
      <c r="C684" s="696" t="s">
        <v>4124</v>
      </c>
      <c r="D684" s="696" t="s">
        <v>5194</v>
      </c>
      <c r="E684" s="696" t="s">
        <v>5195</v>
      </c>
      <c r="F684" s="711"/>
      <c r="G684" s="711"/>
      <c r="H684" s="711"/>
      <c r="I684" s="711"/>
      <c r="J684" s="711"/>
      <c r="K684" s="711"/>
      <c r="L684" s="711"/>
      <c r="M684" s="711"/>
      <c r="N684" s="711">
        <v>1</v>
      </c>
      <c r="O684" s="711">
        <v>3459</v>
      </c>
      <c r="P684" s="701"/>
      <c r="Q684" s="712">
        <v>3459</v>
      </c>
    </row>
    <row r="685" spans="1:17" ht="14.4" customHeight="1" x14ac:dyDescent="0.3">
      <c r="A685" s="695" t="s">
        <v>556</v>
      </c>
      <c r="B685" s="696" t="s">
        <v>4329</v>
      </c>
      <c r="C685" s="696" t="s">
        <v>4124</v>
      </c>
      <c r="D685" s="696" t="s">
        <v>5196</v>
      </c>
      <c r="E685" s="696" t="s">
        <v>5197</v>
      </c>
      <c r="F685" s="711">
        <v>13</v>
      </c>
      <c r="G685" s="711">
        <v>11154</v>
      </c>
      <c r="H685" s="711">
        <v>1</v>
      </c>
      <c r="I685" s="711">
        <v>858</v>
      </c>
      <c r="J685" s="711">
        <v>10</v>
      </c>
      <c r="K685" s="711">
        <v>8620</v>
      </c>
      <c r="L685" s="711">
        <v>0.77281692666308055</v>
      </c>
      <c r="M685" s="711">
        <v>862</v>
      </c>
      <c r="N685" s="711">
        <v>4</v>
      </c>
      <c r="O685" s="711">
        <v>3462</v>
      </c>
      <c r="P685" s="701">
        <v>0.31038192576654117</v>
      </c>
      <c r="Q685" s="712">
        <v>865.5</v>
      </c>
    </row>
    <row r="686" spans="1:17" ht="14.4" customHeight="1" x14ac:dyDescent="0.3">
      <c r="A686" s="695" t="s">
        <v>556</v>
      </c>
      <c r="B686" s="696" t="s">
        <v>4329</v>
      </c>
      <c r="C686" s="696" t="s">
        <v>4124</v>
      </c>
      <c r="D686" s="696" t="s">
        <v>5198</v>
      </c>
      <c r="E686" s="696" t="s">
        <v>5199</v>
      </c>
      <c r="F686" s="711"/>
      <c r="G686" s="711"/>
      <c r="H686" s="711"/>
      <c r="I686" s="711"/>
      <c r="J686" s="711"/>
      <c r="K686" s="711"/>
      <c r="L686" s="711"/>
      <c r="M686" s="711"/>
      <c r="N686" s="711">
        <v>1</v>
      </c>
      <c r="O686" s="711">
        <v>3571</v>
      </c>
      <c r="P686" s="701"/>
      <c r="Q686" s="712">
        <v>3571</v>
      </c>
    </row>
    <row r="687" spans="1:17" ht="14.4" customHeight="1" x14ac:dyDescent="0.3">
      <c r="A687" s="695" t="s">
        <v>556</v>
      </c>
      <c r="B687" s="696" t="s">
        <v>4329</v>
      </c>
      <c r="C687" s="696" t="s">
        <v>4124</v>
      </c>
      <c r="D687" s="696" t="s">
        <v>4256</v>
      </c>
      <c r="E687" s="696" t="s">
        <v>4257</v>
      </c>
      <c r="F687" s="711">
        <v>2</v>
      </c>
      <c r="G687" s="711">
        <v>352</v>
      </c>
      <c r="H687" s="711">
        <v>1</v>
      </c>
      <c r="I687" s="711">
        <v>176</v>
      </c>
      <c r="J687" s="711"/>
      <c r="K687" s="711"/>
      <c r="L687" s="711"/>
      <c r="M687" s="711"/>
      <c r="N687" s="711">
        <v>2</v>
      </c>
      <c r="O687" s="711">
        <v>355</v>
      </c>
      <c r="P687" s="701">
        <v>1.0085227272727273</v>
      </c>
      <c r="Q687" s="712">
        <v>177.5</v>
      </c>
    </row>
    <row r="688" spans="1:17" ht="14.4" customHeight="1" x14ac:dyDescent="0.3">
      <c r="A688" s="695" t="s">
        <v>556</v>
      </c>
      <c r="B688" s="696" t="s">
        <v>4329</v>
      </c>
      <c r="C688" s="696" t="s">
        <v>4124</v>
      </c>
      <c r="D688" s="696" t="s">
        <v>5200</v>
      </c>
      <c r="E688" s="696" t="s">
        <v>5201</v>
      </c>
      <c r="F688" s="711">
        <v>3</v>
      </c>
      <c r="G688" s="711">
        <v>4575</v>
      </c>
      <c r="H688" s="711">
        <v>1</v>
      </c>
      <c r="I688" s="711">
        <v>1525</v>
      </c>
      <c r="J688" s="711"/>
      <c r="K688" s="711"/>
      <c r="L688" s="711"/>
      <c r="M688" s="711"/>
      <c r="N688" s="711"/>
      <c r="O688" s="711"/>
      <c r="P688" s="701"/>
      <c r="Q688" s="712"/>
    </row>
    <row r="689" spans="1:17" ht="14.4" customHeight="1" x14ac:dyDescent="0.3">
      <c r="A689" s="695" t="s">
        <v>556</v>
      </c>
      <c r="B689" s="696" t="s">
        <v>4329</v>
      </c>
      <c r="C689" s="696" t="s">
        <v>4124</v>
      </c>
      <c r="D689" s="696" t="s">
        <v>5202</v>
      </c>
      <c r="E689" s="696" t="s">
        <v>5203</v>
      </c>
      <c r="F689" s="711"/>
      <c r="G689" s="711"/>
      <c r="H689" s="711"/>
      <c r="I689" s="711"/>
      <c r="J689" s="711"/>
      <c r="K689" s="711"/>
      <c r="L689" s="711"/>
      <c r="M689" s="711"/>
      <c r="N689" s="711">
        <v>34</v>
      </c>
      <c r="O689" s="711">
        <v>60258</v>
      </c>
      <c r="P689" s="701"/>
      <c r="Q689" s="712">
        <v>1772.2941176470588</v>
      </c>
    </row>
    <row r="690" spans="1:17" ht="14.4" customHeight="1" x14ac:dyDescent="0.3">
      <c r="A690" s="695" t="s">
        <v>556</v>
      </c>
      <c r="B690" s="696" t="s">
        <v>4329</v>
      </c>
      <c r="C690" s="696" t="s">
        <v>4124</v>
      </c>
      <c r="D690" s="696" t="s">
        <v>5204</v>
      </c>
      <c r="E690" s="696" t="s">
        <v>5205</v>
      </c>
      <c r="F690" s="711">
        <v>3</v>
      </c>
      <c r="G690" s="711">
        <v>324</v>
      </c>
      <c r="H690" s="711">
        <v>1</v>
      </c>
      <c r="I690" s="711">
        <v>108</v>
      </c>
      <c r="J690" s="711">
        <v>1</v>
      </c>
      <c r="K690" s="711">
        <v>109</v>
      </c>
      <c r="L690" s="711">
        <v>0.33641975308641975</v>
      </c>
      <c r="M690" s="711">
        <v>109</v>
      </c>
      <c r="N690" s="711">
        <v>1</v>
      </c>
      <c r="O690" s="711">
        <v>109</v>
      </c>
      <c r="P690" s="701">
        <v>0.33641975308641975</v>
      </c>
      <c r="Q690" s="712">
        <v>109</v>
      </c>
    </row>
    <row r="691" spans="1:17" ht="14.4" customHeight="1" x14ac:dyDescent="0.3">
      <c r="A691" s="695" t="s">
        <v>556</v>
      </c>
      <c r="B691" s="696" t="s">
        <v>4329</v>
      </c>
      <c r="C691" s="696" t="s">
        <v>4124</v>
      </c>
      <c r="D691" s="696" t="s">
        <v>5206</v>
      </c>
      <c r="E691" s="696" t="s">
        <v>5207</v>
      </c>
      <c r="F691" s="711"/>
      <c r="G691" s="711"/>
      <c r="H691" s="711"/>
      <c r="I691" s="711"/>
      <c r="J691" s="711"/>
      <c r="K691" s="711"/>
      <c r="L691" s="711"/>
      <c r="M691" s="711"/>
      <c r="N691" s="711">
        <v>1</v>
      </c>
      <c r="O691" s="711">
        <v>1277</v>
      </c>
      <c r="P691" s="701"/>
      <c r="Q691" s="712">
        <v>1277</v>
      </c>
    </row>
    <row r="692" spans="1:17" ht="14.4" customHeight="1" x14ac:dyDescent="0.3">
      <c r="A692" s="695" t="s">
        <v>556</v>
      </c>
      <c r="B692" s="696" t="s">
        <v>4329</v>
      </c>
      <c r="C692" s="696" t="s">
        <v>4124</v>
      </c>
      <c r="D692" s="696" t="s">
        <v>4260</v>
      </c>
      <c r="E692" s="696" t="s">
        <v>4261</v>
      </c>
      <c r="F692" s="711">
        <v>48</v>
      </c>
      <c r="G692" s="711">
        <v>7680</v>
      </c>
      <c r="H692" s="711">
        <v>1</v>
      </c>
      <c r="I692" s="711">
        <v>160</v>
      </c>
      <c r="J692" s="711">
        <v>43</v>
      </c>
      <c r="K692" s="711">
        <v>6923</v>
      </c>
      <c r="L692" s="711">
        <v>0.90143229166666672</v>
      </c>
      <c r="M692" s="711">
        <v>161</v>
      </c>
      <c r="N692" s="711">
        <v>35</v>
      </c>
      <c r="O692" s="711">
        <v>8019</v>
      </c>
      <c r="P692" s="701">
        <v>1.044140625</v>
      </c>
      <c r="Q692" s="712">
        <v>229.11428571428573</v>
      </c>
    </row>
    <row r="693" spans="1:17" ht="14.4" customHeight="1" x14ac:dyDescent="0.3">
      <c r="A693" s="695" t="s">
        <v>556</v>
      </c>
      <c r="B693" s="696" t="s">
        <v>4329</v>
      </c>
      <c r="C693" s="696" t="s">
        <v>4124</v>
      </c>
      <c r="D693" s="696" t="s">
        <v>4262</v>
      </c>
      <c r="E693" s="696" t="s">
        <v>4263</v>
      </c>
      <c r="F693" s="711"/>
      <c r="G693" s="711"/>
      <c r="H693" s="711"/>
      <c r="I693" s="711"/>
      <c r="J693" s="711">
        <v>1</v>
      </c>
      <c r="K693" s="711">
        <v>480</v>
      </c>
      <c r="L693" s="711"/>
      <c r="M693" s="711">
        <v>480</v>
      </c>
      <c r="N693" s="711">
        <v>1</v>
      </c>
      <c r="O693" s="711">
        <v>480</v>
      </c>
      <c r="P693" s="701"/>
      <c r="Q693" s="712">
        <v>480</v>
      </c>
    </row>
    <row r="694" spans="1:17" ht="14.4" customHeight="1" x14ac:dyDescent="0.3">
      <c r="A694" s="695" t="s">
        <v>556</v>
      </c>
      <c r="B694" s="696" t="s">
        <v>4329</v>
      </c>
      <c r="C694" s="696" t="s">
        <v>4124</v>
      </c>
      <c r="D694" s="696" t="s">
        <v>5208</v>
      </c>
      <c r="E694" s="696" t="s">
        <v>5209</v>
      </c>
      <c r="F694" s="711">
        <v>27</v>
      </c>
      <c r="G694" s="711">
        <v>67437</v>
      </c>
      <c r="H694" s="711">
        <v>1</v>
      </c>
      <c r="I694" s="711">
        <v>2497.6666666666665</v>
      </c>
      <c r="J694" s="711">
        <v>28</v>
      </c>
      <c r="K694" s="711">
        <v>70280</v>
      </c>
      <c r="L694" s="711">
        <v>1.0421578658599879</v>
      </c>
      <c r="M694" s="711">
        <v>2510</v>
      </c>
      <c r="N694" s="711">
        <v>21</v>
      </c>
      <c r="O694" s="711">
        <v>52815</v>
      </c>
      <c r="P694" s="701">
        <v>0.78317540815872588</v>
      </c>
      <c r="Q694" s="712">
        <v>2515</v>
      </c>
    </row>
    <row r="695" spans="1:17" ht="14.4" customHeight="1" x14ac:dyDescent="0.3">
      <c r="A695" s="695" t="s">
        <v>556</v>
      </c>
      <c r="B695" s="696" t="s">
        <v>4329</v>
      </c>
      <c r="C695" s="696" t="s">
        <v>4124</v>
      </c>
      <c r="D695" s="696" t="s">
        <v>5210</v>
      </c>
      <c r="E695" s="696" t="s">
        <v>5211</v>
      </c>
      <c r="F695" s="711">
        <v>5</v>
      </c>
      <c r="G695" s="711">
        <v>22680</v>
      </c>
      <c r="H695" s="711">
        <v>1</v>
      </c>
      <c r="I695" s="711">
        <v>4536</v>
      </c>
      <c r="J695" s="711">
        <v>2</v>
      </c>
      <c r="K695" s="711">
        <v>9112</v>
      </c>
      <c r="L695" s="711">
        <v>0.40176366843033512</v>
      </c>
      <c r="M695" s="711">
        <v>4556</v>
      </c>
      <c r="N695" s="711">
        <v>6</v>
      </c>
      <c r="O695" s="711">
        <v>27370</v>
      </c>
      <c r="P695" s="701">
        <v>1.2067901234567902</v>
      </c>
      <c r="Q695" s="712">
        <v>4561.666666666667</v>
      </c>
    </row>
    <row r="696" spans="1:17" ht="14.4" customHeight="1" x14ac:dyDescent="0.3">
      <c r="A696" s="695" t="s">
        <v>556</v>
      </c>
      <c r="B696" s="696" t="s">
        <v>4329</v>
      </c>
      <c r="C696" s="696" t="s">
        <v>4124</v>
      </c>
      <c r="D696" s="696" t="s">
        <v>5212</v>
      </c>
      <c r="E696" s="696" t="s">
        <v>5213</v>
      </c>
      <c r="F696" s="711">
        <v>9</v>
      </c>
      <c r="G696" s="711">
        <v>35109</v>
      </c>
      <c r="H696" s="711">
        <v>1</v>
      </c>
      <c r="I696" s="711">
        <v>3901</v>
      </c>
      <c r="J696" s="711">
        <v>4</v>
      </c>
      <c r="K696" s="711">
        <v>15668</v>
      </c>
      <c r="L696" s="711">
        <v>0.44626733885898201</v>
      </c>
      <c r="M696" s="711">
        <v>3917</v>
      </c>
      <c r="N696" s="711">
        <v>7</v>
      </c>
      <c r="O696" s="711">
        <v>27446</v>
      </c>
      <c r="P696" s="701">
        <v>0.78173687658435154</v>
      </c>
      <c r="Q696" s="712">
        <v>3920.8571428571427</v>
      </c>
    </row>
    <row r="697" spans="1:17" ht="14.4" customHeight="1" x14ac:dyDescent="0.3">
      <c r="A697" s="695" t="s">
        <v>556</v>
      </c>
      <c r="B697" s="696" t="s">
        <v>4329</v>
      </c>
      <c r="C697" s="696" t="s">
        <v>4124</v>
      </c>
      <c r="D697" s="696" t="s">
        <v>5214</v>
      </c>
      <c r="E697" s="696" t="s">
        <v>5215</v>
      </c>
      <c r="F697" s="711">
        <v>49</v>
      </c>
      <c r="G697" s="711">
        <v>262831</v>
      </c>
      <c r="H697" s="711">
        <v>1</v>
      </c>
      <c r="I697" s="711">
        <v>5363.8979591836733</v>
      </c>
      <c r="J697" s="711">
        <v>23</v>
      </c>
      <c r="K697" s="711">
        <v>124143</v>
      </c>
      <c r="L697" s="711">
        <v>0.47233012848560479</v>
      </c>
      <c r="M697" s="711">
        <v>5397.521739130435</v>
      </c>
      <c r="N697" s="711">
        <v>24</v>
      </c>
      <c r="O697" s="711">
        <v>129824</v>
      </c>
      <c r="P697" s="701">
        <v>0.49394477820348437</v>
      </c>
      <c r="Q697" s="712">
        <v>5409.333333333333</v>
      </c>
    </row>
    <row r="698" spans="1:17" ht="14.4" customHeight="1" x14ac:dyDescent="0.3">
      <c r="A698" s="695" t="s">
        <v>556</v>
      </c>
      <c r="B698" s="696" t="s">
        <v>4329</v>
      </c>
      <c r="C698" s="696" t="s">
        <v>4124</v>
      </c>
      <c r="D698" s="696" t="s">
        <v>5216</v>
      </c>
      <c r="E698" s="696" t="s">
        <v>5217</v>
      </c>
      <c r="F698" s="711">
        <v>2</v>
      </c>
      <c r="G698" s="711">
        <v>5246</v>
      </c>
      <c r="H698" s="711">
        <v>1</v>
      </c>
      <c r="I698" s="711">
        <v>2623</v>
      </c>
      <c r="J698" s="711"/>
      <c r="K698" s="711"/>
      <c r="L698" s="711"/>
      <c r="M698" s="711"/>
      <c r="N698" s="711"/>
      <c r="O698" s="711"/>
      <c r="P698" s="701"/>
      <c r="Q698" s="712"/>
    </row>
    <row r="699" spans="1:17" ht="14.4" customHeight="1" x14ac:dyDescent="0.3">
      <c r="A699" s="695" t="s">
        <v>556</v>
      </c>
      <c r="B699" s="696" t="s">
        <v>4329</v>
      </c>
      <c r="C699" s="696" t="s">
        <v>4124</v>
      </c>
      <c r="D699" s="696" t="s">
        <v>5218</v>
      </c>
      <c r="E699" s="696" t="s">
        <v>5219</v>
      </c>
      <c r="F699" s="711">
        <v>12</v>
      </c>
      <c r="G699" s="711">
        <v>29208</v>
      </c>
      <c r="H699" s="711">
        <v>1</v>
      </c>
      <c r="I699" s="711">
        <v>2434</v>
      </c>
      <c r="J699" s="711">
        <v>2</v>
      </c>
      <c r="K699" s="711">
        <v>4886</v>
      </c>
      <c r="L699" s="711">
        <v>0.16728293618186799</v>
      </c>
      <c r="M699" s="711">
        <v>2443</v>
      </c>
      <c r="N699" s="711">
        <v>6</v>
      </c>
      <c r="O699" s="711">
        <v>14690</v>
      </c>
      <c r="P699" s="701">
        <v>0.50294439879485076</v>
      </c>
      <c r="Q699" s="712">
        <v>2448.3333333333335</v>
      </c>
    </row>
    <row r="700" spans="1:17" ht="14.4" customHeight="1" x14ac:dyDescent="0.3">
      <c r="A700" s="695" t="s">
        <v>556</v>
      </c>
      <c r="B700" s="696" t="s">
        <v>4329</v>
      </c>
      <c r="C700" s="696" t="s">
        <v>4124</v>
      </c>
      <c r="D700" s="696" t="s">
        <v>5220</v>
      </c>
      <c r="E700" s="696" t="s">
        <v>5221</v>
      </c>
      <c r="F700" s="711">
        <v>11</v>
      </c>
      <c r="G700" s="711">
        <v>26741</v>
      </c>
      <c r="H700" s="711">
        <v>1</v>
      </c>
      <c r="I700" s="711">
        <v>2431</v>
      </c>
      <c r="J700" s="711">
        <v>15</v>
      </c>
      <c r="K700" s="711">
        <v>36645</v>
      </c>
      <c r="L700" s="711">
        <v>1.3703676003141243</v>
      </c>
      <c r="M700" s="711">
        <v>2443</v>
      </c>
      <c r="N700" s="711">
        <v>8</v>
      </c>
      <c r="O700" s="711">
        <v>19649</v>
      </c>
      <c r="P700" s="701">
        <v>0.73478927489622681</v>
      </c>
      <c r="Q700" s="712">
        <v>2456.125</v>
      </c>
    </row>
    <row r="701" spans="1:17" ht="14.4" customHeight="1" x14ac:dyDescent="0.3">
      <c r="A701" s="695" t="s">
        <v>556</v>
      </c>
      <c r="B701" s="696" t="s">
        <v>4329</v>
      </c>
      <c r="C701" s="696" t="s">
        <v>4124</v>
      </c>
      <c r="D701" s="696" t="s">
        <v>4268</v>
      </c>
      <c r="E701" s="696" t="s">
        <v>4269</v>
      </c>
      <c r="F701" s="711"/>
      <c r="G701" s="711"/>
      <c r="H701" s="711"/>
      <c r="I701" s="711"/>
      <c r="J701" s="711">
        <v>1</v>
      </c>
      <c r="K701" s="711">
        <v>114</v>
      </c>
      <c r="L701" s="711"/>
      <c r="M701" s="711">
        <v>114</v>
      </c>
      <c r="N701" s="711"/>
      <c r="O701" s="711"/>
      <c r="P701" s="701"/>
      <c r="Q701" s="712"/>
    </row>
    <row r="702" spans="1:17" ht="14.4" customHeight="1" x14ac:dyDescent="0.3">
      <c r="A702" s="695" t="s">
        <v>556</v>
      </c>
      <c r="B702" s="696" t="s">
        <v>4329</v>
      </c>
      <c r="C702" s="696" t="s">
        <v>4124</v>
      </c>
      <c r="D702" s="696" t="s">
        <v>5222</v>
      </c>
      <c r="E702" s="696" t="s">
        <v>5223</v>
      </c>
      <c r="F702" s="711"/>
      <c r="G702" s="711"/>
      <c r="H702" s="711"/>
      <c r="I702" s="711"/>
      <c r="J702" s="711">
        <v>5</v>
      </c>
      <c r="K702" s="711">
        <v>21700</v>
      </c>
      <c r="L702" s="711"/>
      <c r="M702" s="711">
        <v>4340</v>
      </c>
      <c r="N702" s="711">
        <v>3</v>
      </c>
      <c r="O702" s="711">
        <v>13088</v>
      </c>
      <c r="P702" s="701"/>
      <c r="Q702" s="712">
        <v>4362.666666666667</v>
      </c>
    </row>
    <row r="703" spans="1:17" ht="14.4" customHeight="1" x14ac:dyDescent="0.3">
      <c r="A703" s="695" t="s">
        <v>556</v>
      </c>
      <c r="B703" s="696" t="s">
        <v>4329</v>
      </c>
      <c r="C703" s="696" t="s">
        <v>4124</v>
      </c>
      <c r="D703" s="696" t="s">
        <v>5224</v>
      </c>
      <c r="E703" s="696" t="s">
        <v>5225</v>
      </c>
      <c r="F703" s="711"/>
      <c r="G703" s="711"/>
      <c r="H703" s="711"/>
      <c r="I703" s="711"/>
      <c r="J703" s="711">
        <v>2</v>
      </c>
      <c r="K703" s="711">
        <v>6998</v>
      </c>
      <c r="L703" s="711"/>
      <c r="M703" s="711">
        <v>3499</v>
      </c>
      <c r="N703" s="711">
        <v>1</v>
      </c>
      <c r="O703" s="711">
        <v>3499</v>
      </c>
      <c r="P703" s="701"/>
      <c r="Q703" s="712">
        <v>3499</v>
      </c>
    </row>
    <row r="704" spans="1:17" ht="14.4" customHeight="1" x14ac:dyDescent="0.3">
      <c r="A704" s="695" t="s">
        <v>556</v>
      </c>
      <c r="B704" s="696" t="s">
        <v>4329</v>
      </c>
      <c r="C704" s="696" t="s">
        <v>4124</v>
      </c>
      <c r="D704" s="696" t="s">
        <v>5226</v>
      </c>
      <c r="E704" s="696" t="s">
        <v>5227</v>
      </c>
      <c r="F704" s="711">
        <v>5</v>
      </c>
      <c r="G704" s="711">
        <v>14780</v>
      </c>
      <c r="H704" s="711">
        <v>1</v>
      </c>
      <c r="I704" s="711">
        <v>2956</v>
      </c>
      <c r="J704" s="711">
        <v>6</v>
      </c>
      <c r="K704" s="711">
        <v>17832</v>
      </c>
      <c r="L704" s="711">
        <v>1.2064952638700948</v>
      </c>
      <c r="M704" s="711">
        <v>2972</v>
      </c>
      <c r="N704" s="711">
        <v>4</v>
      </c>
      <c r="O704" s="711">
        <v>11969</v>
      </c>
      <c r="P704" s="701">
        <v>0.80981055480378894</v>
      </c>
      <c r="Q704" s="712">
        <v>2992.25</v>
      </c>
    </row>
    <row r="705" spans="1:17" ht="14.4" customHeight="1" x14ac:dyDescent="0.3">
      <c r="A705" s="695" t="s">
        <v>556</v>
      </c>
      <c r="B705" s="696" t="s">
        <v>4329</v>
      </c>
      <c r="C705" s="696" t="s">
        <v>4124</v>
      </c>
      <c r="D705" s="696" t="s">
        <v>5228</v>
      </c>
      <c r="E705" s="696" t="s">
        <v>5229</v>
      </c>
      <c r="F705" s="711"/>
      <c r="G705" s="711"/>
      <c r="H705" s="711"/>
      <c r="I705" s="711"/>
      <c r="J705" s="711">
        <v>1</v>
      </c>
      <c r="K705" s="711">
        <v>2125</v>
      </c>
      <c r="L705" s="711"/>
      <c r="M705" s="711">
        <v>2125</v>
      </c>
      <c r="N705" s="711"/>
      <c r="O705" s="711"/>
      <c r="P705" s="701"/>
      <c r="Q705" s="712"/>
    </row>
    <row r="706" spans="1:17" ht="14.4" customHeight="1" x14ac:dyDescent="0.3">
      <c r="A706" s="695" t="s">
        <v>556</v>
      </c>
      <c r="B706" s="696" t="s">
        <v>4329</v>
      </c>
      <c r="C706" s="696" t="s">
        <v>4124</v>
      </c>
      <c r="D706" s="696" t="s">
        <v>5230</v>
      </c>
      <c r="E706" s="696" t="s">
        <v>5231</v>
      </c>
      <c r="F706" s="711">
        <v>17</v>
      </c>
      <c r="G706" s="711">
        <v>47192</v>
      </c>
      <c r="H706" s="711">
        <v>1</v>
      </c>
      <c r="I706" s="711">
        <v>2776</v>
      </c>
      <c r="J706" s="711">
        <v>15</v>
      </c>
      <c r="K706" s="711">
        <v>41864</v>
      </c>
      <c r="L706" s="711">
        <v>0.88709950839125273</v>
      </c>
      <c r="M706" s="711">
        <v>2790.9333333333334</v>
      </c>
      <c r="N706" s="711">
        <v>18</v>
      </c>
      <c r="O706" s="711">
        <v>50391</v>
      </c>
      <c r="P706" s="701">
        <v>1.0677869130361077</v>
      </c>
      <c r="Q706" s="712">
        <v>2799.5</v>
      </c>
    </row>
    <row r="707" spans="1:17" ht="14.4" customHeight="1" x14ac:dyDescent="0.3">
      <c r="A707" s="695" t="s">
        <v>556</v>
      </c>
      <c r="B707" s="696" t="s">
        <v>4329</v>
      </c>
      <c r="C707" s="696" t="s">
        <v>4124</v>
      </c>
      <c r="D707" s="696" t="s">
        <v>5232</v>
      </c>
      <c r="E707" s="696" t="s">
        <v>5233</v>
      </c>
      <c r="F707" s="711">
        <v>3</v>
      </c>
      <c r="G707" s="711">
        <v>11208</v>
      </c>
      <c r="H707" s="711">
        <v>1</v>
      </c>
      <c r="I707" s="711">
        <v>3736</v>
      </c>
      <c r="J707" s="711">
        <v>3</v>
      </c>
      <c r="K707" s="711">
        <v>11268</v>
      </c>
      <c r="L707" s="711">
        <v>1.0053533190578159</v>
      </c>
      <c r="M707" s="711">
        <v>3756</v>
      </c>
      <c r="N707" s="711">
        <v>3</v>
      </c>
      <c r="O707" s="711">
        <v>11268</v>
      </c>
      <c r="P707" s="701">
        <v>1.0053533190578159</v>
      </c>
      <c r="Q707" s="712">
        <v>3756</v>
      </c>
    </row>
    <row r="708" spans="1:17" ht="14.4" customHeight="1" x14ac:dyDescent="0.3">
      <c r="A708" s="695" t="s">
        <v>556</v>
      </c>
      <c r="B708" s="696" t="s">
        <v>4329</v>
      </c>
      <c r="C708" s="696" t="s">
        <v>4124</v>
      </c>
      <c r="D708" s="696" t="s">
        <v>4270</v>
      </c>
      <c r="E708" s="696" t="s">
        <v>4271</v>
      </c>
      <c r="F708" s="711">
        <v>10</v>
      </c>
      <c r="G708" s="711">
        <v>9560</v>
      </c>
      <c r="H708" s="711">
        <v>1</v>
      </c>
      <c r="I708" s="711">
        <v>956</v>
      </c>
      <c r="J708" s="711">
        <v>6</v>
      </c>
      <c r="K708" s="711">
        <v>5772</v>
      </c>
      <c r="L708" s="711">
        <v>0.60376569037656902</v>
      </c>
      <c r="M708" s="711">
        <v>962</v>
      </c>
      <c r="N708" s="711">
        <v>8</v>
      </c>
      <c r="O708" s="711">
        <v>7706</v>
      </c>
      <c r="P708" s="701">
        <v>0.80606694560669456</v>
      </c>
      <c r="Q708" s="712">
        <v>963.25</v>
      </c>
    </row>
    <row r="709" spans="1:17" ht="14.4" customHeight="1" x14ac:dyDescent="0.3">
      <c r="A709" s="695" t="s">
        <v>556</v>
      </c>
      <c r="B709" s="696" t="s">
        <v>4329</v>
      </c>
      <c r="C709" s="696" t="s">
        <v>4124</v>
      </c>
      <c r="D709" s="696" t="s">
        <v>5234</v>
      </c>
      <c r="E709" s="696" t="s">
        <v>5235</v>
      </c>
      <c r="F709" s="711"/>
      <c r="G709" s="711"/>
      <c r="H709" s="711"/>
      <c r="I709" s="711"/>
      <c r="J709" s="711"/>
      <c r="K709" s="711"/>
      <c r="L709" s="711"/>
      <c r="M709" s="711"/>
      <c r="N709" s="711">
        <v>1</v>
      </c>
      <c r="O709" s="711">
        <v>113</v>
      </c>
      <c r="P709" s="701"/>
      <c r="Q709" s="712">
        <v>113</v>
      </c>
    </row>
    <row r="710" spans="1:17" ht="14.4" customHeight="1" x14ac:dyDescent="0.3">
      <c r="A710" s="695" t="s">
        <v>556</v>
      </c>
      <c r="B710" s="696" t="s">
        <v>4329</v>
      </c>
      <c r="C710" s="696" t="s">
        <v>4124</v>
      </c>
      <c r="D710" s="696" t="s">
        <v>4272</v>
      </c>
      <c r="E710" s="696" t="s">
        <v>4273</v>
      </c>
      <c r="F710" s="711"/>
      <c r="G710" s="711"/>
      <c r="H710" s="711"/>
      <c r="I710" s="711"/>
      <c r="J710" s="711">
        <v>4</v>
      </c>
      <c r="K710" s="711">
        <v>1192</v>
      </c>
      <c r="L710" s="711"/>
      <c r="M710" s="711">
        <v>298</v>
      </c>
      <c r="N710" s="711"/>
      <c r="O710" s="711"/>
      <c r="P710" s="701"/>
      <c r="Q710" s="712"/>
    </row>
    <row r="711" spans="1:17" ht="14.4" customHeight="1" x14ac:dyDescent="0.3">
      <c r="A711" s="695" t="s">
        <v>556</v>
      </c>
      <c r="B711" s="696" t="s">
        <v>4329</v>
      </c>
      <c r="C711" s="696" t="s">
        <v>4124</v>
      </c>
      <c r="D711" s="696" t="s">
        <v>4274</v>
      </c>
      <c r="E711" s="696" t="s">
        <v>4275</v>
      </c>
      <c r="F711" s="711">
        <v>1</v>
      </c>
      <c r="G711" s="711">
        <v>925</v>
      </c>
      <c r="H711" s="711">
        <v>1</v>
      </c>
      <c r="I711" s="711">
        <v>925</v>
      </c>
      <c r="J711" s="711"/>
      <c r="K711" s="711"/>
      <c r="L711" s="711"/>
      <c r="M711" s="711"/>
      <c r="N711" s="711"/>
      <c r="O711" s="711"/>
      <c r="P711" s="701"/>
      <c r="Q711" s="712"/>
    </row>
    <row r="712" spans="1:17" ht="14.4" customHeight="1" x14ac:dyDescent="0.3">
      <c r="A712" s="695" t="s">
        <v>556</v>
      </c>
      <c r="B712" s="696" t="s">
        <v>4329</v>
      </c>
      <c r="C712" s="696" t="s">
        <v>4124</v>
      </c>
      <c r="D712" s="696" t="s">
        <v>5236</v>
      </c>
      <c r="E712" s="696" t="s">
        <v>5237</v>
      </c>
      <c r="F712" s="711">
        <v>11</v>
      </c>
      <c r="G712" s="711">
        <v>63470</v>
      </c>
      <c r="H712" s="711">
        <v>1</v>
      </c>
      <c r="I712" s="711">
        <v>5770</v>
      </c>
      <c r="J712" s="711">
        <v>9</v>
      </c>
      <c r="K712" s="711">
        <v>52137</v>
      </c>
      <c r="L712" s="711">
        <v>0.82144320151252559</v>
      </c>
      <c r="M712" s="711">
        <v>5793</v>
      </c>
      <c r="N712" s="711">
        <v>8</v>
      </c>
      <c r="O712" s="711">
        <v>46512</v>
      </c>
      <c r="P712" s="701">
        <v>0.73281865448243266</v>
      </c>
      <c r="Q712" s="712">
        <v>5814</v>
      </c>
    </row>
    <row r="713" spans="1:17" ht="14.4" customHeight="1" x14ac:dyDescent="0.3">
      <c r="A713" s="695" t="s">
        <v>556</v>
      </c>
      <c r="B713" s="696" t="s">
        <v>4329</v>
      </c>
      <c r="C713" s="696" t="s">
        <v>4124</v>
      </c>
      <c r="D713" s="696" t="s">
        <v>683</v>
      </c>
      <c r="E713" s="696" t="s">
        <v>5238</v>
      </c>
      <c r="F713" s="711">
        <v>4</v>
      </c>
      <c r="G713" s="711">
        <v>4732</v>
      </c>
      <c r="H713" s="711">
        <v>1</v>
      </c>
      <c r="I713" s="711">
        <v>1183</v>
      </c>
      <c r="J713" s="711">
        <v>3</v>
      </c>
      <c r="K713" s="711">
        <v>3558</v>
      </c>
      <c r="L713" s="711">
        <v>0.75190194420963652</v>
      </c>
      <c r="M713" s="711">
        <v>1186</v>
      </c>
      <c r="N713" s="711">
        <v>2</v>
      </c>
      <c r="O713" s="711">
        <v>2372</v>
      </c>
      <c r="P713" s="701">
        <v>0.50126796280642438</v>
      </c>
      <c r="Q713" s="712">
        <v>1186</v>
      </c>
    </row>
    <row r="714" spans="1:17" ht="14.4" customHeight="1" x14ac:dyDescent="0.3">
      <c r="A714" s="695" t="s">
        <v>556</v>
      </c>
      <c r="B714" s="696" t="s">
        <v>4329</v>
      </c>
      <c r="C714" s="696" t="s">
        <v>4124</v>
      </c>
      <c r="D714" s="696" t="s">
        <v>5239</v>
      </c>
      <c r="E714" s="696" t="s">
        <v>5240</v>
      </c>
      <c r="F714" s="711">
        <v>3</v>
      </c>
      <c r="G714" s="711">
        <v>23721</v>
      </c>
      <c r="H714" s="711">
        <v>1</v>
      </c>
      <c r="I714" s="711">
        <v>7907</v>
      </c>
      <c r="J714" s="711">
        <v>2</v>
      </c>
      <c r="K714" s="711">
        <v>15894</v>
      </c>
      <c r="L714" s="711">
        <v>0.6700392057670419</v>
      </c>
      <c r="M714" s="711">
        <v>7947</v>
      </c>
      <c r="N714" s="711">
        <v>1</v>
      </c>
      <c r="O714" s="711">
        <v>7947</v>
      </c>
      <c r="P714" s="701">
        <v>0.33501960288352095</v>
      </c>
      <c r="Q714" s="712">
        <v>7947</v>
      </c>
    </row>
    <row r="715" spans="1:17" ht="14.4" customHeight="1" x14ac:dyDescent="0.3">
      <c r="A715" s="695" t="s">
        <v>556</v>
      </c>
      <c r="B715" s="696" t="s">
        <v>4329</v>
      </c>
      <c r="C715" s="696" t="s">
        <v>4124</v>
      </c>
      <c r="D715" s="696" t="s">
        <v>5241</v>
      </c>
      <c r="E715" s="696" t="s">
        <v>5242</v>
      </c>
      <c r="F715" s="711">
        <v>7</v>
      </c>
      <c r="G715" s="711">
        <v>0</v>
      </c>
      <c r="H715" s="711"/>
      <c r="I715" s="711">
        <v>0</v>
      </c>
      <c r="J715" s="711">
        <v>3</v>
      </c>
      <c r="K715" s="711">
        <v>0</v>
      </c>
      <c r="L715" s="711"/>
      <c r="M715" s="711">
        <v>0</v>
      </c>
      <c r="N715" s="711">
        <v>4</v>
      </c>
      <c r="O715" s="711">
        <v>0</v>
      </c>
      <c r="P715" s="701"/>
      <c r="Q715" s="712">
        <v>0</v>
      </c>
    </row>
    <row r="716" spans="1:17" ht="14.4" customHeight="1" x14ac:dyDescent="0.3">
      <c r="A716" s="695" t="s">
        <v>556</v>
      </c>
      <c r="B716" s="696" t="s">
        <v>4329</v>
      </c>
      <c r="C716" s="696" t="s">
        <v>4124</v>
      </c>
      <c r="D716" s="696" t="s">
        <v>4278</v>
      </c>
      <c r="E716" s="696" t="s">
        <v>4279</v>
      </c>
      <c r="F716" s="711">
        <v>3</v>
      </c>
      <c r="G716" s="711">
        <v>2541</v>
      </c>
      <c r="H716" s="711">
        <v>1</v>
      </c>
      <c r="I716" s="711">
        <v>847</v>
      </c>
      <c r="J716" s="711">
        <v>1</v>
      </c>
      <c r="K716" s="711">
        <v>851</v>
      </c>
      <c r="L716" s="711">
        <v>0.33490751672569852</v>
      </c>
      <c r="M716" s="711">
        <v>851</v>
      </c>
      <c r="N716" s="711">
        <v>6</v>
      </c>
      <c r="O716" s="711">
        <v>5130</v>
      </c>
      <c r="P716" s="701">
        <v>2.0188902007083827</v>
      </c>
      <c r="Q716" s="712">
        <v>855</v>
      </c>
    </row>
    <row r="717" spans="1:17" ht="14.4" customHeight="1" x14ac:dyDescent="0.3">
      <c r="A717" s="695" t="s">
        <v>556</v>
      </c>
      <c r="B717" s="696" t="s">
        <v>4329</v>
      </c>
      <c r="C717" s="696" t="s">
        <v>4124</v>
      </c>
      <c r="D717" s="696" t="s">
        <v>5243</v>
      </c>
      <c r="E717" s="696" t="s">
        <v>5244</v>
      </c>
      <c r="F717" s="711">
        <v>3</v>
      </c>
      <c r="G717" s="711">
        <v>2052</v>
      </c>
      <c r="H717" s="711">
        <v>1</v>
      </c>
      <c r="I717" s="711">
        <v>684</v>
      </c>
      <c r="J717" s="711">
        <v>2</v>
      </c>
      <c r="K717" s="711">
        <v>1372</v>
      </c>
      <c r="L717" s="711">
        <v>0.66861598440545811</v>
      </c>
      <c r="M717" s="711">
        <v>686</v>
      </c>
      <c r="N717" s="711">
        <v>6</v>
      </c>
      <c r="O717" s="711">
        <v>4116</v>
      </c>
      <c r="P717" s="701">
        <v>2.0058479532163744</v>
      </c>
      <c r="Q717" s="712">
        <v>686</v>
      </c>
    </row>
    <row r="718" spans="1:17" ht="14.4" customHeight="1" x14ac:dyDescent="0.3">
      <c r="A718" s="695" t="s">
        <v>556</v>
      </c>
      <c r="B718" s="696" t="s">
        <v>4329</v>
      </c>
      <c r="C718" s="696" t="s">
        <v>4124</v>
      </c>
      <c r="D718" s="696" t="s">
        <v>5245</v>
      </c>
      <c r="E718" s="696" t="s">
        <v>5246</v>
      </c>
      <c r="F718" s="711">
        <v>2</v>
      </c>
      <c r="G718" s="711">
        <v>4332</v>
      </c>
      <c r="H718" s="711">
        <v>1</v>
      </c>
      <c r="I718" s="711">
        <v>2166</v>
      </c>
      <c r="J718" s="711">
        <v>1</v>
      </c>
      <c r="K718" s="711">
        <v>2173</v>
      </c>
      <c r="L718" s="711">
        <v>0.50161588180978767</v>
      </c>
      <c r="M718" s="711">
        <v>2173</v>
      </c>
      <c r="N718" s="711">
        <v>1</v>
      </c>
      <c r="O718" s="711">
        <v>2173</v>
      </c>
      <c r="P718" s="701">
        <v>0.50161588180978767</v>
      </c>
      <c r="Q718" s="712">
        <v>2173</v>
      </c>
    </row>
    <row r="719" spans="1:17" ht="14.4" customHeight="1" x14ac:dyDescent="0.3">
      <c r="A719" s="695" t="s">
        <v>556</v>
      </c>
      <c r="B719" s="696" t="s">
        <v>4329</v>
      </c>
      <c r="C719" s="696" t="s">
        <v>4124</v>
      </c>
      <c r="D719" s="696" t="s">
        <v>5247</v>
      </c>
      <c r="E719" s="696" t="s">
        <v>4119</v>
      </c>
      <c r="F719" s="711">
        <v>158</v>
      </c>
      <c r="G719" s="711">
        <v>39026</v>
      </c>
      <c r="H719" s="711">
        <v>1</v>
      </c>
      <c r="I719" s="711">
        <v>247</v>
      </c>
      <c r="J719" s="711">
        <v>1</v>
      </c>
      <c r="K719" s="711">
        <v>247</v>
      </c>
      <c r="L719" s="711">
        <v>6.3291139240506328E-3</v>
      </c>
      <c r="M719" s="711">
        <v>247</v>
      </c>
      <c r="N719" s="711"/>
      <c r="O719" s="711"/>
      <c r="P719" s="701"/>
      <c r="Q719" s="712"/>
    </row>
    <row r="720" spans="1:17" ht="14.4" customHeight="1" x14ac:dyDescent="0.3">
      <c r="A720" s="695" t="s">
        <v>556</v>
      </c>
      <c r="B720" s="696" t="s">
        <v>4329</v>
      </c>
      <c r="C720" s="696" t="s">
        <v>4124</v>
      </c>
      <c r="D720" s="696" t="s">
        <v>4282</v>
      </c>
      <c r="E720" s="696" t="s">
        <v>4283</v>
      </c>
      <c r="F720" s="711">
        <v>2</v>
      </c>
      <c r="G720" s="711">
        <v>394</v>
      </c>
      <c r="H720" s="711">
        <v>1</v>
      </c>
      <c r="I720" s="711">
        <v>197</v>
      </c>
      <c r="J720" s="711">
        <v>5</v>
      </c>
      <c r="K720" s="711">
        <v>990</v>
      </c>
      <c r="L720" s="711">
        <v>2.5126903553299491</v>
      </c>
      <c r="M720" s="711">
        <v>198</v>
      </c>
      <c r="N720" s="711">
        <v>6</v>
      </c>
      <c r="O720" s="711">
        <v>1568</v>
      </c>
      <c r="P720" s="701">
        <v>3.9796954314720812</v>
      </c>
      <c r="Q720" s="712">
        <v>261.33333333333331</v>
      </c>
    </row>
    <row r="721" spans="1:17" ht="14.4" customHeight="1" x14ac:dyDescent="0.3">
      <c r="A721" s="695" t="s">
        <v>556</v>
      </c>
      <c r="B721" s="696" t="s">
        <v>4329</v>
      </c>
      <c r="C721" s="696" t="s">
        <v>4124</v>
      </c>
      <c r="D721" s="696" t="s">
        <v>4284</v>
      </c>
      <c r="E721" s="696" t="s">
        <v>4285</v>
      </c>
      <c r="F721" s="711">
        <v>36</v>
      </c>
      <c r="G721" s="711">
        <v>11088</v>
      </c>
      <c r="H721" s="711">
        <v>1</v>
      </c>
      <c r="I721" s="711">
        <v>308</v>
      </c>
      <c r="J721" s="711">
        <v>52</v>
      </c>
      <c r="K721" s="711">
        <v>16172</v>
      </c>
      <c r="L721" s="711">
        <v>1.4585137085137085</v>
      </c>
      <c r="M721" s="711">
        <v>311</v>
      </c>
      <c r="N721" s="711">
        <v>39</v>
      </c>
      <c r="O721" s="711">
        <v>12194</v>
      </c>
      <c r="P721" s="701">
        <v>1.0997474747474747</v>
      </c>
      <c r="Q721" s="712">
        <v>312.66666666666669</v>
      </c>
    </row>
    <row r="722" spans="1:17" ht="14.4" customHeight="1" x14ac:dyDescent="0.3">
      <c r="A722" s="695" t="s">
        <v>556</v>
      </c>
      <c r="B722" s="696" t="s">
        <v>4329</v>
      </c>
      <c r="C722" s="696" t="s">
        <v>4124</v>
      </c>
      <c r="D722" s="696" t="s">
        <v>4286</v>
      </c>
      <c r="E722" s="696" t="s">
        <v>4287</v>
      </c>
      <c r="F722" s="711"/>
      <c r="G722" s="711"/>
      <c r="H722" s="711"/>
      <c r="I722" s="711"/>
      <c r="J722" s="711">
        <v>1</v>
      </c>
      <c r="K722" s="711">
        <v>994</v>
      </c>
      <c r="L722" s="711"/>
      <c r="M722" s="711">
        <v>994</v>
      </c>
      <c r="N722" s="711">
        <v>2</v>
      </c>
      <c r="O722" s="711">
        <v>1998</v>
      </c>
      <c r="P722" s="701"/>
      <c r="Q722" s="712">
        <v>999</v>
      </c>
    </row>
    <row r="723" spans="1:17" ht="14.4" customHeight="1" x14ac:dyDescent="0.3">
      <c r="A723" s="695" t="s">
        <v>556</v>
      </c>
      <c r="B723" s="696" t="s">
        <v>4329</v>
      </c>
      <c r="C723" s="696" t="s">
        <v>4124</v>
      </c>
      <c r="D723" s="696" t="s">
        <v>4288</v>
      </c>
      <c r="E723" s="696" t="s">
        <v>4289</v>
      </c>
      <c r="F723" s="711">
        <v>5</v>
      </c>
      <c r="G723" s="711">
        <v>555</v>
      </c>
      <c r="H723" s="711">
        <v>1</v>
      </c>
      <c r="I723" s="711">
        <v>111</v>
      </c>
      <c r="J723" s="711"/>
      <c r="K723" s="711"/>
      <c r="L723" s="711"/>
      <c r="M723" s="711"/>
      <c r="N723" s="711">
        <v>2</v>
      </c>
      <c r="O723" s="711">
        <v>224</v>
      </c>
      <c r="P723" s="701">
        <v>0.40360360360360359</v>
      </c>
      <c r="Q723" s="712">
        <v>112</v>
      </c>
    </row>
    <row r="724" spans="1:17" ht="14.4" customHeight="1" x14ac:dyDescent="0.3">
      <c r="A724" s="695" t="s">
        <v>556</v>
      </c>
      <c r="B724" s="696" t="s">
        <v>4329</v>
      </c>
      <c r="C724" s="696" t="s">
        <v>4124</v>
      </c>
      <c r="D724" s="696" t="s">
        <v>5248</v>
      </c>
      <c r="E724" s="696" t="s">
        <v>5249</v>
      </c>
      <c r="F724" s="711"/>
      <c r="G724" s="711"/>
      <c r="H724" s="711"/>
      <c r="I724" s="711"/>
      <c r="J724" s="711">
        <v>1</v>
      </c>
      <c r="K724" s="711">
        <v>808</v>
      </c>
      <c r="L724" s="711"/>
      <c r="M724" s="711">
        <v>808</v>
      </c>
      <c r="N724" s="711">
        <v>1</v>
      </c>
      <c r="O724" s="711">
        <v>808</v>
      </c>
      <c r="P724" s="701"/>
      <c r="Q724" s="712">
        <v>808</v>
      </c>
    </row>
    <row r="725" spans="1:17" ht="14.4" customHeight="1" x14ac:dyDescent="0.3">
      <c r="A725" s="695" t="s">
        <v>556</v>
      </c>
      <c r="B725" s="696" t="s">
        <v>4329</v>
      </c>
      <c r="C725" s="696" t="s">
        <v>4124</v>
      </c>
      <c r="D725" s="696" t="s">
        <v>4404</v>
      </c>
      <c r="E725" s="696" t="s">
        <v>4405</v>
      </c>
      <c r="F725" s="711"/>
      <c r="G725" s="711"/>
      <c r="H725" s="711"/>
      <c r="I725" s="711"/>
      <c r="J725" s="711"/>
      <c r="K725" s="711"/>
      <c r="L725" s="711"/>
      <c r="M725" s="711"/>
      <c r="N725" s="711">
        <v>1</v>
      </c>
      <c r="O725" s="711">
        <v>5546</v>
      </c>
      <c r="P725" s="701"/>
      <c r="Q725" s="712">
        <v>5546</v>
      </c>
    </row>
    <row r="726" spans="1:17" ht="14.4" customHeight="1" x14ac:dyDescent="0.3">
      <c r="A726" s="695" t="s">
        <v>556</v>
      </c>
      <c r="B726" s="696" t="s">
        <v>4329</v>
      </c>
      <c r="C726" s="696" t="s">
        <v>4124</v>
      </c>
      <c r="D726" s="696" t="s">
        <v>5250</v>
      </c>
      <c r="E726" s="696" t="s">
        <v>5251</v>
      </c>
      <c r="F726" s="711"/>
      <c r="G726" s="711"/>
      <c r="H726" s="711"/>
      <c r="I726" s="711"/>
      <c r="J726" s="711">
        <v>5</v>
      </c>
      <c r="K726" s="711">
        <v>8230</v>
      </c>
      <c r="L726" s="711"/>
      <c r="M726" s="711">
        <v>1646</v>
      </c>
      <c r="N726" s="711">
        <v>1</v>
      </c>
      <c r="O726" s="711">
        <v>1662</v>
      </c>
      <c r="P726" s="701"/>
      <c r="Q726" s="712">
        <v>1662</v>
      </c>
    </row>
    <row r="727" spans="1:17" ht="14.4" customHeight="1" x14ac:dyDescent="0.3">
      <c r="A727" s="695" t="s">
        <v>556</v>
      </c>
      <c r="B727" s="696" t="s">
        <v>4329</v>
      </c>
      <c r="C727" s="696" t="s">
        <v>4124</v>
      </c>
      <c r="D727" s="696" t="s">
        <v>5252</v>
      </c>
      <c r="E727" s="696" t="s">
        <v>5253</v>
      </c>
      <c r="F727" s="711">
        <v>1</v>
      </c>
      <c r="G727" s="711">
        <v>320</v>
      </c>
      <c r="H727" s="711">
        <v>1</v>
      </c>
      <c r="I727" s="711">
        <v>320</v>
      </c>
      <c r="J727" s="711"/>
      <c r="K727" s="711"/>
      <c r="L727" s="711"/>
      <c r="M727" s="711"/>
      <c r="N727" s="711"/>
      <c r="O727" s="711"/>
      <c r="P727" s="701"/>
      <c r="Q727" s="712"/>
    </row>
    <row r="728" spans="1:17" ht="14.4" customHeight="1" x14ac:dyDescent="0.3">
      <c r="A728" s="695" t="s">
        <v>556</v>
      </c>
      <c r="B728" s="696" t="s">
        <v>4329</v>
      </c>
      <c r="C728" s="696" t="s">
        <v>4124</v>
      </c>
      <c r="D728" s="696" t="s">
        <v>5254</v>
      </c>
      <c r="E728" s="696" t="s">
        <v>5255</v>
      </c>
      <c r="F728" s="711">
        <v>2</v>
      </c>
      <c r="G728" s="711">
        <v>2954</v>
      </c>
      <c r="H728" s="711">
        <v>1</v>
      </c>
      <c r="I728" s="711">
        <v>1477</v>
      </c>
      <c r="J728" s="711">
        <v>2</v>
      </c>
      <c r="K728" s="711">
        <v>2962</v>
      </c>
      <c r="L728" s="711">
        <v>1.0027081922816521</v>
      </c>
      <c r="M728" s="711">
        <v>1481</v>
      </c>
      <c r="N728" s="711">
        <v>2</v>
      </c>
      <c r="O728" s="711">
        <v>2978</v>
      </c>
      <c r="P728" s="701">
        <v>1.008124576844956</v>
      </c>
      <c r="Q728" s="712">
        <v>1489</v>
      </c>
    </row>
    <row r="729" spans="1:17" ht="14.4" customHeight="1" x14ac:dyDescent="0.3">
      <c r="A729" s="695" t="s">
        <v>556</v>
      </c>
      <c r="B729" s="696" t="s">
        <v>4329</v>
      </c>
      <c r="C729" s="696" t="s">
        <v>4124</v>
      </c>
      <c r="D729" s="696" t="s">
        <v>5256</v>
      </c>
      <c r="E729" s="696" t="s">
        <v>5257</v>
      </c>
      <c r="F729" s="711"/>
      <c r="G729" s="711"/>
      <c r="H729" s="711"/>
      <c r="I729" s="711"/>
      <c r="J729" s="711">
        <v>1</v>
      </c>
      <c r="K729" s="711">
        <v>810</v>
      </c>
      <c r="L729" s="711"/>
      <c r="M729" s="711">
        <v>810</v>
      </c>
      <c r="N729" s="711"/>
      <c r="O729" s="711"/>
      <c r="P729" s="701"/>
      <c r="Q729" s="712"/>
    </row>
    <row r="730" spans="1:17" ht="14.4" customHeight="1" x14ac:dyDescent="0.3">
      <c r="A730" s="695" t="s">
        <v>556</v>
      </c>
      <c r="B730" s="696" t="s">
        <v>4329</v>
      </c>
      <c r="C730" s="696" t="s">
        <v>4124</v>
      </c>
      <c r="D730" s="696" t="s">
        <v>5258</v>
      </c>
      <c r="E730" s="696" t="s">
        <v>5259</v>
      </c>
      <c r="F730" s="711">
        <v>3</v>
      </c>
      <c r="G730" s="711">
        <v>5796</v>
      </c>
      <c r="H730" s="711">
        <v>1</v>
      </c>
      <c r="I730" s="711">
        <v>1932</v>
      </c>
      <c r="J730" s="711"/>
      <c r="K730" s="711"/>
      <c r="L730" s="711"/>
      <c r="M730" s="711"/>
      <c r="N730" s="711">
        <v>1</v>
      </c>
      <c r="O730" s="711">
        <v>1942</v>
      </c>
      <c r="P730" s="701">
        <v>0.33505866114561766</v>
      </c>
      <c r="Q730" s="712">
        <v>1942</v>
      </c>
    </row>
    <row r="731" spans="1:17" ht="14.4" customHeight="1" x14ac:dyDescent="0.3">
      <c r="A731" s="695" t="s">
        <v>556</v>
      </c>
      <c r="B731" s="696" t="s">
        <v>4329</v>
      </c>
      <c r="C731" s="696" t="s">
        <v>4124</v>
      </c>
      <c r="D731" s="696" t="s">
        <v>5260</v>
      </c>
      <c r="E731" s="696" t="s">
        <v>5261</v>
      </c>
      <c r="F731" s="711">
        <v>1</v>
      </c>
      <c r="G731" s="711">
        <v>3877</v>
      </c>
      <c r="H731" s="711">
        <v>1</v>
      </c>
      <c r="I731" s="711">
        <v>3877</v>
      </c>
      <c r="J731" s="711">
        <v>5</v>
      </c>
      <c r="K731" s="711">
        <v>19465</v>
      </c>
      <c r="L731" s="711">
        <v>5.0206345112200159</v>
      </c>
      <c r="M731" s="711">
        <v>3893</v>
      </c>
      <c r="N731" s="711"/>
      <c r="O731" s="711"/>
      <c r="P731" s="701"/>
      <c r="Q731" s="712"/>
    </row>
    <row r="732" spans="1:17" ht="14.4" customHeight="1" x14ac:dyDescent="0.3">
      <c r="A732" s="695" t="s">
        <v>556</v>
      </c>
      <c r="B732" s="696" t="s">
        <v>4329</v>
      </c>
      <c r="C732" s="696" t="s">
        <v>4124</v>
      </c>
      <c r="D732" s="696" t="s">
        <v>5262</v>
      </c>
      <c r="E732" s="696" t="s">
        <v>5263</v>
      </c>
      <c r="F732" s="711">
        <v>20</v>
      </c>
      <c r="G732" s="711">
        <v>26060</v>
      </c>
      <c r="H732" s="711">
        <v>1</v>
      </c>
      <c r="I732" s="711">
        <v>1303</v>
      </c>
      <c r="J732" s="711">
        <v>15</v>
      </c>
      <c r="K732" s="711">
        <v>19650</v>
      </c>
      <c r="L732" s="711">
        <v>0.75402916346891791</v>
      </c>
      <c r="M732" s="711">
        <v>1310</v>
      </c>
      <c r="N732" s="711">
        <v>11</v>
      </c>
      <c r="O732" s="711">
        <v>14438</v>
      </c>
      <c r="P732" s="701">
        <v>0.55402916346891784</v>
      </c>
      <c r="Q732" s="712">
        <v>1312.5454545454545</v>
      </c>
    </row>
    <row r="733" spans="1:17" ht="14.4" customHeight="1" x14ac:dyDescent="0.3">
      <c r="A733" s="695" t="s">
        <v>556</v>
      </c>
      <c r="B733" s="696" t="s">
        <v>4329</v>
      </c>
      <c r="C733" s="696" t="s">
        <v>4124</v>
      </c>
      <c r="D733" s="696" t="s">
        <v>5264</v>
      </c>
      <c r="E733" s="696" t="s">
        <v>5265</v>
      </c>
      <c r="F733" s="711">
        <v>11</v>
      </c>
      <c r="G733" s="711">
        <v>15576</v>
      </c>
      <c r="H733" s="711">
        <v>1</v>
      </c>
      <c r="I733" s="711">
        <v>1416</v>
      </c>
      <c r="J733" s="711">
        <v>8</v>
      </c>
      <c r="K733" s="711">
        <v>11384</v>
      </c>
      <c r="L733" s="711">
        <v>0.73086800205444269</v>
      </c>
      <c r="M733" s="711">
        <v>1423</v>
      </c>
      <c r="N733" s="711">
        <v>10</v>
      </c>
      <c r="O733" s="711">
        <v>14272</v>
      </c>
      <c r="P733" s="701">
        <v>0.91628145865433996</v>
      </c>
      <c r="Q733" s="712">
        <v>1427.2</v>
      </c>
    </row>
    <row r="734" spans="1:17" ht="14.4" customHeight="1" x14ac:dyDescent="0.3">
      <c r="A734" s="695" t="s">
        <v>556</v>
      </c>
      <c r="B734" s="696" t="s">
        <v>4329</v>
      </c>
      <c r="C734" s="696" t="s">
        <v>4124</v>
      </c>
      <c r="D734" s="696" t="s">
        <v>5266</v>
      </c>
      <c r="E734" s="696" t="s">
        <v>5267</v>
      </c>
      <c r="F734" s="711">
        <v>1</v>
      </c>
      <c r="G734" s="711">
        <v>1040</v>
      </c>
      <c r="H734" s="711">
        <v>1</v>
      </c>
      <c r="I734" s="711">
        <v>1040</v>
      </c>
      <c r="J734" s="711">
        <v>8</v>
      </c>
      <c r="K734" s="711">
        <v>8392</v>
      </c>
      <c r="L734" s="711">
        <v>8.069230769230769</v>
      </c>
      <c r="M734" s="711">
        <v>1049</v>
      </c>
      <c r="N734" s="711">
        <v>4</v>
      </c>
      <c r="O734" s="711">
        <v>4196</v>
      </c>
      <c r="P734" s="701">
        <v>4.0346153846153845</v>
      </c>
      <c r="Q734" s="712">
        <v>1049</v>
      </c>
    </row>
    <row r="735" spans="1:17" ht="14.4" customHeight="1" x14ac:dyDescent="0.3">
      <c r="A735" s="695" t="s">
        <v>556</v>
      </c>
      <c r="B735" s="696" t="s">
        <v>4329</v>
      </c>
      <c r="C735" s="696" t="s">
        <v>4124</v>
      </c>
      <c r="D735" s="696" t="s">
        <v>5268</v>
      </c>
      <c r="E735" s="696" t="s">
        <v>5269</v>
      </c>
      <c r="F735" s="711">
        <v>3</v>
      </c>
      <c r="G735" s="711">
        <v>3579</v>
      </c>
      <c r="H735" s="711">
        <v>1</v>
      </c>
      <c r="I735" s="711">
        <v>1193</v>
      </c>
      <c r="J735" s="711">
        <v>5</v>
      </c>
      <c r="K735" s="711">
        <v>5995</v>
      </c>
      <c r="L735" s="711">
        <v>1.6750488963397596</v>
      </c>
      <c r="M735" s="711">
        <v>1199</v>
      </c>
      <c r="N735" s="711">
        <v>4</v>
      </c>
      <c r="O735" s="711">
        <v>4805</v>
      </c>
      <c r="P735" s="701">
        <v>1.3425537859737358</v>
      </c>
      <c r="Q735" s="712">
        <v>1201.25</v>
      </c>
    </row>
    <row r="736" spans="1:17" ht="14.4" customHeight="1" x14ac:dyDescent="0.3">
      <c r="A736" s="695" t="s">
        <v>556</v>
      </c>
      <c r="B736" s="696" t="s">
        <v>4329</v>
      </c>
      <c r="C736" s="696" t="s">
        <v>4124</v>
      </c>
      <c r="D736" s="696" t="s">
        <v>5270</v>
      </c>
      <c r="E736" s="696" t="s">
        <v>5271</v>
      </c>
      <c r="F736" s="711">
        <v>4</v>
      </c>
      <c r="G736" s="711">
        <v>5204</v>
      </c>
      <c r="H736" s="711">
        <v>1</v>
      </c>
      <c r="I736" s="711">
        <v>1301</v>
      </c>
      <c r="J736" s="711">
        <v>2</v>
      </c>
      <c r="K736" s="711">
        <v>2614</v>
      </c>
      <c r="L736" s="711">
        <v>0.50230591852421214</v>
      </c>
      <c r="M736" s="711">
        <v>1307</v>
      </c>
      <c r="N736" s="711"/>
      <c r="O736" s="711"/>
      <c r="P736" s="701"/>
      <c r="Q736" s="712"/>
    </row>
    <row r="737" spans="1:17" ht="14.4" customHeight="1" x14ac:dyDescent="0.3">
      <c r="A737" s="695" t="s">
        <v>556</v>
      </c>
      <c r="B737" s="696" t="s">
        <v>4329</v>
      </c>
      <c r="C737" s="696" t="s">
        <v>4124</v>
      </c>
      <c r="D737" s="696" t="s">
        <v>5272</v>
      </c>
      <c r="E737" s="696" t="s">
        <v>5273</v>
      </c>
      <c r="F737" s="711">
        <v>2</v>
      </c>
      <c r="G737" s="711">
        <v>4960</v>
      </c>
      <c r="H737" s="711">
        <v>1</v>
      </c>
      <c r="I737" s="711">
        <v>2480</v>
      </c>
      <c r="J737" s="711"/>
      <c r="K737" s="711"/>
      <c r="L737" s="711"/>
      <c r="M737" s="711"/>
      <c r="N737" s="711"/>
      <c r="O737" s="711"/>
      <c r="P737" s="701"/>
      <c r="Q737" s="712"/>
    </row>
    <row r="738" spans="1:17" ht="14.4" customHeight="1" x14ac:dyDescent="0.3">
      <c r="A738" s="695" t="s">
        <v>556</v>
      </c>
      <c r="B738" s="696" t="s">
        <v>4329</v>
      </c>
      <c r="C738" s="696" t="s">
        <v>4124</v>
      </c>
      <c r="D738" s="696" t="s">
        <v>5274</v>
      </c>
      <c r="E738" s="696" t="s">
        <v>5275</v>
      </c>
      <c r="F738" s="711">
        <v>1</v>
      </c>
      <c r="G738" s="711">
        <v>1793</v>
      </c>
      <c r="H738" s="711">
        <v>1</v>
      </c>
      <c r="I738" s="711">
        <v>1793</v>
      </c>
      <c r="J738" s="711">
        <v>2</v>
      </c>
      <c r="K738" s="711">
        <v>3592</v>
      </c>
      <c r="L738" s="711">
        <v>2.0033463469046291</v>
      </c>
      <c r="M738" s="711">
        <v>1796</v>
      </c>
      <c r="N738" s="711">
        <v>2</v>
      </c>
      <c r="O738" s="711">
        <v>3592</v>
      </c>
      <c r="P738" s="701">
        <v>2.0033463469046291</v>
      </c>
      <c r="Q738" s="712">
        <v>1796</v>
      </c>
    </row>
    <row r="739" spans="1:17" ht="14.4" customHeight="1" x14ac:dyDescent="0.3">
      <c r="A739" s="695" t="s">
        <v>556</v>
      </c>
      <c r="B739" s="696" t="s">
        <v>4329</v>
      </c>
      <c r="C739" s="696" t="s">
        <v>4124</v>
      </c>
      <c r="D739" s="696" t="s">
        <v>5276</v>
      </c>
      <c r="E739" s="696" t="s">
        <v>5277</v>
      </c>
      <c r="F739" s="711">
        <v>12</v>
      </c>
      <c r="G739" s="711">
        <v>58908</v>
      </c>
      <c r="H739" s="711">
        <v>1</v>
      </c>
      <c r="I739" s="711">
        <v>4909</v>
      </c>
      <c r="J739" s="711">
        <v>10</v>
      </c>
      <c r="K739" s="711">
        <v>49320</v>
      </c>
      <c r="L739" s="711">
        <v>0.83723772662456708</v>
      </c>
      <c r="M739" s="711">
        <v>4932</v>
      </c>
      <c r="N739" s="711">
        <v>10</v>
      </c>
      <c r="O739" s="711">
        <v>49404</v>
      </c>
      <c r="P739" s="701">
        <v>0.83866367895701777</v>
      </c>
      <c r="Q739" s="712">
        <v>4940.3999999999996</v>
      </c>
    </row>
    <row r="740" spans="1:17" ht="14.4" customHeight="1" x14ac:dyDescent="0.3">
      <c r="A740" s="695" t="s">
        <v>556</v>
      </c>
      <c r="B740" s="696" t="s">
        <v>4329</v>
      </c>
      <c r="C740" s="696" t="s">
        <v>4124</v>
      </c>
      <c r="D740" s="696" t="s">
        <v>5278</v>
      </c>
      <c r="E740" s="696" t="s">
        <v>5279</v>
      </c>
      <c r="F740" s="711"/>
      <c r="G740" s="711"/>
      <c r="H740" s="711"/>
      <c r="I740" s="711"/>
      <c r="J740" s="711"/>
      <c r="K740" s="711"/>
      <c r="L740" s="711"/>
      <c r="M740" s="711"/>
      <c r="N740" s="711">
        <v>1</v>
      </c>
      <c r="O740" s="711">
        <v>440</v>
      </c>
      <c r="P740" s="701"/>
      <c r="Q740" s="712">
        <v>440</v>
      </c>
    </row>
    <row r="741" spans="1:17" ht="14.4" customHeight="1" x14ac:dyDescent="0.3">
      <c r="A741" s="695" t="s">
        <v>556</v>
      </c>
      <c r="B741" s="696" t="s">
        <v>4329</v>
      </c>
      <c r="C741" s="696" t="s">
        <v>4124</v>
      </c>
      <c r="D741" s="696" t="s">
        <v>5280</v>
      </c>
      <c r="E741" s="696" t="s">
        <v>5281</v>
      </c>
      <c r="F741" s="711">
        <v>2</v>
      </c>
      <c r="G741" s="711">
        <v>5378</v>
      </c>
      <c r="H741" s="711">
        <v>1</v>
      </c>
      <c r="I741" s="711">
        <v>2689</v>
      </c>
      <c r="J741" s="711">
        <v>2</v>
      </c>
      <c r="K741" s="711">
        <v>5404</v>
      </c>
      <c r="L741" s="711">
        <v>1.0048345109706212</v>
      </c>
      <c r="M741" s="711">
        <v>2702</v>
      </c>
      <c r="N741" s="711">
        <v>2</v>
      </c>
      <c r="O741" s="711">
        <v>5404</v>
      </c>
      <c r="P741" s="701">
        <v>1.0048345109706212</v>
      </c>
      <c r="Q741" s="712">
        <v>2702</v>
      </c>
    </row>
    <row r="742" spans="1:17" ht="14.4" customHeight="1" x14ac:dyDescent="0.3">
      <c r="A742" s="695" t="s">
        <v>556</v>
      </c>
      <c r="B742" s="696" t="s">
        <v>4329</v>
      </c>
      <c r="C742" s="696" t="s">
        <v>4124</v>
      </c>
      <c r="D742" s="696" t="s">
        <v>5282</v>
      </c>
      <c r="E742" s="696" t="s">
        <v>5283</v>
      </c>
      <c r="F742" s="711">
        <v>5</v>
      </c>
      <c r="G742" s="711">
        <v>11360</v>
      </c>
      <c r="H742" s="711">
        <v>1</v>
      </c>
      <c r="I742" s="711">
        <v>2272</v>
      </c>
      <c r="J742" s="711">
        <v>5</v>
      </c>
      <c r="K742" s="711">
        <v>11420</v>
      </c>
      <c r="L742" s="711">
        <v>1.005281690140845</v>
      </c>
      <c r="M742" s="711">
        <v>2284</v>
      </c>
      <c r="N742" s="711">
        <v>9</v>
      </c>
      <c r="O742" s="711">
        <v>20640</v>
      </c>
      <c r="P742" s="701">
        <v>1.8169014084507042</v>
      </c>
      <c r="Q742" s="712">
        <v>2293.3333333333335</v>
      </c>
    </row>
    <row r="743" spans="1:17" ht="14.4" customHeight="1" x14ac:dyDescent="0.3">
      <c r="A743" s="695" t="s">
        <v>556</v>
      </c>
      <c r="B743" s="696" t="s">
        <v>4329</v>
      </c>
      <c r="C743" s="696" t="s">
        <v>4124</v>
      </c>
      <c r="D743" s="696" t="s">
        <v>4290</v>
      </c>
      <c r="E743" s="696" t="s">
        <v>4291</v>
      </c>
      <c r="F743" s="711"/>
      <c r="G743" s="711"/>
      <c r="H743" s="711"/>
      <c r="I743" s="711"/>
      <c r="J743" s="711"/>
      <c r="K743" s="711"/>
      <c r="L743" s="711"/>
      <c r="M743" s="711"/>
      <c r="N743" s="711">
        <v>1</v>
      </c>
      <c r="O743" s="711">
        <v>823</v>
      </c>
      <c r="P743" s="701"/>
      <c r="Q743" s="712">
        <v>823</v>
      </c>
    </row>
    <row r="744" spans="1:17" ht="14.4" customHeight="1" x14ac:dyDescent="0.3">
      <c r="A744" s="695" t="s">
        <v>556</v>
      </c>
      <c r="B744" s="696" t="s">
        <v>4329</v>
      </c>
      <c r="C744" s="696" t="s">
        <v>4124</v>
      </c>
      <c r="D744" s="696" t="s">
        <v>5284</v>
      </c>
      <c r="E744" s="696" t="s">
        <v>5285</v>
      </c>
      <c r="F744" s="711">
        <v>2</v>
      </c>
      <c r="G744" s="711">
        <v>4328</v>
      </c>
      <c r="H744" s="711">
        <v>1</v>
      </c>
      <c r="I744" s="711">
        <v>2164</v>
      </c>
      <c r="J744" s="711">
        <v>2</v>
      </c>
      <c r="K744" s="711">
        <v>4342</v>
      </c>
      <c r="L744" s="711">
        <v>1.0032347504621073</v>
      </c>
      <c r="M744" s="711">
        <v>2171</v>
      </c>
      <c r="N744" s="711">
        <v>2</v>
      </c>
      <c r="O744" s="711">
        <v>4356</v>
      </c>
      <c r="P744" s="701">
        <v>1.0064695009242144</v>
      </c>
      <c r="Q744" s="712">
        <v>2178</v>
      </c>
    </row>
    <row r="745" spans="1:17" ht="14.4" customHeight="1" x14ac:dyDescent="0.3">
      <c r="A745" s="695" t="s">
        <v>556</v>
      </c>
      <c r="B745" s="696" t="s">
        <v>4329</v>
      </c>
      <c r="C745" s="696" t="s">
        <v>4124</v>
      </c>
      <c r="D745" s="696" t="s">
        <v>4357</v>
      </c>
      <c r="E745" s="696" t="s">
        <v>4358</v>
      </c>
      <c r="F745" s="711"/>
      <c r="G745" s="711"/>
      <c r="H745" s="711"/>
      <c r="I745" s="711"/>
      <c r="J745" s="711">
        <v>2</v>
      </c>
      <c r="K745" s="711">
        <v>0</v>
      </c>
      <c r="L745" s="711"/>
      <c r="M745" s="711">
        <v>0</v>
      </c>
      <c r="N745" s="711">
        <v>9</v>
      </c>
      <c r="O745" s="711">
        <v>0</v>
      </c>
      <c r="P745" s="701"/>
      <c r="Q745" s="712">
        <v>0</v>
      </c>
    </row>
    <row r="746" spans="1:17" ht="14.4" customHeight="1" x14ac:dyDescent="0.3">
      <c r="A746" s="695" t="s">
        <v>556</v>
      </c>
      <c r="B746" s="696" t="s">
        <v>4329</v>
      </c>
      <c r="C746" s="696" t="s">
        <v>4124</v>
      </c>
      <c r="D746" s="696" t="s">
        <v>5286</v>
      </c>
      <c r="E746" s="696" t="s">
        <v>5287</v>
      </c>
      <c r="F746" s="711"/>
      <c r="G746" s="711"/>
      <c r="H746" s="711"/>
      <c r="I746" s="711"/>
      <c r="J746" s="711">
        <v>1</v>
      </c>
      <c r="K746" s="711">
        <v>112</v>
      </c>
      <c r="L746" s="711"/>
      <c r="M746" s="711">
        <v>112</v>
      </c>
      <c r="N746" s="711">
        <v>1</v>
      </c>
      <c r="O746" s="711">
        <v>112</v>
      </c>
      <c r="P746" s="701"/>
      <c r="Q746" s="712">
        <v>112</v>
      </c>
    </row>
    <row r="747" spans="1:17" ht="14.4" customHeight="1" x14ac:dyDescent="0.3">
      <c r="A747" s="695" t="s">
        <v>556</v>
      </c>
      <c r="B747" s="696" t="s">
        <v>4329</v>
      </c>
      <c r="C747" s="696" t="s">
        <v>4124</v>
      </c>
      <c r="D747" s="696" t="s">
        <v>4294</v>
      </c>
      <c r="E747" s="696" t="s">
        <v>4295</v>
      </c>
      <c r="F747" s="711">
        <v>4</v>
      </c>
      <c r="G747" s="711">
        <v>296</v>
      </c>
      <c r="H747" s="711">
        <v>1</v>
      </c>
      <c r="I747" s="711">
        <v>74</v>
      </c>
      <c r="J747" s="711"/>
      <c r="K747" s="711"/>
      <c r="L747" s="711"/>
      <c r="M747" s="711"/>
      <c r="N747" s="711"/>
      <c r="O747" s="711"/>
      <c r="P747" s="701"/>
      <c r="Q747" s="712"/>
    </row>
    <row r="748" spans="1:17" ht="14.4" customHeight="1" x14ac:dyDescent="0.3">
      <c r="A748" s="695" t="s">
        <v>556</v>
      </c>
      <c r="B748" s="696" t="s">
        <v>4329</v>
      </c>
      <c r="C748" s="696" t="s">
        <v>4124</v>
      </c>
      <c r="D748" s="696" t="s">
        <v>5288</v>
      </c>
      <c r="E748" s="696" t="s">
        <v>5289</v>
      </c>
      <c r="F748" s="711">
        <v>1</v>
      </c>
      <c r="G748" s="711">
        <v>529</v>
      </c>
      <c r="H748" s="711">
        <v>1</v>
      </c>
      <c r="I748" s="711">
        <v>529</v>
      </c>
      <c r="J748" s="711">
        <v>2</v>
      </c>
      <c r="K748" s="711">
        <v>1066</v>
      </c>
      <c r="L748" s="711">
        <v>2.0151228733459359</v>
      </c>
      <c r="M748" s="711">
        <v>533</v>
      </c>
      <c r="N748" s="711"/>
      <c r="O748" s="711"/>
      <c r="P748" s="701"/>
      <c r="Q748" s="712"/>
    </row>
    <row r="749" spans="1:17" ht="14.4" customHeight="1" x14ac:dyDescent="0.3">
      <c r="A749" s="695" t="s">
        <v>556</v>
      </c>
      <c r="B749" s="696" t="s">
        <v>4329</v>
      </c>
      <c r="C749" s="696" t="s">
        <v>4124</v>
      </c>
      <c r="D749" s="696" t="s">
        <v>5290</v>
      </c>
      <c r="E749" s="696" t="s">
        <v>5291</v>
      </c>
      <c r="F749" s="711">
        <v>1</v>
      </c>
      <c r="G749" s="711">
        <v>3504</v>
      </c>
      <c r="H749" s="711">
        <v>1</v>
      </c>
      <c r="I749" s="711">
        <v>3504</v>
      </c>
      <c r="J749" s="711"/>
      <c r="K749" s="711"/>
      <c r="L749" s="711"/>
      <c r="M749" s="711"/>
      <c r="N749" s="711"/>
      <c r="O749" s="711"/>
      <c r="P749" s="701"/>
      <c r="Q749" s="712"/>
    </row>
    <row r="750" spans="1:17" ht="14.4" customHeight="1" x14ac:dyDescent="0.3">
      <c r="A750" s="695" t="s">
        <v>556</v>
      </c>
      <c r="B750" s="696" t="s">
        <v>4329</v>
      </c>
      <c r="C750" s="696" t="s">
        <v>4124</v>
      </c>
      <c r="D750" s="696" t="s">
        <v>5292</v>
      </c>
      <c r="E750" s="696" t="s">
        <v>5057</v>
      </c>
      <c r="F750" s="711">
        <v>2</v>
      </c>
      <c r="G750" s="711">
        <v>1110</v>
      </c>
      <c r="H750" s="711">
        <v>1</v>
      </c>
      <c r="I750" s="711">
        <v>555</v>
      </c>
      <c r="J750" s="711">
        <v>1</v>
      </c>
      <c r="K750" s="711">
        <v>559</v>
      </c>
      <c r="L750" s="711">
        <v>0.50360360360360357</v>
      </c>
      <c r="M750" s="711">
        <v>559</v>
      </c>
      <c r="N750" s="711"/>
      <c r="O750" s="711"/>
      <c r="P750" s="701"/>
      <c r="Q750" s="712"/>
    </row>
    <row r="751" spans="1:17" ht="14.4" customHeight="1" x14ac:dyDescent="0.3">
      <c r="A751" s="695" t="s">
        <v>556</v>
      </c>
      <c r="B751" s="696" t="s">
        <v>4329</v>
      </c>
      <c r="C751" s="696" t="s">
        <v>4124</v>
      </c>
      <c r="D751" s="696" t="s">
        <v>5293</v>
      </c>
      <c r="E751" s="696" t="s">
        <v>5294</v>
      </c>
      <c r="F751" s="711">
        <v>4</v>
      </c>
      <c r="G751" s="711">
        <v>10172</v>
      </c>
      <c r="H751" s="711">
        <v>1</v>
      </c>
      <c r="I751" s="711">
        <v>2543</v>
      </c>
      <c r="J751" s="711">
        <v>2</v>
      </c>
      <c r="K751" s="711">
        <v>5106</v>
      </c>
      <c r="L751" s="711">
        <v>0.50196618167518681</v>
      </c>
      <c r="M751" s="711">
        <v>2553</v>
      </c>
      <c r="N751" s="711">
        <v>1</v>
      </c>
      <c r="O751" s="711">
        <v>2570</v>
      </c>
      <c r="P751" s="701">
        <v>0.25265434526150216</v>
      </c>
      <c r="Q751" s="712">
        <v>2570</v>
      </c>
    </row>
    <row r="752" spans="1:17" ht="14.4" customHeight="1" x14ac:dyDescent="0.3">
      <c r="A752" s="695" t="s">
        <v>556</v>
      </c>
      <c r="B752" s="696" t="s">
        <v>4329</v>
      </c>
      <c r="C752" s="696" t="s">
        <v>4124</v>
      </c>
      <c r="D752" s="696" t="s">
        <v>5295</v>
      </c>
      <c r="E752" s="696" t="s">
        <v>5296</v>
      </c>
      <c r="F752" s="711">
        <v>1</v>
      </c>
      <c r="G752" s="711">
        <v>3888</v>
      </c>
      <c r="H752" s="711">
        <v>1</v>
      </c>
      <c r="I752" s="711">
        <v>3888</v>
      </c>
      <c r="J752" s="711"/>
      <c r="K752" s="711"/>
      <c r="L752" s="711"/>
      <c r="M752" s="711"/>
      <c r="N752" s="711">
        <v>1</v>
      </c>
      <c r="O752" s="711">
        <v>3942</v>
      </c>
      <c r="P752" s="701">
        <v>1.0138888888888888</v>
      </c>
      <c r="Q752" s="712">
        <v>3942</v>
      </c>
    </row>
    <row r="753" spans="1:17" ht="14.4" customHeight="1" x14ac:dyDescent="0.3">
      <c r="A753" s="695" t="s">
        <v>556</v>
      </c>
      <c r="B753" s="696" t="s">
        <v>4329</v>
      </c>
      <c r="C753" s="696" t="s">
        <v>4124</v>
      </c>
      <c r="D753" s="696" t="s">
        <v>5297</v>
      </c>
      <c r="E753" s="696" t="s">
        <v>5298</v>
      </c>
      <c r="F753" s="711">
        <v>9</v>
      </c>
      <c r="G753" s="711">
        <v>19944</v>
      </c>
      <c r="H753" s="711">
        <v>1</v>
      </c>
      <c r="I753" s="711">
        <v>2216</v>
      </c>
      <c r="J753" s="711">
        <v>6</v>
      </c>
      <c r="K753" s="711">
        <v>13392</v>
      </c>
      <c r="L753" s="711">
        <v>0.67148014440433212</v>
      </c>
      <c r="M753" s="711">
        <v>2232</v>
      </c>
      <c r="N753" s="711">
        <v>4</v>
      </c>
      <c r="O753" s="711">
        <v>8928</v>
      </c>
      <c r="P753" s="701">
        <v>0.44765342960288806</v>
      </c>
      <c r="Q753" s="712">
        <v>2232</v>
      </c>
    </row>
    <row r="754" spans="1:17" ht="14.4" customHeight="1" x14ac:dyDescent="0.3">
      <c r="A754" s="695" t="s">
        <v>556</v>
      </c>
      <c r="B754" s="696" t="s">
        <v>4329</v>
      </c>
      <c r="C754" s="696" t="s">
        <v>4124</v>
      </c>
      <c r="D754" s="696" t="s">
        <v>5299</v>
      </c>
      <c r="E754" s="696" t="s">
        <v>5300</v>
      </c>
      <c r="F754" s="711">
        <v>4</v>
      </c>
      <c r="G754" s="711">
        <v>12492</v>
      </c>
      <c r="H754" s="711">
        <v>1</v>
      </c>
      <c r="I754" s="711">
        <v>3123</v>
      </c>
      <c r="J754" s="711"/>
      <c r="K754" s="711"/>
      <c r="L754" s="711"/>
      <c r="M754" s="711"/>
      <c r="N754" s="711"/>
      <c r="O754" s="711"/>
      <c r="P754" s="701"/>
      <c r="Q754" s="712"/>
    </row>
    <row r="755" spans="1:17" ht="14.4" customHeight="1" x14ac:dyDescent="0.3">
      <c r="A755" s="695" t="s">
        <v>556</v>
      </c>
      <c r="B755" s="696" t="s">
        <v>4329</v>
      </c>
      <c r="C755" s="696" t="s">
        <v>4124</v>
      </c>
      <c r="D755" s="696" t="s">
        <v>5301</v>
      </c>
      <c r="E755" s="696" t="s">
        <v>5302</v>
      </c>
      <c r="F755" s="711">
        <v>1</v>
      </c>
      <c r="G755" s="711">
        <v>2487</v>
      </c>
      <c r="H755" s="711">
        <v>1</v>
      </c>
      <c r="I755" s="711">
        <v>2487</v>
      </c>
      <c r="J755" s="711"/>
      <c r="K755" s="711"/>
      <c r="L755" s="711"/>
      <c r="M755" s="711"/>
      <c r="N755" s="711">
        <v>1</v>
      </c>
      <c r="O755" s="711">
        <v>2494</v>
      </c>
      <c r="P755" s="701">
        <v>1.0028146361077603</v>
      </c>
      <c r="Q755" s="712">
        <v>2494</v>
      </c>
    </row>
    <row r="756" spans="1:17" ht="14.4" customHeight="1" x14ac:dyDescent="0.3">
      <c r="A756" s="695" t="s">
        <v>556</v>
      </c>
      <c r="B756" s="696" t="s">
        <v>4329</v>
      </c>
      <c r="C756" s="696" t="s">
        <v>4124</v>
      </c>
      <c r="D756" s="696" t="s">
        <v>5303</v>
      </c>
      <c r="E756" s="696" t="s">
        <v>5304</v>
      </c>
      <c r="F756" s="711">
        <v>2</v>
      </c>
      <c r="G756" s="711">
        <v>3826</v>
      </c>
      <c r="H756" s="711">
        <v>1</v>
      </c>
      <c r="I756" s="711">
        <v>1913</v>
      </c>
      <c r="J756" s="711">
        <v>1</v>
      </c>
      <c r="K756" s="711">
        <v>1920</v>
      </c>
      <c r="L756" s="711">
        <v>0.50182958703606895</v>
      </c>
      <c r="M756" s="711">
        <v>1920</v>
      </c>
      <c r="N756" s="711"/>
      <c r="O756" s="711"/>
      <c r="P756" s="701"/>
      <c r="Q756" s="712"/>
    </row>
    <row r="757" spans="1:17" ht="14.4" customHeight="1" x14ac:dyDescent="0.3">
      <c r="A757" s="695" t="s">
        <v>556</v>
      </c>
      <c r="B757" s="696" t="s">
        <v>4329</v>
      </c>
      <c r="C757" s="696" t="s">
        <v>4124</v>
      </c>
      <c r="D757" s="696" t="s">
        <v>5305</v>
      </c>
      <c r="E757" s="696" t="s">
        <v>5306</v>
      </c>
      <c r="F757" s="711">
        <v>5</v>
      </c>
      <c r="G757" s="711">
        <v>10965</v>
      </c>
      <c r="H757" s="711">
        <v>1</v>
      </c>
      <c r="I757" s="711">
        <v>2193</v>
      </c>
      <c r="J757" s="711">
        <v>1</v>
      </c>
      <c r="K757" s="711">
        <v>2197</v>
      </c>
      <c r="L757" s="711">
        <v>0.20036479708162336</v>
      </c>
      <c r="M757" s="711">
        <v>2197</v>
      </c>
      <c r="N757" s="711"/>
      <c r="O757" s="711"/>
      <c r="P757" s="701"/>
      <c r="Q757" s="712"/>
    </row>
    <row r="758" spans="1:17" ht="14.4" customHeight="1" x14ac:dyDescent="0.3">
      <c r="A758" s="695" t="s">
        <v>556</v>
      </c>
      <c r="B758" s="696" t="s">
        <v>4329</v>
      </c>
      <c r="C758" s="696" t="s">
        <v>4124</v>
      </c>
      <c r="D758" s="696" t="s">
        <v>5307</v>
      </c>
      <c r="E758" s="696" t="s">
        <v>5308</v>
      </c>
      <c r="F758" s="711">
        <v>1</v>
      </c>
      <c r="G758" s="711">
        <v>3559</v>
      </c>
      <c r="H758" s="711">
        <v>1</v>
      </c>
      <c r="I758" s="711">
        <v>3559</v>
      </c>
      <c r="J758" s="711">
        <v>1</v>
      </c>
      <c r="K758" s="711">
        <v>3571</v>
      </c>
      <c r="L758" s="711">
        <v>1.003371733633043</v>
      </c>
      <c r="M758" s="711">
        <v>3571</v>
      </c>
      <c r="N758" s="711">
        <v>2</v>
      </c>
      <c r="O758" s="711">
        <v>7163</v>
      </c>
      <c r="P758" s="701">
        <v>2.0126440011239111</v>
      </c>
      <c r="Q758" s="712">
        <v>3581.5</v>
      </c>
    </row>
    <row r="759" spans="1:17" ht="14.4" customHeight="1" x14ac:dyDescent="0.3">
      <c r="A759" s="695" t="s">
        <v>556</v>
      </c>
      <c r="B759" s="696" t="s">
        <v>4329</v>
      </c>
      <c r="C759" s="696" t="s">
        <v>4124</v>
      </c>
      <c r="D759" s="696" t="s">
        <v>5309</v>
      </c>
      <c r="E759" s="696" t="s">
        <v>5310</v>
      </c>
      <c r="F759" s="711"/>
      <c r="G759" s="711"/>
      <c r="H759" s="711"/>
      <c r="I759" s="711"/>
      <c r="J759" s="711">
        <v>4</v>
      </c>
      <c r="K759" s="711">
        <v>19796</v>
      </c>
      <c r="L759" s="711"/>
      <c r="M759" s="711">
        <v>4949</v>
      </c>
      <c r="N759" s="711"/>
      <c r="O759" s="711"/>
      <c r="P759" s="701"/>
      <c r="Q759" s="712"/>
    </row>
    <row r="760" spans="1:17" ht="14.4" customHeight="1" x14ac:dyDescent="0.3">
      <c r="A760" s="695" t="s">
        <v>556</v>
      </c>
      <c r="B760" s="696" t="s">
        <v>4329</v>
      </c>
      <c r="C760" s="696" t="s">
        <v>4124</v>
      </c>
      <c r="D760" s="696" t="s">
        <v>5311</v>
      </c>
      <c r="E760" s="696" t="s">
        <v>5312</v>
      </c>
      <c r="F760" s="711">
        <v>10</v>
      </c>
      <c r="G760" s="711">
        <v>35130</v>
      </c>
      <c r="H760" s="711">
        <v>1</v>
      </c>
      <c r="I760" s="711">
        <v>3513</v>
      </c>
      <c r="J760" s="711">
        <v>5</v>
      </c>
      <c r="K760" s="711">
        <v>17645</v>
      </c>
      <c r="L760" s="711">
        <v>0.50227725590663252</v>
      </c>
      <c r="M760" s="711">
        <v>3529</v>
      </c>
      <c r="N760" s="711">
        <v>9</v>
      </c>
      <c r="O760" s="711">
        <v>31896</v>
      </c>
      <c r="P760" s="701">
        <v>0.90794192997438083</v>
      </c>
      <c r="Q760" s="712">
        <v>3544</v>
      </c>
    </row>
    <row r="761" spans="1:17" ht="14.4" customHeight="1" x14ac:dyDescent="0.3">
      <c r="A761" s="695" t="s">
        <v>556</v>
      </c>
      <c r="B761" s="696" t="s">
        <v>4329</v>
      </c>
      <c r="C761" s="696" t="s">
        <v>4124</v>
      </c>
      <c r="D761" s="696" t="s">
        <v>5313</v>
      </c>
      <c r="E761" s="696" t="s">
        <v>5314</v>
      </c>
      <c r="F761" s="711">
        <v>1</v>
      </c>
      <c r="G761" s="711">
        <v>1095</v>
      </c>
      <c r="H761" s="711">
        <v>1</v>
      </c>
      <c r="I761" s="711">
        <v>1095</v>
      </c>
      <c r="J761" s="711"/>
      <c r="K761" s="711"/>
      <c r="L761" s="711"/>
      <c r="M761" s="711"/>
      <c r="N761" s="711"/>
      <c r="O761" s="711"/>
      <c r="P761" s="701"/>
      <c r="Q761" s="712"/>
    </row>
    <row r="762" spans="1:17" ht="14.4" customHeight="1" x14ac:dyDescent="0.3">
      <c r="A762" s="695" t="s">
        <v>556</v>
      </c>
      <c r="B762" s="696" t="s">
        <v>4329</v>
      </c>
      <c r="C762" s="696" t="s">
        <v>4124</v>
      </c>
      <c r="D762" s="696" t="s">
        <v>5315</v>
      </c>
      <c r="E762" s="696" t="s">
        <v>5316</v>
      </c>
      <c r="F762" s="711"/>
      <c r="G762" s="711"/>
      <c r="H762" s="711"/>
      <c r="I762" s="711"/>
      <c r="J762" s="711">
        <v>3</v>
      </c>
      <c r="K762" s="711">
        <v>8538</v>
      </c>
      <c r="L762" s="711"/>
      <c r="M762" s="711">
        <v>2846</v>
      </c>
      <c r="N762" s="711">
        <v>3</v>
      </c>
      <c r="O762" s="711">
        <v>8564</v>
      </c>
      <c r="P762" s="701"/>
      <c r="Q762" s="712">
        <v>2854.6666666666665</v>
      </c>
    </row>
    <row r="763" spans="1:17" ht="14.4" customHeight="1" x14ac:dyDescent="0.3">
      <c r="A763" s="695" t="s">
        <v>556</v>
      </c>
      <c r="B763" s="696" t="s">
        <v>4329</v>
      </c>
      <c r="C763" s="696" t="s">
        <v>4124</v>
      </c>
      <c r="D763" s="696" t="s">
        <v>5317</v>
      </c>
      <c r="E763" s="696" t="s">
        <v>5318</v>
      </c>
      <c r="F763" s="711">
        <v>1</v>
      </c>
      <c r="G763" s="711">
        <v>1549</v>
      </c>
      <c r="H763" s="711">
        <v>1</v>
      </c>
      <c r="I763" s="711">
        <v>1549</v>
      </c>
      <c r="J763" s="711"/>
      <c r="K763" s="711"/>
      <c r="L763" s="711"/>
      <c r="M763" s="711"/>
      <c r="N763" s="711"/>
      <c r="O763" s="711"/>
      <c r="P763" s="701"/>
      <c r="Q763" s="712"/>
    </row>
    <row r="764" spans="1:17" ht="14.4" customHeight="1" x14ac:dyDescent="0.3">
      <c r="A764" s="695" t="s">
        <v>556</v>
      </c>
      <c r="B764" s="696" t="s">
        <v>4329</v>
      </c>
      <c r="C764" s="696" t="s">
        <v>4124</v>
      </c>
      <c r="D764" s="696" t="s">
        <v>5319</v>
      </c>
      <c r="E764" s="696" t="s">
        <v>5320</v>
      </c>
      <c r="F764" s="711">
        <v>1</v>
      </c>
      <c r="G764" s="711">
        <v>3493</v>
      </c>
      <c r="H764" s="711">
        <v>1</v>
      </c>
      <c r="I764" s="711">
        <v>3493</v>
      </c>
      <c r="J764" s="711"/>
      <c r="K764" s="711"/>
      <c r="L764" s="711"/>
      <c r="M764" s="711"/>
      <c r="N764" s="711">
        <v>1</v>
      </c>
      <c r="O764" s="711">
        <v>3509</v>
      </c>
      <c r="P764" s="701">
        <v>1.0045805897509303</v>
      </c>
      <c r="Q764" s="712">
        <v>3509</v>
      </c>
    </row>
    <row r="765" spans="1:17" ht="14.4" customHeight="1" x14ac:dyDescent="0.3">
      <c r="A765" s="695" t="s">
        <v>556</v>
      </c>
      <c r="B765" s="696" t="s">
        <v>4329</v>
      </c>
      <c r="C765" s="696" t="s">
        <v>4124</v>
      </c>
      <c r="D765" s="696" t="s">
        <v>5321</v>
      </c>
      <c r="E765" s="696" t="s">
        <v>5322</v>
      </c>
      <c r="F765" s="711">
        <v>4</v>
      </c>
      <c r="G765" s="711">
        <v>13712</v>
      </c>
      <c r="H765" s="711">
        <v>1</v>
      </c>
      <c r="I765" s="711">
        <v>3428</v>
      </c>
      <c r="J765" s="711"/>
      <c r="K765" s="711"/>
      <c r="L765" s="711"/>
      <c r="M765" s="711"/>
      <c r="N765" s="711">
        <v>1</v>
      </c>
      <c r="O765" s="711">
        <v>3444</v>
      </c>
      <c r="P765" s="701">
        <v>0.25116686114352393</v>
      </c>
      <c r="Q765" s="712">
        <v>3444</v>
      </c>
    </row>
    <row r="766" spans="1:17" ht="14.4" customHeight="1" x14ac:dyDescent="0.3">
      <c r="A766" s="695" t="s">
        <v>556</v>
      </c>
      <c r="B766" s="696" t="s">
        <v>4329</v>
      </c>
      <c r="C766" s="696" t="s">
        <v>4124</v>
      </c>
      <c r="D766" s="696" t="s">
        <v>5323</v>
      </c>
      <c r="E766" s="696" t="s">
        <v>5324</v>
      </c>
      <c r="F766" s="711"/>
      <c r="G766" s="711"/>
      <c r="H766" s="711"/>
      <c r="I766" s="711"/>
      <c r="J766" s="711"/>
      <c r="K766" s="711"/>
      <c r="L766" s="711"/>
      <c r="M766" s="711"/>
      <c r="N766" s="711">
        <v>1</v>
      </c>
      <c r="O766" s="711">
        <v>1808</v>
      </c>
      <c r="P766" s="701"/>
      <c r="Q766" s="712">
        <v>1808</v>
      </c>
    </row>
    <row r="767" spans="1:17" ht="14.4" customHeight="1" x14ac:dyDescent="0.3">
      <c r="A767" s="695" t="s">
        <v>556</v>
      </c>
      <c r="B767" s="696" t="s">
        <v>4329</v>
      </c>
      <c r="C767" s="696" t="s">
        <v>4124</v>
      </c>
      <c r="D767" s="696" t="s">
        <v>5325</v>
      </c>
      <c r="E767" s="696" t="s">
        <v>5326</v>
      </c>
      <c r="F767" s="711">
        <v>2</v>
      </c>
      <c r="G767" s="711">
        <v>2828</v>
      </c>
      <c r="H767" s="711">
        <v>1</v>
      </c>
      <c r="I767" s="711">
        <v>1414</v>
      </c>
      <c r="J767" s="711"/>
      <c r="K767" s="711"/>
      <c r="L767" s="711"/>
      <c r="M767" s="711"/>
      <c r="N767" s="711">
        <v>1</v>
      </c>
      <c r="O767" s="711">
        <v>1420</v>
      </c>
      <c r="P767" s="701">
        <v>0.50212164073550214</v>
      </c>
      <c r="Q767" s="712">
        <v>1420</v>
      </c>
    </row>
    <row r="768" spans="1:17" ht="14.4" customHeight="1" x14ac:dyDescent="0.3">
      <c r="A768" s="695" t="s">
        <v>556</v>
      </c>
      <c r="B768" s="696" t="s">
        <v>4329</v>
      </c>
      <c r="C768" s="696" t="s">
        <v>4124</v>
      </c>
      <c r="D768" s="696" t="s">
        <v>5327</v>
      </c>
      <c r="E768" s="696" t="s">
        <v>5328</v>
      </c>
      <c r="F768" s="711">
        <v>2</v>
      </c>
      <c r="G768" s="711">
        <v>7946</v>
      </c>
      <c r="H768" s="711">
        <v>1</v>
      </c>
      <c r="I768" s="711">
        <v>3973</v>
      </c>
      <c r="J768" s="711">
        <v>2</v>
      </c>
      <c r="K768" s="711">
        <v>7986</v>
      </c>
      <c r="L768" s="711">
        <v>1.0050339793606846</v>
      </c>
      <c r="M768" s="711">
        <v>3993</v>
      </c>
      <c r="N768" s="711">
        <v>1</v>
      </c>
      <c r="O768" s="711">
        <v>3993</v>
      </c>
      <c r="P768" s="701">
        <v>0.50251698968034231</v>
      </c>
      <c r="Q768" s="712">
        <v>3993</v>
      </c>
    </row>
    <row r="769" spans="1:17" ht="14.4" customHeight="1" x14ac:dyDescent="0.3">
      <c r="A769" s="695" t="s">
        <v>556</v>
      </c>
      <c r="B769" s="696" t="s">
        <v>4329</v>
      </c>
      <c r="C769" s="696" t="s">
        <v>4124</v>
      </c>
      <c r="D769" s="696" t="s">
        <v>5329</v>
      </c>
      <c r="E769" s="696" t="s">
        <v>5330</v>
      </c>
      <c r="F769" s="711"/>
      <c r="G769" s="711"/>
      <c r="H769" s="711"/>
      <c r="I769" s="711"/>
      <c r="J769" s="711"/>
      <c r="K769" s="711"/>
      <c r="L769" s="711"/>
      <c r="M769" s="711"/>
      <c r="N769" s="711">
        <v>1</v>
      </c>
      <c r="O769" s="711">
        <v>1125</v>
      </c>
      <c r="P769" s="701"/>
      <c r="Q769" s="712">
        <v>1125</v>
      </c>
    </row>
    <row r="770" spans="1:17" ht="14.4" customHeight="1" x14ac:dyDescent="0.3">
      <c r="A770" s="695" t="s">
        <v>556</v>
      </c>
      <c r="B770" s="696" t="s">
        <v>4329</v>
      </c>
      <c r="C770" s="696" t="s">
        <v>4124</v>
      </c>
      <c r="D770" s="696" t="s">
        <v>5331</v>
      </c>
      <c r="E770" s="696" t="s">
        <v>5332</v>
      </c>
      <c r="F770" s="711"/>
      <c r="G770" s="711"/>
      <c r="H770" s="711"/>
      <c r="I770" s="711"/>
      <c r="J770" s="711"/>
      <c r="K770" s="711"/>
      <c r="L770" s="711"/>
      <c r="M770" s="711"/>
      <c r="N770" s="711">
        <v>4</v>
      </c>
      <c r="O770" s="711">
        <v>7924</v>
      </c>
      <c r="P770" s="701"/>
      <c r="Q770" s="712">
        <v>1981</v>
      </c>
    </row>
    <row r="771" spans="1:17" ht="14.4" customHeight="1" x14ac:dyDescent="0.3">
      <c r="A771" s="695" t="s">
        <v>556</v>
      </c>
      <c r="B771" s="696" t="s">
        <v>4329</v>
      </c>
      <c r="C771" s="696" t="s">
        <v>4124</v>
      </c>
      <c r="D771" s="696" t="s">
        <v>5333</v>
      </c>
      <c r="E771" s="696" t="s">
        <v>5334</v>
      </c>
      <c r="F771" s="711">
        <v>1</v>
      </c>
      <c r="G771" s="711">
        <v>2630</v>
      </c>
      <c r="H771" s="711">
        <v>1</v>
      </c>
      <c r="I771" s="711">
        <v>2630</v>
      </c>
      <c r="J771" s="711"/>
      <c r="K771" s="711"/>
      <c r="L771" s="711"/>
      <c r="M771" s="711"/>
      <c r="N771" s="711"/>
      <c r="O771" s="711"/>
      <c r="P771" s="701"/>
      <c r="Q771" s="712"/>
    </row>
    <row r="772" spans="1:17" ht="14.4" customHeight="1" x14ac:dyDescent="0.3">
      <c r="A772" s="695" t="s">
        <v>556</v>
      </c>
      <c r="B772" s="696" t="s">
        <v>4329</v>
      </c>
      <c r="C772" s="696" t="s">
        <v>4124</v>
      </c>
      <c r="D772" s="696" t="s">
        <v>5335</v>
      </c>
      <c r="E772" s="696" t="s">
        <v>5336</v>
      </c>
      <c r="F772" s="711">
        <v>1</v>
      </c>
      <c r="G772" s="711">
        <v>2846</v>
      </c>
      <c r="H772" s="711">
        <v>1</v>
      </c>
      <c r="I772" s="711">
        <v>2846</v>
      </c>
      <c r="J772" s="711"/>
      <c r="K772" s="711"/>
      <c r="L772" s="711"/>
      <c r="M772" s="711"/>
      <c r="N772" s="711"/>
      <c r="O772" s="711"/>
      <c r="P772" s="701"/>
      <c r="Q772" s="712"/>
    </row>
    <row r="773" spans="1:17" ht="14.4" customHeight="1" x14ac:dyDescent="0.3">
      <c r="A773" s="695" t="s">
        <v>556</v>
      </c>
      <c r="B773" s="696" t="s">
        <v>4329</v>
      </c>
      <c r="C773" s="696" t="s">
        <v>4124</v>
      </c>
      <c r="D773" s="696" t="s">
        <v>5337</v>
      </c>
      <c r="E773" s="696" t="s">
        <v>5338</v>
      </c>
      <c r="F773" s="711"/>
      <c r="G773" s="711"/>
      <c r="H773" s="711"/>
      <c r="I773" s="711"/>
      <c r="J773" s="711"/>
      <c r="K773" s="711"/>
      <c r="L773" s="711"/>
      <c r="M773" s="711"/>
      <c r="N773" s="711">
        <v>1</v>
      </c>
      <c r="O773" s="711">
        <v>1518</v>
      </c>
      <c r="P773" s="701"/>
      <c r="Q773" s="712">
        <v>1518</v>
      </c>
    </row>
    <row r="774" spans="1:17" ht="14.4" customHeight="1" x14ac:dyDescent="0.3">
      <c r="A774" s="695" t="s">
        <v>556</v>
      </c>
      <c r="B774" s="696" t="s">
        <v>4329</v>
      </c>
      <c r="C774" s="696" t="s">
        <v>4124</v>
      </c>
      <c r="D774" s="696" t="s">
        <v>5339</v>
      </c>
      <c r="E774" s="696" t="s">
        <v>5340</v>
      </c>
      <c r="F774" s="711"/>
      <c r="G774" s="711"/>
      <c r="H774" s="711"/>
      <c r="I774" s="711"/>
      <c r="J774" s="711"/>
      <c r="K774" s="711"/>
      <c r="L774" s="711"/>
      <c r="M774" s="711"/>
      <c r="N774" s="711">
        <v>1</v>
      </c>
      <c r="O774" s="711">
        <v>2252</v>
      </c>
      <c r="P774" s="701"/>
      <c r="Q774" s="712">
        <v>2252</v>
      </c>
    </row>
    <row r="775" spans="1:17" ht="14.4" customHeight="1" x14ac:dyDescent="0.3">
      <c r="A775" s="695" t="s">
        <v>556</v>
      </c>
      <c r="B775" s="696" t="s">
        <v>4329</v>
      </c>
      <c r="C775" s="696" t="s">
        <v>4124</v>
      </c>
      <c r="D775" s="696" t="s">
        <v>5341</v>
      </c>
      <c r="E775" s="696" t="s">
        <v>5342</v>
      </c>
      <c r="F775" s="711">
        <v>2</v>
      </c>
      <c r="G775" s="711">
        <v>6878</v>
      </c>
      <c r="H775" s="711">
        <v>1</v>
      </c>
      <c r="I775" s="711">
        <v>3439</v>
      </c>
      <c r="J775" s="711"/>
      <c r="K775" s="711"/>
      <c r="L775" s="711"/>
      <c r="M775" s="711"/>
      <c r="N775" s="711"/>
      <c r="O775" s="711"/>
      <c r="P775" s="701"/>
      <c r="Q775" s="712"/>
    </row>
    <row r="776" spans="1:17" ht="14.4" customHeight="1" x14ac:dyDescent="0.3">
      <c r="A776" s="695" t="s">
        <v>556</v>
      </c>
      <c r="B776" s="696" t="s">
        <v>4329</v>
      </c>
      <c r="C776" s="696" t="s">
        <v>4124</v>
      </c>
      <c r="D776" s="696" t="s">
        <v>5343</v>
      </c>
      <c r="E776" s="696" t="s">
        <v>5344</v>
      </c>
      <c r="F776" s="711">
        <v>1</v>
      </c>
      <c r="G776" s="711">
        <v>6468</v>
      </c>
      <c r="H776" s="711">
        <v>1</v>
      </c>
      <c r="I776" s="711">
        <v>6468</v>
      </c>
      <c r="J776" s="711"/>
      <c r="K776" s="711"/>
      <c r="L776" s="711"/>
      <c r="M776" s="711"/>
      <c r="N776" s="711"/>
      <c r="O776" s="711"/>
      <c r="P776" s="701"/>
      <c r="Q776" s="712"/>
    </row>
    <row r="777" spans="1:17" ht="14.4" customHeight="1" x14ac:dyDescent="0.3">
      <c r="A777" s="695" t="s">
        <v>556</v>
      </c>
      <c r="B777" s="696" t="s">
        <v>4329</v>
      </c>
      <c r="C777" s="696" t="s">
        <v>4124</v>
      </c>
      <c r="D777" s="696" t="s">
        <v>5345</v>
      </c>
      <c r="E777" s="696" t="s">
        <v>5346</v>
      </c>
      <c r="F777" s="711"/>
      <c r="G777" s="711"/>
      <c r="H777" s="711"/>
      <c r="I777" s="711"/>
      <c r="J777" s="711">
        <v>1</v>
      </c>
      <c r="K777" s="711">
        <v>3246</v>
      </c>
      <c r="L777" s="711"/>
      <c r="M777" s="711">
        <v>3246</v>
      </c>
      <c r="N777" s="711"/>
      <c r="O777" s="711"/>
      <c r="P777" s="701"/>
      <c r="Q777" s="712"/>
    </row>
    <row r="778" spans="1:17" ht="14.4" customHeight="1" x14ac:dyDescent="0.3">
      <c r="A778" s="695" t="s">
        <v>556</v>
      </c>
      <c r="B778" s="696" t="s">
        <v>5347</v>
      </c>
      <c r="C778" s="696" t="s">
        <v>4133</v>
      </c>
      <c r="D778" s="696" t="s">
        <v>5348</v>
      </c>
      <c r="E778" s="696" t="s">
        <v>5349</v>
      </c>
      <c r="F778" s="711">
        <v>7.5</v>
      </c>
      <c r="G778" s="711">
        <v>1221.8499999999999</v>
      </c>
      <c r="H778" s="711">
        <v>1</v>
      </c>
      <c r="I778" s="711">
        <v>162.91333333333333</v>
      </c>
      <c r="J778" s="711"/>
      <c r="K778" s="711"/>
      <c r="L778" s="711"/>
      <c r="M778" s="711"/>
      <c r="N778" s="711"/>
      <c r="O778" s="711"/>
      <c r="P778" s="701"/>
      <c r="Q778" s="712"/>
    </row>
    <row r="779" spans="1:17" ht="14.4" customHeight="1" x14ac:dyDescent="0.3">
      <c r="A779" s="695" t="s">
        <v>556</v>
      </c>
      <c r="B779" s="696" t="s">
        <v>5347</v>
      </c>
      <c r="C779" s="696" t="s">
        <v>4133</v>
      </c>
      <c r="D779" s="696" t="s">
        <v>5350</v>
      </c>
      <c r="E779" s="696" t="s">
        <v>5351</v>
      </c>
      <c r="F779" s="711"/>
      <c r="G779" s="711"/>
      <c r="H779" s="711"/>
      <c r="I779" s="711"/>
      <c r="J779" s="711"/>
      <c r="K779" s="711"/>
      <c r="L779" s="711"/>
      <c r="M779" s="711"/>
      <c r="N779" s="711">
        <v>3</v>
      </c>
      <c r="O779" s="711">
        <v>15644.46</v>
      </c>
      <c r="P779" s="701"/>
      <c r="Q779" s="712">
        <v>5214.82</v>
      </c>
    </row>
    <row r="780" spans="1:17" ht="14.4" customHeight="1" x14ac:dyDescent="0.3">
      <c r="A780" s="695" t="s">
        <v>556</v>
      </c>
      <c r="B780" s="696" t="s">
        <v>5347</v>
      </c>
      <c r="C780" s="696" t="s">
        <v>4133</v>
      </c>
      <c r="D780" s="696" t="s">
        <v>4412</v>
      </c>
      <c r="E780" s="696" t="s">
        <v>1707</v>
      </c>
      <c r="F780" s="711">
        <v>41</v>
      </c>
      <c r="G780" s="711">
        <v>5655.54</v>
      </c>
      <c r="H780" s="711">
        <v>1</v>
      </c>
      <c r="I780" s="711">
        <v>137.94</v>
      </c>
      <c r="J780" s="711">
        <v>47</v>
      </c>
      <c r="K780" s="711">
        <v>5925.54</v>
      </c>
      <c r="L780" s="711">
        <v>1.0477407992870706</v>
      </c>
      <c r="M780" s="711">
        <v>126.07531914893617</v>
      </c>
      <c r="N780" s="711">
        <v>21</v>
      </c>
      <c r="O780" s="711">
        <v>2477.16</v>
      </c>
      <c r="P780" s="701">
        <v>0.43800591985911158</v>
      </c>
      <c r="Q780" s="712">
        <v>117.96</v>
      </c>
    </row>
    <row r="781" spans="1:17" ht="14.4" customHeight="1" x14ac:dyDescent="0.3">
      <c r="A781" s="695" t="s">
        <v>556</v>
      </c>
      <c r="B781" s="696" t="s">
        <v>5347</v>
      </c>
      <c r="C781" s="696" t="s">
        <v>4133</v>
      </c>
      <c r="D781" s="696" t="s">
        <v>5352</v>
      </c>
      <c r="E781" s="696" t="s">
        <v>5353</v>
      </c>
      <c r="F781" s="711"/>
      <c r="G781" s="711"/>
      <c r="H781" s="711"/>
      <c r="I781" s="711"/>
      <c r="J781" s="711"/>
      <c r="K781" s="711"/>
      <c r="L781" s="711"/>
      <c r="M781" s="711"/>
      <c r="N781" s="711">
        <v>11</v>
      </c>
      <c r="O781" s="711">
        <v>924.88</v>
      </c>
      <c r="P781" s="701"/>
      <c r="Q781" s="712">
        <v>84.08</v>
      </c>
    </row>
    <row r="782" spans="1:17" ht="14.4" customHeight="1" x14ac:dyDescent="0.3">
      <c r="A782" s="695" t="s">
        <v>556</v>
      </c>
      <c r="B782" s="696" t="s">
        <v>5347</v>
      </c>
      <c r="C782" s="696" t="s">
        <v>4133</v>
      </c>
      <c r="D782" s="696" t="s">
        <v>4414</v>
      </c>
      <c r="E782" s="696" t="s">
        <v>4415</v>
      </c>
      <c r="F782" s="711"/>
      <c r="G782" s="711"/>
      <c r="H782" s="711"/>
      <c r="I782" s="711"/>
      <c r="J782" s="711">
        <v>9</v>
      </c>
      <c r="K782" s="711">
        <v>9713.8799999999992</v>
      </c>
      <c r="L782" s="711"/>
      <c r="M782" s="711">
        <v>1079.32</v>
      </c>
      <c r="N782" s="711">
        <v>7</v>
      </c>
      <c r="O782" s="711">
        <v>7555.19</v>
      </c>
      <c r="P782" s="701"/>
      <c r="Q782" s="712">
        <v>1079.3128571428572</v>
      </c>
    </row>
    <row r="783" spans="1:17" ht="14.4" customHeight="1" x14ac:dyDescent="0.3">
      <c r="A783" s="695" t="s">
        <v>556</v>
      </c>
      <c r="B783" s="696" t="s">
        <v>5347</v>
      </c>
      <c r="C783" s="696" t="s">
        <v>4133</v>
      </c>
      <c r="D783" s="696" t="s">
        <v>4418</v>
      </c>
      <c r="E783" s="696" t="s">
        <v>1109</v>
      </c>
      <c r="F783" s="711">
        <v>442</v>
      </c>
      <c r="G783" s="711">
        <v>38528.18</v>
      </c>
      <c r="H783" s="711">
        <v>1</v>
      </c>
      <c r="I783" s="711">
        <v>87.167828054298639</v>
      </c>
      <c r="J783" s="711">
        <v>414</v>
      </c>
      <c r="K783" s="711">
        <v>27779.510000000002</v>
      </c>
      <c r="L783" s="711">
        <v>0.72101796658964945</v>
      </c>
      <c r="M783" s="711">
        <v>67.100265700483092</v>
      </c>
      <c r="N783" s="711">
        <v>458</v>
      </c>
      <c r="O783" s="711">
        <v>27960.899999999998</v>
      </c>
      <c r="P783" s="701">
        <v>0.72572594916240518</v>
      </c>
      <c r="Q783" s="712">
        <v>61.05</v>
      </c>
    </row>
    <row r="784" spans="1:17" ht="14.4" customHeight="1" x14ac:dyDescent="0.3">
      <c r="A784" s="695" t="s">
        <v>556</v>
      </c>
      <c r="B784" s="696" t="s">
        <v>5347</v>
      </c>
      <c r="C784" s="696" t="s">
        <v>4133</v>
      </c>
      <c r="D784" s="696" t="s">
        <v>4419</v>
      </c>
      <c r="E784" s="696" t="s">
        <v>4119</v>
      </c>
      <c r="F784" s="711">
        <v>1.56</v>
      </c>
      <c r="G784" s="711">
        <v>5659.76</v>
      </c>
      <c r="H784" s="711">
        <v>1</v>
      </c>
      <c r="I784" s="711">
        <v>3628.0512820512822</v>
      </c>
      <c r="J784" s="711"/>
      <c r="K784" s="711"/>
      <c r="L784" s="711"/>
      <c r="M784" s="711"/>
      <c r="N784" s="711"/>
      <c r="O784" s="711"/>
      <c r="P784" s="701"/>
      <c r="Q784" s="712"/>
    </row>
    <row r="785" spans="1:17" ht="14.4" customHeight="1" x14ac:dyDescent="0.3">
      <c r="A785" s="695" t="s">
        <v>556</v>
      </c>
      <c r="B785" s="696" t="s">
        <v>5347</v>
      </c>
      <c r="C785" s="696" t="s">
        <v>4133</v>
      </c>
      <c r="D785" s="696" t="s">
        <v>5354</v>
      </c>
      <c r="E785" s="696" t="s">
        <v>1573</v>
      </c>
      <c r="F785" s="711"/>
      <c r="G785" s="711"/>
      <c r="H785" s="711"/>
      <c r="I785" s="711"/>
      <c r="J785" s="711"/>
      <c r="K785" s="711"/>
      <c r="L785" s="711"/>
      <c r="M785" s="711"/>
      <c r="N785" s="711">
        <v>2</v>
      </c>
      <c r="O785" s="711">
        <v>1619.25</v>
      </c>
      <c r="P785" s="701"/>
      <c r="Q785" s="712">
        <v>809.625</v>
      </c>
    </row>
    <row r="786" spans="1:17" ht="14.4" customHeight="1" x14ac:dyDescent="0.3">
      <c r="A786" s="695" t="s">
        <v>556</v>
      </c>
      <c r="B786" s="696" t="s">
        <v>5347</v>
      </c>
      <c r="C786" s="696" t="s">
        <v>4133</v>
      </c>
      <c r="D786" s="696" t="s">
        <v>4138</v>
      </c>
      <c r="E786" s="696" t="s">
        <v>1136</v>
      </c>
      <c r="F786" s="711"/>
      <c r="G786" s="711"/>
      <c r="H786" s="711"/>
      <c r="I786" s="711"/>
      <c r="J786" s="711"/>
      <c r="K786" s="711"/>
      <c r="L786" s="711"/>
      <c r="M786" s="711"/>
      <c r="N786" s="711">
        <v>9</v>
      </c>
      <c r="O786" s="711">
        <v>10413.99</v>
      </c>
      <c r="P786" s="701"/>
      <c r="Q786" s="712">
        <v>1157.1099999999999</v>
      </c>
    </row>
    <row r="787" spans="1:17" ht="14.4" customHeight="1" x14ac:dyDescent="0.3">
      <c r="A787" s="695" t="s">
        <v>556</v>
      </c>
      <c r="B787" s="696" t="s">
        <v>5347</v>
      </c>
      <c r="C787" s="696" t="s">
        <v>4133</v>
      </c>
      <c r="D787" s="696" t="s">
        <v>4420</v>
      </c>
      <c r="E787" s="696" t="s">
        <v>1174</v>
      </c>
      <c r="F787" s="711"/>
      <c r="G787" s="711"/>
      <c r="H787" s="711"/>
      <c r="I787" s="711"/>
      <c r="J787" s="711"/>
      <c r="K787" s="711"/>
      <c r="L787" s="711"/>
      <c r="M787" s="711"/>
      <c r="N787" s="711">
        <v>10.4</v>
      </c>
      <c r="O787" s="711">
        <v>141427.51999999999</v>
      </c>
      <c r="P787" s="701"/>
      <c r="Q787" s="712">
        <v>13598.8</v>
      </c>
    </row>
    <row r="788" spans="1:17" ht="14.4" customHeight="1" x14ac:dyDescent="0.3">
      <c r="A788" s="695" t="s">
        <v>556</v>
      </c>
      <c r="B788" s="696" t="s">
        <v>5347</v>
      </c>
      <c r="C788" s="696" t="s">
        <v>4133</v>
      </c>
      <c r="D788" s="696" t="s">
        <v>5355</v>
      </c>
      <c r="E788" s="696" t="s">
        <v>5356</v>
      </c>
      <c r="F788" s="711"/>
      <c r="G788" s="711"/>
      <c r="H788" s="711"/>
      <c r="I788" s="711"/>
      <c r="J788" s="711">
        <v>0.1</v>
      </c>
      <c r="K788" s="711">
        <v>531.07000000000005</v>
      </c>
      <c r="L788" s="711"/>
      <c r="M788" s="711">
        <v>5310.7</v>
      </c>
      <c r="N788" s="711"/>
      <c r="O788" s="711"/>
      <c r="P788" s="701"/>
      <c r="Q788" s="712"/>
    </row>
    <row r="789" spans="1:17" ht="14.4" customHeight="1" x14ac:dyDescent="0.3">
      <c r="A789" s="695" t="s">
        <v>556</v>
      </c>
      <c r="B789" s="696" t="s">
        <v>5347</v>
      </c>
      <c r="C789" s="696" t="s">
        <v>4133</v>
      </c>
      <c r="D789" s="696" t="s">
        <v>5357</v>
      </c>
      <c r="E789" s="696" t="s">
        <v>5358</v>
      </c>
      <c r="F789" s="711">
        <v>0.9</v>
      </c>
      <c r="G789" s="711">
        <v>660.42</v>
      </c>
      <c r="H789" s="711">
        <v>1</v>
      </c>
      <c r="I789" s="711">
        <v>733.8</v>
      </c>
      <c r="J789" s="711"/>
      <c r="K789" s="711"/>
      <c r="L789" s="711"/>
      <c r="M789" s="711"/>
      <c r="N789" s="711"/>
      <c r="O789" s="711"/>
      <c r="P789" s="701"/>
      <c r="Q789" s="712"/>
    </row>
    <row r="790" spans="1:17" ht="14.4" customHeight="1" x14ac:dyDescent="0.3">
      <c r="A790" s="695" t="s">
        <v>556</v>
      </c>
      <c r="B790" s="696" t="s">
        <v>5347</v>
      </c>
      <c r="C790" s="696" t="s">
        <v>4133</v>
      </c>
      <c r="D790" s="696" t="s">
        <v>4421</v>
      </c>
      <c r="E790" s="696" t="s">
        <v>4422</v>
      </c>
      <c r="F790" s="711">
        <v>7</v>
      </c>
      <c r="G790" s="711">
        <v>575.25</v>
      </c>
      <c r="H790" s="711">
        <v>1</v>
      </c>
      <c r="I790" s="711">
        <v>82.178571428571431</v>
      </c>
      <c r="J790" s="711">
        <v>9</v>
      </c>
      <c r="K790" s="711">
        <v>522.09</v>
      </c>
      <c r="L790" s="711">
        <v>0.90758800521512395</v>
      </c>
      <c r="M790" s="711">
        <v>58.010000000000005</v>
      </c>
      <c r="N790" s="711"/>
      <c r="O790" s="711"/>
      <c r="P790" s="701"/>
      <c r="Q790" s="712"/>
    </row>
    <row r="791" spans="1:17" ht="14.4" customHeight="1" x14ac:dyDescent="0.3">
      <c r="A791" s="695" t="s">
        <v>556</v>
      </c>
      <c r="B791" s="696" t="s">
        <v>5347</v>
      </c>
      <c r="C791" s="696" t="s">
        <v>4133</v>
      </c>
      <c r="D791" s="696" t="s">
        <v>4424</v>
      </c>
      <c r="E791" s="696" t="s">
        <v>1155</v>
      </c>
      <c r="F791" s="711">
        <v>15.1</v>
      </c>
      <c r="G791" s="711">
        <v>5718.51</v>
      </c>
      <c r="H791" s="711">
        <v>1</v>
      </c>
      <c r="I791" s="711">
        <v>378.70927152317881</v>
      </c>
      <c r="J791" s="711">
        <v>12.8</v>
      </c>
      <c r="K791" s="711">
        <v>5168.8599999999997</v>
      </c>
      <c r="L791" s="711">
        <v>0.90388230500602418</v>
      </c>
      <c r="M791" s="711">
        <v>403.81718749999993</v>
      </c>
      <c r="N791" s="711">
        <v>6.6999999999999993</v>
      </c>
      <c r="O791" s="711">
        <v>2708.14</v>
      </c>
      <c r="P791" s="701">
        <v>0.47357441011732071</v>
      </c>
      <c r="Q791" s="712">
        <v>404.20000000000005</v>
      </c>
    </row>
    <row r="792" spans="1:17" ht="14.4" customHeight="1" x14ac:dyDescent="0.3">
      <c r="A792" s="695" t="s">
        <v>556</v>
      </c>
      <c r="B792" s="696" t="s">
        <v>5347</v>
      </c>
      <c r="C792" s="696" t="s">
        <v>4133</v>
      </c>
      <c r="D792" s="696" t="s">
        <v>4427</v>
      </c>
      <c r="E792" s="696" t="s">
        <v>1742</v>
      </c>
      <c r="F792" s="711">
        <v>13</v>
      </c>
      <c r="G792" s="711">
        <v>2282.96</v>
      </c>
      <c r="H792" s="711">
        <v>1</v>
      </c>
      <c r="I792" s="711">
        <v>175.6123076923077</v>
      </c>
      <c r="J792" s="711"/>
      <c r="K792" s="711"/>
      <c r="L792" s="711"/>
      <c r="M792" s="711"/>
      <c r="N792" s="711">
        <v>47</v>
      </c>
      <c r="O792" s="711">
        <v>2232.5</v>
      </c>
      <c r="P792" s="701">
        <v>0.97789711602480989</v>
      </c>
      <c r="Q792" s="712">
        <v>47.5</v>
      </c>
    </row>
    <row r="793" spans="1:17" ht="14.4" customHeight="1" x14ac:dyDescent="0.3">
      <c r="A793" s="695" t="s">
        <v>556</v>
      </c>
      <c r="B793" s="696" t="s">
        <v>5347</v>
      </c>
      <c r="C793" s="696" t="s">
        <v>4133</v>
      </c>
      <c r="D793" s="696" t="s">
        <v>4428</v>
      </c>
      <c r="E793" s="696" t="s">
        <v>1591</v>
      </c>
      <c r="F793" s="711"/>
      <c r="G793" s="711"/>
      <c r="H793" s="711"/>
      <c r="I793" s="711"/>
      <c r="J793" s="711">
        <v>2</v>
      </c>
      <c r="K793" s="711">
        <v>232</v>
      </c>
      <c r="L793" s="711"/>
      <c r="M793" s="711">
        <v>116</v>
      </c>
      <c r="N793" s="711">
        <v>28</v>
      </c>
      <c r="O793" s="711">
        <v>2260.44</v>
      </c>
      <c r="P793" s="701"/>
      <c r="Q793" s="712">
        <v>80.73</v>
      </c>
    </row>
    <row r="794" spans="1:17" ht="14.4" customHeight="1" x14ac:dyDescent="0.3">
      <c r="A794" s="695" t="s">
        <v>556</v>
      </c>
      <c r="B794" s="696" t="s">
        <v>5347</v>
      </c>
      <c r="C794" s="696" t="s">
        <v>4133</v>
      </c>
      <c r="D794" s="696" t="s">
        <v>4429</v>
      </c>
      <c r="E794" s="696" t="s">
        <v>1697</v>
      </c>
      <c r="F794" s="711">
        <v>13.200000000000001</v>
      </c>
      <c r="G794" s="711">
        <v>7843.6399999999994</v>
      </c>
      <c r="H794" s="711">
        <v>1</v>
      </c>
      <c r="I794" s="711">
        <v>594.21515151515143</v>
      </c>
      <c r="J794" s="711">
        <v>17.2</v>
      </c>
      <c r="K794" s="711">
        <v>6531.7000000000007</v>
      </c>
      <c r="L794" s="711">
        <v>0.83273837147038887</v>
      </c>
      <c r="M794" s="711">
        <v>379.75000000000006</v>
      </c>
      <c r="N794" s="711">
        <v>16.599999999999998</v>
      </c>
      <c r="O794" s="711">
        <v>6303.85</v>
      </c>
      <c r="P794" s="701">
        <v>0.80368935851211953</v>
      </c>
      <c r="Q794" s="712">
        <v>379.75000000000006</v>
      </c>
    </row>
    <row r="795" spans="1:17" ht="14.4" customHeight="1" x14ac:dyDescent="0.3">
      <c r="A795" s="695" t="s">
        <v>556</v>
      </c>
      <c r="B795" s="696" t="s">
        <v>5347</v>
      </c>
      <c r="C795" s="696" t="s">
        <v>4133</v>
      </c>
      <c r="D795" s="696" t="s">
        <v>4432</v>
      </c>
      <c r="E795" s="696" t="s">
        <v>1704</v>
      </c>
      <c r="F795" s="711">
        <v>33</v>
      </c>
      <c r="G795" s="711">
        <v>1982.1499999999999</v>
      </c>
      <c r="H795" s="711">
        <v>1</v>
      </c>
      <c r="I795" s="711">
        <v>60.065151515151513</v>
      </c>
      <c r="J795" s="711">
        <v>8</v>
      </c>
      <c r="K795" s="711">
        <v>327.60000000000002</v>
      </c>
      <c r="L795" s="711">
        <v>0.16527508008980149</v>
      </c>
      <c r="M795" s="711">
        <v>40.950000000000003</v>
      </c>
      <c r="N795" s="711">
        <v>10</v>
      </c>
      <c r="O795" s="711">
        <v>712.2</v>
      </c>
      <c r="P795" s="701">
        <v>0.35930681330878089</v>
      </c>
      <c r="Q795" s="712">
        <v>71.22</v>
      </c>
    </row>
    <row r="796" spans="1:17" ht="14.4" customHeight="1" x14ac:dyDescent="0.3">
      <c r="A796" s="695" t="s">
        <v>556</v>
      </c>
      <c r="B796" s="696" t="s">
        <v>5347</v>
      </c>
      <c r="C796" s="696" t="s">
        <v>4133</v>
      </c>
      <c r="D796" s="696" t="s">
        <v>5359</v>
      </c>
      <c r="E796" s="696" t="s">
        <v>5360</v>
      </c>
      <c r="F796" s="711">
        <v>6</v>
      </c>
      <c r="G796" s="711">
        <v>30128.28</v>
      </c>
      <c r="H796" s="711">
        <v>1</v>
      </c>
      <c r="I796" s="711">
        <v>5021.38</v>
      </c>
      <c r="J796" s="711"/>
      <c r="K796" s="711"/>
      <c r="L796" s="711"/>
      <c r="M796" s="711"/>
      <c r="N796" s="711"/>
      <c r="O796" s="711"/>
      <c r="P796" s="701"/>
      <c r="Q796" s="712"/>
    </row>
    <row r="797" spans="1:17" ht="14.4" customHeight="1" x14ac:dyDescent="0.3">
      <c r="A797" s="695" t="s">
        <v>556</v>
      </c>
      <c r="B797" s="696" t="s">
        <v>5347</v>
      </c>
      <c r="C797" s="696" t="s">
        <v>4133</v>
      </c>
      <c r="D797" s="696" t="s">
        <v>5361</v>
      </c>
      <c r="E797" s="696" t="s">
        <v>5362</v>
      </c>
      <c r="F797" s="711">
        <v>22</v>
      </c>
      <c r="G797" s="711">
        <v>220940.72</v>
      </c>
      <c r="H797" s="711">
        <v>1</v>
      </c>
      <c r="I797" s="711">
        <v>10042.76</v>
      </c>
      <c r="J797" s="711"/>
      <c r="K797" s="711"/>
      <c r="L797" s="711"/>
      <c r="M797" s="711"/>
      <c r="N797" s="711"/>
      <c r="O797" s="711"/>
      <c r="P797" s="701"/>
      <c r="Q797" s="712"/>
    </row>
    <row r="798" spans="1:17" ht="14.4" customHeight="1" x14ac:dyDescent="0.3">
      <c r="A798" s="695" t="s">
        <v>556</v>
      </c>
      <c r="B798" s="696" t="s">
        <v>5347</v>
      </c>
      <c r="C798" s="696" t="s">
        <v>4133</v>
      </c>
      <c r="D798" s="696" t="s">
        <v>4433</v>
      </c>
      <c r="E798" s="696" t="s">
        <v>4434</v>
      </c>
      <c r="F798" s="711">
        <v>1.7999999999999998</v>
      </c>
      <c r="G798" s="711">
        <v>1069.58</v>
      </c>
      <c r="H798" s="711">
        <v>1</v>
      </c>
      <c r="I798" s="711">
        <v>594.21111111111111</v>
      </c>
      <c r="J798" s="711">
        <v>1.2</v>
      </c>
      <c r="K798" s="711">
        <v>455.7</v>
      </c>
      <c r="L798" s="711">
        <v>0.42605508704351241</v>
      </c>
      <c r="M798" s="711">
        <v>379.75</v>
      </c>
      <c r="N798" s="711">
        <v>3</v>
      </c>
      <c r="O798" s="711">
        <v>1139.25</v>
      </c>
      <c r="P798" s="701">
        <v>1.0651377176087811</v>
      </c>
      <c r="Q798" s="712">
        <v>379.75</v>
      </c>
    </row>
    <row r="799" spans="1:17" ht="14.4" customHeight="1" x14ac:dyDescent="0.3">
      <c r="A799" s="695" t="s">
        <v>556</v>
      </c>
      <c r="B799" s="696" t="s">
        <v>5347</v>
      </c>
      <c r="C799" s="696" t="s">
        <v>4133</v>
      </c>
      <c r="D799" s="696" t="s">
        <v>5363</v>
      </c>
      <c r="E799" s="696" t="s">
        <v>5364</v>
      </c>
      <c r="F799" s="711"/>
      <c r="G799" s="711"/>
      <c r="H799" s="711"/>
      <c r="I799" s="711"/>
      <c r="J799" s="711">
        <v>0.1</v>
      </c>
      <c r="K799" s="711">
        <v>21.7</v>
      </c>
      <c r="L799" s="711"/>
      <c r="M799" s="711">
        <v>216.99999999999997</v>
      </c>
      <c r="N799" s="711"/>
      <c r="O799" s="711"/>
      <c r="P799" s="701"/>
      <c r="Q799" s="712"/>
    </row>
    <row r="800" spans="1:17" ht="14.4" customHeight="1" x14ac:dyDescent="0.3">
      <c r="A800" s="695" t="s">
        <v>556</v>
      </c>
      <c r="B800" s="696" t="s">
        <v>5347</v>
      </c>
      <c r="C800" s="696" t="s">
        <v>4133</v>
      </c>
      <c r="D800" s="696" t="s">
        <v>4436</v>
      </c>
      <c r="E800" s="696" t="s">
        <v>1089</v>
      </c>
      <c r="F800" s="711">
        <v>0.8</v>
      </c>
      <c r="G800" s="711">
        <v>71.16</v>
      </c>
      <c r="H800" s="711">
        <v>1</v>
      </c>
      <c r="I800" s="711">
        <v>88.949999999999989</v>
      </c>
      <c r="J800" s="711">
        <v>1.5</v>
      </c>
      <c r="K800" s="711">
        <v>144.94999999999999</v>
      </c>
      <c r="L800" s="711">
        <v>2.0369589657110736</v>
      </c>
      <c r="M800" s="711">
        <v>96.633333333333326</v>
      </c>
      <c r="N800" s="711">
        <v>1.6</v>
      </c>
      <c r="O800" s="711">
        <v>155.04000000000002</v>
      </c>
      <c r="P800" s="701">
        <v>2.1787521079258014</v>
      </c>
      <c r="Q800" s="712">
        <v>96.9</v>
      </c>
    </row>
    <row r="801" spans="1:17" ht="14.4" customHeight="1" x14ac:dyDescent="0.3">
      <c r="A801" s="695" t="s">
        <v>556</v>
      </c>
      <c r="B801" s="696" t="s">
        <v>5347</v>
      </c>
      <c r="C801" s="696" t="s">
        <v>4133</v>
      </c>
      <c r="D801" s="696" t="s">
        <v>4442</v>
      </c>
      <c r="E801" s="696" t="s">
        <v>1129</v>
      </c>
      <c r="F801" s="711">
        <v>1.7</v>
      </c>
      <c r="G801" s="711">
        <v>2933.86</v>
      </c>
      <c r="H801" s="711">
        <v>1</v>
      </c>
      <c r="I801" s="711">
        <v>1725.8000000000002</v>
      </c>
      <c r="J801" s="711"/>
      <c r="K801" s="711"/>
      <c r="L801" s="711"/>
      <c r="M801" s="711"/>
      <c r="N801" s="711"/>
      <c r="O801" s="711"/>
      <c r="P801" s="701"/>
      <c r="Q801" s="712"/>
    </row>
    <row r="802" spans="1:17" ht="14.4" customHeight="1" x14ac:dyDescent="0.3">
      <c r="A802" s="695" t="s">
        <v>556</v>
      </c>
      <c r="B802" s="696" t="s">
        <v>5347</v>
      </c>
      <c r="C802" s="696" t="s">
        <v>4133</v>
      </c>
      <c r="D802" s="696" t="s">
        <v>5365</v>
      </c>
      <c r="E802" s="696" t="s">
        <v>1587</v>
      </c>
      <c r="F802" s="711"/>
      <c r="G802" s="711"/>
      <c r="H802" s="711"/>
      <c r="I802" s="711"/>
      <c r="J802" s="711"/>
      <c r="K802" s="711"/>
      <c r="L802" s="711"/>
      <c r="M802" s="711"/>
      <c r="N802" s="711">
        <v>21</v>
      </c>
      <c r="O802" s="711">
        <v>2030.49</v>
      </c>
      <c r="P802" s="701"/>
      <c r="Q802" s="712">
        <v>96.69</v>
      </c>
    </row>
    <row r="803" spans="1:17" ht="14.4" customHeight="1" x14ac:dyDescent="0.3">
      <c r="A803" s="695" t="s">
        <v>556</v>
      </c>
      <c r="B803" s="696" t="s">
        <v>5347</v>
      </c>
      <c r="C803" s="696" t="s">
        <v>4133</v>
      </c>
      <c r="D803" s="696" t="s">
        <v>4445</v>
      </c>
      <c r="E803" s="696" t="s">
        <v>4446</v>
      </c>
      <c r="F803" s="711"/>
      <c r="G803" s="711"/>
      <c r="H803" s="711"/>
      <c r="I803" s="711"/>
      <c r="J803" s="711"/>
      <c r="K803" s="711"/>
      <c r="L803" s="711"/>
      <c r="M803" s="711"/>
      <c r="N803" s="711">
        <v>0.6</v>
      </c>
      <c r="O803" s="711">
        <v>2355.54</v>
      </c>
      <c r="P803" s="701"/>
      <c r="Q803" s="712">
        <v>3925.9</v>
      </c>
    </row>
    <row r="804" spans="1:17" ht="14.4" customHeight="1" x14ac:dyDescent="0.3">
      <c r="A804" s="695" t="s">
        <v>556</v>
      </c>
      <c r="B804" s="696" t="s">
        <v>5347</v>
      </c>
      <c r="C804" s="696" t="s">
        <v>4133</v>
      </c>
      <c r="D804" s="696" t="s">
        <v>4447</v>
      </c>
      <c r="E804" s="696" t="s">
        <v>4448</v>
      </c>
      <c r="F804" s="711"/>
      <c r="G804" s="711"/>
      <c r="H804" s="711"/>
      <c r="I804" s="711"/>
      <c r="J804" s="711"/>
      <c r="K804" s="711"/>
      <c r="L804" s="711"/>
      <c r="M804" s="711"/>
      <c r="N804" s="711">
        <v>41.6</v>
      </c>
      <c r="O804" s="711">
        <v>44899.67</v>
      </c>
      <c r="P804" s="701"/>
      <c r="Q804" s="712">
        <v>1079.3189903846153</v>
      </c>
    </row>
    <row r="805" spans="1:17" ht="14.4" customHeight="1" x14ac:dyDescent="0.3">
      <c r="A805" s="695" t="s">
        <v>556</v>
      </c>
      <c r="B805" s="696" t="s">
        <v>5347</v>
      </c>
      <c r="C805" s="696" t="s">
        <v>4133</v>
      </c>
      <c r="D805" s="696" t="s">
        <v>4450</v>
      </c>
      <c r="E805" s="696" t="s">
        <v>4451</v>
      </c>
      <c r="F805" s="711"/>
      <c r="G805" s="711"/>
      <c r="H805" s="711"/>
      <c r="I805" s="711"/>
      <c r="J805" s="711">
        <v>4.08</v>
      </c>
      <c r="K805" s="711">
        <v>14802.439999999999</v>
      </c>
      <c r="L805" s="711"/>
      <c r="M805" s="711">
        <v>3628.0490196078426</v>
      </c>
      <c r="N805" s="711">
        <v>10.08</v>
      </c>
      <c r="O805" s="711">
        <v>36570.42</v>
      </c>
      <c r="P805" s="701"/>
      <c r="Q805" s="712">
        <v>3628.0178571428569</v>
      </c>
    </row>
    <row r="806" spans="1:17" ht="14.4" customHeight="1" x14ac:dyDescent="0.3">
      <c r="A806" s="695" t="s">
        <v>556</v>
      </c>
      <c r="B806" s="696" t="s">
        <v>5347</v>
      </c>
      <c r="C806" s="696" t="s">
        <v>4457</v>
      </c>
      <c r="D806" s="696" t="s">
        <v>4458</v>
      </c>
      <c r="E806" s="696" t="s">
        <v>4119</v>
      </c>
      <c r="F806" s="711"/>
      <c r="G806" s="711"/>
      <c r="H806" s="711"/>
      <c r="I806" s="711"/>
      <c r="J806" s="711"/>
      <c r="K806" s="711"/>
      <c r="L806" s="711"/>
      <c r="M806" s="711"/>
      <c r="N806" s="711">
        <v>1</v>
      </c>
      <c r="O806" s="711">
        <v>1215.8499999999999</v>
      </c>
      <c r="P806" s="701"/>
      <c r="Q806" s="712">
        <v>1215.8499999999999</v>
      </c>
    </row>
    <row r="807" spans="1:17" ht="14.4" customHeight="1" x14ac:dyDescent="0.3">
      <c r="A807" s="695" t="s">
        <v>556</v>
      </c>
      <c r="B807" s="696" t="s">
        <v>5347</v>
      </c>
      <c r="C807" s="696" t="s">
        <v>4457</v>
      </c>
      <c r="D807" s="696" t="s">
        <v>4459</v>
      </c>
      <c r="E807" s="696" t="s">
        <v>4119</v>
      </c>
      <c r="F807" s="711">
        <v>191</v>
      </c>
      <c r="G807" s="711">
        <v>341676.26</v>
      </c>
      <c r="H807" s="711">
        <v>1</v>
      </c>
      <c r="I807" s="711">
        <v>1788.880942408377</v>
      </c>
      <c r="J807" s="711">
        <v>131</v>
      </c>
      <c r="K807" s="711">
        <v>240605.94</v>
      </c>
      <c r="L807" s="711">
        <v>0.70419273495911006</v>
      </c>
      <c r="M807" s="711">
        <v>1836.6865648854962</v>
      </c>
      <c r="N807" s="711">
        <v>102</v>
      </c>
      <c r="O807" s="711">
        <v>190289.15999999997</v>
      </c>
      <c r="P807" s="701">
        <v>0.55692824546838571</v>
      </c>
      <c r="Q807" s="712">
        <v>1865.5799999999997</v>
      </c>
    </row>
    <row r="808" spans="1:17" ht="14.4" customHeight="1" x14ac:dyDescent="0.3">
      <c r="A808" s="695" t="s">
        <v>556</v>
      </c>
      <c r="B808" s="696" t="s">
        <v>5347</v>
      </c>
      <c r="C808" s="696" t="s">
        <v>4457</v>
      </c>
      <c r="D808" s="696" t="s">
        <v>4460</v>
      </c>
      <c r="E808" s="696" t="s">
        <v>4119</v>
      </c>
      <c r="F808" s="711">
        <v>6</v>
      </c>
      <c r="G808" s="711">
        <v>15478.920000000002</v>
      </c>
      <c r="H808" s="711">
        <v>1</v>
      </c>
      <c r="I808" s="711">
        <v>2579.8200000000002</v>
      </c>
      <c r="J808" s="711">
        <v>2</v>
      </c>
      <c r="K808" s="711">
        <v>5457.42</v>
      </c>
      <c r="L808" s="711">
        <v>0.35257110961229848</v>
      </c>
      <c r="M808" s="711">
        <v>2728.71</v>
      </c>
      <c r="N808" s="711"/>
      <c r="O808" s="711"/>
      <c r="P808" s="701"/>
      <c r="Q808" s="712"/>
    </row>
    <row r="809" spans="1:17" ht="14.4" customHeight="1" x14ac:dyDescent="0.3">
      <c r="A809" s="695" t="s">
        <v>556</v>
      </c>
      <c r="B809" s="696" t="s">
        <v>5347</v>
      </c>
      <c r="C809" s="696" t="s">
        <v>4457</v>
      </c>
      <c r="D809" s="696" t="s">
        <v>4461</v>
      </c>
      <c r="E809" s="696" t="s">
        <v>4119</v>
      </c>
      <c r="F809" s="711">
        <v>2</v>
      </c>
      <c r="G809" s="711">
        <v>3564.32</v>
      </c>
      <c r="H809" s="711">
        <v>1</v>
      </c>
      <c r="I809" s="711">
        <v>1782.16</v>
      </c>
      <c r="J809" s="711"/>
      <c r="K809" s="711"/>
      <c r="L809" s="711"/>
      <c r="M809" s="711"/>
      <c r="N809" s="711">
        <v>3</v>
      </c>
      <c r="O809" s="711">
        <v>5596.74</v>
      </c>
      <c r="P809" s="701">
        <v>1.5702125510616329</v>
      </c>
      <c r="Q809" s="712">
        <v>1865.58</v>
      </c>
    </row>
    <row r="810" spans="1:17" ht="14.4" customHeight="1" x14ac:dyDescent="0.3">
      <c r="A810" s="695" t="s">
        <v>556</v>
      </c>
      <c r="B810" s="696" t="s">
        <v>5347</v>
      </c>
      <c r="C810" s="696" t="s">
        <v>4457</v>
      </c>
      <c r="D810" s="696" t="s">
        <v>5366</v>
      </c>
      <c r="E810" s="696" t="s">
        <v>4119</v>
      </c>
      <c r="F810" s="711">
        <v>1</v>
      </c>
      <c r="G810" s="711">
        <v>9039.01</v>
      </c>
      <c r="H810" s="711">
        <v>1</v>
      </c>
      <c r="I810" s="711">
        <v>9039.01</v>
      </c>
      <c r="J810" s="711"/>
      <c r="K810" s="711"/>
      <c r="L810" s="711"/>
      <c r="M810" s="711"/>
      <c r="N810" s="711"/>
      <c r="O810" s="711"/>
      <c r="P810" s="701"/>
      <c r="Q810" s="712"/>
    </row>
    <row r="811" spans="1:17" ht="14.4" customHeight="1" x14ac:dyDescent="0.3">
      <c r="A811" s="695" t="s">
        <v>556</v>
      </c>
      <c r="B811" s="696" t="s">
        <v>5347</v>
      </c>
      <c r="C811" s="696" t="s">
        <v>4457</v>
      </c>
      <c r="D811" s="696" t="s">
        <v>4462</v>
      </c>
      <c r="E811" s="696" t="s">
        <v>4119</v>
      </c>
      <c r="F811" s="711">
        <v>32</v>
      </c>
      <c r="G811" s="711">
        <v>27832.13</v>
      </c>
      <c r="H811" s="711">
        <v>1</v>
      </c>
      <c r="I811" s="711">
        <v>869.75406250000003</v>
      </c>
      <c r="J811" s="711">
        <v>20</v>
      </c>
      <c r="K811" s="711">
        <v>17998.16</v>
      </c>
      <c r="L811" s="711">
        <v>0.64666843680307617</v>
      </c>
      <c r="M811" s="711">
        <v>899.90800000000002</v>
      </c>
      <c r="N811" s="711">
        <v>15</v>
      </c>
      <c r="O811" s="711">
        <v>13883.55</v>
      </c>
      <c r="P811" s="701">
        <v>0.49883174589943347</v>
      </c>
      <c r="Q811" s="712">
        <v>925.56999999999994</v>
      </c>
    </row>
    <row r="812" spans="1:17" ht="14.4" customHeight="1" x14ac:dyDescent="0.3">
      <c r="A812" s="695" t="s">
        <v>556</v>
      </c>
      <c r="B812" s="696" t="s">
        <v>5347</v>
      </c>
      <c r="C812" s="696" t="s">
        <v>4156</v>
      </c>
      <c r="D812" s="696" t="s">
        <v>4464</v>
      </c>
      <c r="E812" s="696" t="s">
        <v>4465</v>
      </c>
      <c r="F812" s="711">
        <v>26</v>
      </c>
      <c r="G812" s="711">
        <v>8579.48</v>
      </c>
      <c r="H812" s="711">
        <v>1</v>
      </c>
      <c r="I812" s="711">
        <v>329.97999999999996</v>
      </c>
      <c r="J812" s="711">
        <v>65</v>
      </c>
      <c r="K812" s="711">
        <v>21448.7</v>
      </c>
      <c r="L812" s="711">
        <v>2.5</v>
      </c>
      <c r="M812" s="711">
        <v>329.98</v>
      </c>
      <c r="N812" s="711">
        <v>45</v>
      </c>
      <c r="O812" s="711">
        <v>14849.100000000002</v>
      </c>
      <c r="P812" s="701">
        <v>1.7307692307692311</v>
      </c>
      <c r="Q812" s="712">
        <v>329.98000000000008</v>
      </c>
    </row>
    <row r="813" spans="1:17" ht="14.4" customHeight="1" x14ac:dyDescent="0.3">
      <c r="A813" s="695" t="s">
        <v>556</v>
      </c>
      <c r="B813" s="696" t="s">
        <v>5347</v>
      </c>
      <c r="C813" s="696" t="s">
        <v>4156</v>
      </c>
      <c r="D813" s="696" t="s">
        <v>4466</v>
      </c>
      <c r="E813" s="696" t="s">
        <v>4465</v>
      </c>
      <c r="F813" s="711">
        <v>12</v>
      </c>
      <c r="G813" s="711">
        <v>5200.92</v>
      </c>
      <c r="H813" s="711">
        <v>1</v>
      </c>
      <c r="I813" s="711">
        <v>433.41</v>
      </c>
      <c r="J813" s="711">
        <v>11</v>
      </c>
      <c r="K813" s="711">
        <v>4767.51</v>
      </c>
      <c r="L813" s="711">
        <v>0.91666666666666674</v>
      </c>
      <c r="M813" s="711">
        <v>433.41</v>
      </c>
      <c r="N813" s="711">
        <v>5</v>
      </c>
      <c r="O813" s="711">
        <v>2167.0500000000002</v>
      </c>
      <c r="P813" s="701">
        <v>0.41666666666666669</v>
      </c>
      <c r="Q813" s="712">
        <v>433.41</v>
      </c>
    </row>
    <row r="814" spans="1:17" ht="14.4" customHeight="1" x14ac:dyDescent="0.3">
      <c r="A814" s="695" t="s">
        <v>556</v>
      </c>
      <c r="B814" s="696" t="s">
        <v>5347</v>
      </c>
      <c r="C814" s="696" t="s">
        <v>4156</v>
      </c>
      <c r="D814" s="696" t="s">
        <v>4467</v>
      </c>
      <c r="E814" s="696" t="s">
        <v>4468</v>
      </c>
      <c r="F814" s="711">
        <v>2</v>
      </c>
      <c r="G814" s="711">
        <v>2870.72</v>
      </c>
      <c r="H814" s="711">
        <v>1</v>
      </c>
      <c r="I814" s="711">
        <v>1435.36</v>
      </c>
      <c r="J814" s="711">
        <v>3</v>
      </c>
      <c r="K814" s="711">
        <v>4306.08</v>
      </c>
      <c r="L814" s="711">
        <v>1.5</v>
      </c>
      <c r="M814" s="711">
        <v>1435.36</v>
      </c>
      <c r="N814" s="711">
        <v>5</v>
      </c>
      <c r="O814" s="711">
        <v>7176.7999999999993</v>
      </c>
      <c r="P814" s="701">
        <v>2.5</v>
      </c>
      <c r="Q814" s="712">
        <v>1435.36</v>
      </c>
    </row>
    <row r="815" spans="1:17" ht="14.4" customHeight="1" x14ac:dyDescent="0.3">
      <c r="A815" s="695" t="s">
        <v>556</v>
      </c>
      <c r="B815" s="696" t="s">
        <v>5347</v>
      </c>
      <c r="C815" s="696" t="s">
        <v>4156</v>
      </c>
      <c r="D815" s="696" t="s">
        <v>4469</v>
      </c>
      <c r="E815" s="696" t="s">
        <v>4468</v>
      </c>
      <c r="F815" s="711">
        <v>1</v>
      </c>
      <c r="G815" s="711">
        <v>1697.77</v>
      </c>
      <c r="H815" s="711">
        <v>1</v>
      </c>
      <c r="I815" s="711">
        <v>1697.77</v>
      </c>
      <c r="J815" s="711">
        <v>1</v>
      </c>
      <c r="K815" s="711">
        <v>1697.77</v>
      </c>
      <c r="L815" s="711">
        <v>1</v>
      </c>
      <c r="M815" s="711">
        <v>1697.77</v>
      </c>
      <c r="N815" s="711"/>
      <c r="O815" s="711"/>
      <c r="P815" s="701"/>
      <c r="Q815" s="712"/>
    </row>
    <row r="816" spans="1:17" ht="14.4" customHeight="1" x14ac:dyDescent="0.3">
      <c r="A816" s="695" t="s">
        <v>556</v>
      </c>
      <c r="B816" s="696" t="s">
        <v>5347</v>
      </c>
      <c r="C816" s="696" t="s">
        <v>4156</v>
      </c>
      <c r="D816" s="696" t="s">
        <v>4470</v>
      </c>
      <c r="E816" s="696" t="s">
        <v>4471</v>
      </c>
      <c r="F816" s="711">
        <v>2</v>
      </c>
      <c r="G816" s="711">
        <v>1445.94</v>
      </c>
      <c r="H816" s="711">
        <v>1</v>
      </c>
      <c r="I816" s="711">
        <v>722.97</v>
      </c>
      <c r="J816" s="711"/>
      <c r="K816" s="711"/>
      <c r="L816" s="711"/>
      <c r="M816" s="711"/>
      <c r="N816" s="711"/>
      <c r="O816" s="711"/>
      <c r="P816" s="701"/>
      <c r="Q816" s="712"/>
    </row>
    <row r="817" spans="1:17" ht="14.4" customHeight="1" x14ac:dyDescent="0.3">
      <c r="A817" s="695" t="s">
        <v>556</v>
      </c>
      <c r="B817" s="696" t="s">
        <v>5347</v>
      </c>
      <c r="C817" s="696" t="s">
        <v>4156</v>
      </c>
      <c r="D817" s="696" t="s">
        <v>4473</v>
      </c>
      <c r="E817" s="696" t="s">
        <v>4471</v>
      </c>
      <c r="F817" s="711">
        <v>14</v>
      </c>
      <c r="G817" s="711">
        <v>6530.58</v>
      </c>
      <c r="H817" s="711">
        <v>1</v>
      </c>
      <c r="I817" s="711">
        <v>466.46999999999997</v>
      </c>
      <c r="J817" s="711"/>
      <c r="K817" s="711"/>
      <c r="L817" s="711"/>
      <c r="M817" s="711"/>
      <c r="N817" s="711"/>
      <c r="O817" s="711"/>
      <c r="P817" s="701"/>
      <c r="Q817" s="712"/>
    </row>
    <row r="818" spans="1:17" ht="14.4" customHeight="1" x14ac:dyDescent="0.3">
      <c r="A818" s="695" t="s">
        <v>556</v>
      </c>
      <c r="B818" s="696" t="s">
        <v>5347</v>
      </c>
      <c r="C818" s="696" t="s">
        <v>4156</v>
      </c>
      <c r="D818" s="696" t="s">
        <v>4474</v>
      </c>
      <c r="E818" s="696" t="s">
        <v>4475</v>
      </c>
      <c r="F818" s="711">
        <v>1</v>
      </c>
      <c r="G818" s="711">
        <v>4312</v>
      </c>
      <c r="H818" s="711">
        <v>1</v>
      </c>
      <c r="I818" s="711">
        <v>4312</v>
      </c>
      <c r="J818" s="711"/>
      <c r="K818" s="711"/>
      <c r="L818" s="711"/>
      <c r="M818" s="711"/>
      <c r="N818" s="711"/>
      <c r="O818" s="711"/>
      <c r="P818" s="701"/>
      <c r="Q818" s="712"/>
    </row>
    <row r="819" spans="1:17" ht="14.4" customHeight="1" x14ac:dyDescent="0.3">
      <c r="A819" s="695" t="s">
        <v>556</v>
      </c>
      <c r="B819" s="696" t="s">
        <v>5347</v>
      </c>
      <c r="C819" s="696" t="s">
        <v>4156</v>
      </c>
      <c r="D819" s="696" t="s">
        <v>4476</v>
      </c>
      <c r="E819" s="696" t="s">
        <v>4477</v>
      </c>
      <c r="F819" s="711">
        <v>1</v>
      </c>
      <c r="G819" s="711">
        <v>4436.47</v>
      </c>
      <c r="H819" s="711">
        <v>1</v>
      </c>
      <c r="I819" s="711">
        <v>4436.47</v>
      </c>
      <c r="J819" s="711"/>
      <c r="K819" s="711"/>
      <c r="L819" s="711"/>
      <c r="M819" s="711"/>
      <c r="N819" s="711"/>
      <c r="O819" s="711"/>
      <c r="P819" s="701"/>
      <c r="Q819" s="712"/>
    </row>
    <row r="820" spans="1:17" ht="14.4" customHeight="1" x14ac:dyDescent="0.3">
      <c r="A820" s="695" t="s">
        <v>556</v>
      </c>
      <c r="B820" s="696" t="s">
        <v>5347</v>
      </c>
      <c r="C820" s="696" t="s">
        <v>4156</v>
      </c>
      <c r="D820" s="696" t="s">
        <v>4480</v>
      </c>
      <c r="E820" s="696" t="s">
        <v>4481</v>
      </c>
      <c r="F820" s="711">
        <v>4</v>
      </c>
      <c r="G820" s="711">
        <v>2381.56</v>
      </c>
      <c r="H820" s="711">
        <v>1</v>
      </c>
      <c r="I820" s="711">
        <v>595.39</v>
      </c>
      <c r="J820" s="711">
        <v>2</v>
      </c>
      <c r="K820" s="711">
        <v>1190.78</v>
      </c>
      <c r="L820" s="711">
        <v>0.5</v>
      </c>
      <c r="M820" s="711">
        <v>595.39</v>
      </c>
      <c r="N820" s="711"/>
      <c r="O820" s="711"/>
      <c r="P820" s="701"/>
      <c r="Q820" s="712"/>
    </row>
    <row r="821" spans="1:17" ht="14.4" customHeight="1" x14ac:dyDescent="0.3">
      <c r="A821" s="695" t="s">
        <v>556</v>
      </c>
      <c r="B821" s="696" t="s">
        <v>5347</v>
      </c>
      <c r="C821" s="696" t="s">
        <v>4156</v>
      </c>
      <c r="D821" s="696" t="s">
        <v>4482</v>
      </c>
      <c r="E821" s="696" t="s">
        <v>4483</v>
      </c>
      <c r="F821" s="711">
        <v>2</v>
      </c>
      <c r="G821" s="711">
        <v>1214.82</v>
      </c>
      <c r="H821" s="711">
        <v>1</v>
      </c>
      <c r="I821" s="711">
        <v>607.41</v>
      </c>
      <c r="J821" s="711"/>
      <c r="K821" s="711"/>
      <c r="L821" s="711"/>
      <c r="M821" s="711"/>
      <c r="N821" s="711"/>
      <c r="O821" s="711"/>
      <c r="P821" s="701"/>
      <c r="Q821" s="712"/>
    </row>
    <row r="822" spans="1:17" ht="14.4" customHeight="1" x14ac:dyDescent="0.3">
      <c r="A822" s="695" t="s">
        <v>556</v>
      </c>
      <c r="B822" s="696" t="s">
        <v>5347</v>
      </c>
      <c r="C822" s="696" t="s">
        <v>4156</v>
      </c>
      <c r="D822" s="696" t="s">
        <v>4484</v>
      </c>
      <c r="E822" s="696" t="s">
        <v>4485</v>
      </c>
      <c r="F822" s="711">
        <v>1</v>
      </c>
      <c r="G822" s="711">
        <v>1265.81</v>
      </c>
      <c r="H822" s="711">
        <v>1</v>
      </c>
      <c r="I822" s="711">
        <v>1265.81</v>
      </c>
      <c r="J822" s="711">
        <v>0.4</v>
      </c>
      <c r="K822" s="711">
        <v>506.32</v>
      </c>
      <c r="L822" s="711">
        <v>0.39999683996808372</v>
      </c>
      <c r="M822" s="711">
        <v>1265.8</v>
      </c>
      <c r="N822" s="711"/>
      <c r="O822" s="711"/>
      <c r="P822" s="701"/>
      <c r="Q822" s="712"/>
    </row>
    <row r="823" spans="1:17" ht="14.4" customHeight="1" x14ac:dyDescent="0.3">
      <c r="A823" s="695" t="s">
        <v>556</v>
      </c>
      <c r="B823" s="696" t="s">
        <v>5347</v>
      </c>
      <c r="C823" s="696" t="s">
        <v>4156</v>
      </c>
      <c r="D823" s="696" t="s">
        <v>4488</v>
      </c>
      <c r="E823" s="696" t="s">
        <v>4487</v>
      </c>
      <c r="F823" s="711">
        <v>3</v>
      </c>
      <c r="G823" s="711">
        <v>261.14999999999998</v>
      </c>
      <c r="H823" s="711">
        <v>1</v>
      </c>
      <c r="I823" s="711">
        <v>87.05</v>
      </c>
      <c r="J823" s="711">
        <v>6</v>
      </c>
      <c r="K823" s="711">
        <v>522.29999999999995</v>
      </c>
      <c r="L823" s="711">
        <v>2</v>
      </c>
      <c r="M823" s="711">
        <v>87.05</v>
      </c>
      <c r="N823" s="711">
        <v>4</v>
      </c>
      <c r="O823" s="711">
        <v>348.2</v>
      </c>
      <c r="P823" s="701">
        <v>1.3333333333333335</v>
      </c>
      <c r="Q823" s="712">
        <v>87.05</v>
      </c>
    </row>
    <row r="824" spans="1:17" ht="14.4" customHeight="1" x14ac:dyDescent="0.3">
      <c r="A824" s="695" t="s">
        <v>556</v>
      </c>
      <c r="B824" s="696" t="s">
        <v>5347</v>
      </c>
      <c r="C824" s="696" t="s">
        <v>4156</v>
      </c>
      <c r="D824" s="696" t="s">
        <v>4489</v>
      </c>
      <c r="E824" s="696" t="s">
        <v>4487</v>
      </c>
      <c r="F824" s="711">
        <v>6</v>
      </c>
      <c r="G824" s="711">
        <v>774.18</v>
      </c>
      <c r="H824" s="711">
        <v>1</v>
      </c>
      <c r="I824" s="711">
        <v>129.03</v>
      </c>
      <c r="J824" s="711">
        <v>1</v>
      </c>
      <c r="K824" s="711">
        <v>129.03</v>
      </c>
      <c r="L824" s="711">
        <v>0.16666666666666669</v>
      </c>
      <c r="M824" s="711">
        <v>129.03</v>
      </c>
      <c r="N824" s="711">
        <v>2</v>
      </c>
      <c r="O824" s="711">
        <v>258.06</v>
      </c>
      <c r="P824" s="701">
        <v>0.33333333333333337</v>
      </c>
      <c r="Q824" s="712">
        <v>129.03</v>
      </c>
    </row>
    <row r="825" spans="1:17" ht="14.4" customHeight="1" x14ac:dyDescent="0.3">
      <c r="A825" s="695" t="s">
        <v>556</v>
      </c>
      <c r="B825" s="696" t="s">
        <v>5347</v>
      </c>
      <c r="C825" s="696" t="s">
        <v>4156</v>
      </c>
      <c r="D825" s="696" t="s">
        <v>4491</v>
      </c>
      <c r="E825" s="696" t="s">
        <v>4492</v>
      </c>
      <c r="F825" s="711"/>
      <c r="G825" s="711"/>
      <c r="H825" s="711"/>
      <c r="I825" s="711"/>
      <c r="J825" s="711">
        <v>4</v>
      </c>
      <c r="K825" s="711">
        <v>3503.72</v>
      </c>
      <c r="L825" s="711"/>
      <c r="M825" s="711">
        <v>875.93</v>
      </c>
      <c r="N825" s="711">
        <v>2</v>
      </c>
      <c r="O825" s="711">
        <v>1751.86</v>
      </c>
      <c r="P825" s="701"/>
      <c r="Q825" s="712">
        <v>875.93</v>
      </c>
    </row>
    <row r="826" spans="1:17" ht="14.4" customHeight="1" x14ac:dyDescent="0.3">
      <c r="A826" s="695" t="s">
        <v>556</v>
      </c>
      <c r="B826" s="696" t="s">
        <v>5347</v>
      </c>
      <c r="C826" s="696" t="s">
        <v>4156</v>
      </c>
      <c r="D826" s="696" t="s">
        <v>5367</v>
      </c>
      <c r="E826" s="696" t="s">
        <v>4481</v>
      </c>
      <c r="F826" s="711">
        <v>2</v>
      </c>
      <c r="G826" s="711">
        <v>2188.1999999999998</v>
      </c>
      <c r="H826" s="711">
        <v>1</v>
      </c>
      <c r="I826" s="711">
        <v>1094.0999999999999</v>
      </c>
      <c r="J826" s="711">
        <v>1</v>
      </c>
      <c r="K826" s="711">
        <v>1094.0999999999999</v>
      </c>
      <c r="L826" s="711">
        <v>0.5</v>
      </c>
      <c r="M826" s="711">
        <v>1094.0999999999999</v>
      </c>
      <c r="N826" s="711">
        <v>1</v>
      </c>
      <c r="O826" s="711">
        <v>1094.0999999999999</v>
      </c>
      <c r="P826" s="701">
        <v>0.5</v>
      </c>
      <c r="Q826" s="712">
        <v>1094.0999999999999</v>
      </c>
    </row>
    <row r="827" spans="1:17" ht="14.4" customHeight="1" x14ac:dyDescent="0.3">
      <c r="A827" s="695" t="s">
        <v>556</v>
      </c>
      <c r="B827" s="696" t="s">
        <v>5347</v>
      </c>
      <c r="C827" s="696" t="s">
        <v>4156</v>
      </c>
      <c r="D827" s="696" t="s">
        <v>4493</v>
      </c>
      <c r="E827" s="696" t="s">
        <v>4494</v>
      </c>
      <c r="F827" s="711">
        <v>2</v>
      </c>
      <c r="G827" s="711">
        <v>1022.9</v>
      </c>
      <c r="H827" s="711">
        <v>1</v>
      </c>
      <c r="I827" s="711">
        <v>511.45</v>
      </c>
      <c r="J827" s="711"/>
      <c r="K827" s="711"/>
      <c r="L827" s="711"/>
      <c r="M827" s="711"/>
      <c r="N827" s="711">
        <v>1</v>
      </c>
      <c r="O827" s="711">
        <v>511.45</v>
      </c>
      <c r="P827" s="701">
        <v>0.5</v>
      </c>
      <c r="Q827" s="712">
        <v>511.45</v>
      </c>
    </row>
    <row r="828" spans="1:17" ht="14.4" customHeight="1" x14ac:dyDescent="0.3">
      <c r="A828" s="695" t="s">
        <v>556</v>
      </c>
      <c r="B828" s="696" t="s">
        <v>5347</v>
      </c>
      <c r="C828" s="696" t="s">
        <v>4156</v>
      </c>
      <c r="D828" s="696" t="s">
        <v>4495</v>
      </c>
      <c r="E828" s="696" t="s">
        <v>4496</v>
      </c>
      <c r="F828" s="711"/>
      <c r="G828" s="711"/>
      <c r="H828" s="711"/>
      <c r="I828" s="711"/>
      <c r="J828" s="711">
        <v>0.5</v>
      </c>
      <c r="K828" s="711">
        <v>481.38</v>
      </c>
      <c r="L828" s="711"/>
      <c r="M828" s="711">
        <v>962.76</v>
      </c>
      <c r="N828" s="711">
        <v>2</v>
      </c>
      <c r="O828" s="711">
        <v>1925.55</v>
      </c>
      <c r="P828" s="701"/>
      <c r="Q828" s="712">
        <v>962.77499999999998</v>
      </c>
    </row>
    <row r="829" spans="1:17" ht="14.4" customHeight="1" x14ac:dyDescent="0.3">
      <c r="A829" s="695" t="s">
        <v>556</v>
      </c>
      <c r="B829" s="696" t="s">
        <v>5347</v>
      </c>
      <c r="C829" s="696" t="s">
        <v>4156</v>
      </c>
      <c r="D829" s="696" t="s">
        <v>4497</v>
      </c>
      <c r="E829" s="696" t="s">
        <v>4496</v>
      </c>
      <c r="F829" s="711"/>
      <c r="G829" s="711"/>
      <c r="H829" s="711"/>
      <c r="I829" s="711"/>
      <c r="J829" s="711">
        <v>0.1</v>
      </c>
      <c r="K829" s="711">
        <v>11.46</v>
      </c>
      <c r="L829" s="711"/>
      <c r="M829" s="711">
        <v>114.60000000000001</v>
      </c>
      <c r="N829" s="711">
        <v>0.2</v>
      </c>
      <c r="O829" s="711">
        <v>22.92</v>
      </c>
      <c r="P829" s="701"/>
      <c r="Q829" s="712">
        <v>114.60000000000001</v>
      </c>
    </row>
    <row r="830" spans="1:17" ht="14.4" customHeight="1" x14ac:dyDescent="0.3">
      <c r="A830" s="695" t="s">
        <v>556</v>
      </c>
      <c r="B830" s="696" t="s">
        <v>5347</v>
      </c>
      <c r="C830" s="696" t="s">
        <v>4156</v>
      </c>
      <c r="D830" s="696" t="s">
        <v>4498</v>
      </c>
      <c r="E830" s="696" t="s">
        <v>4496</v>
      </c>
      <c r="F830" s="711"/>
      <c r="G830" s="711"/>
      <c r="H830" s="711"/>
      <c r="I830" s="711"/>
      <c r="J830" s="711">
        <v>0.2</v>
      </c>
      <c r="K830" s="711">
        <v>27.58</v>
      </c>
      <c r="L830" s="711"/>
      <c r="M830" s="711">
        <v>137.89999999999998</v>
      </c>
      <c r="N830" s="711">
        <v>0.4</v>
      </c>
      <c r="O830" s="711">
        <v>55.17</v>
      </c>
      <c r="P830" s="701"/>
      <c r="Q830" s="712">
        <v>137.92499999999998</v>
      </c>
    </row>
    <row r="831" spans="1:17" ht="14.4" customHeight="1" x14ac:dyDescent="0.3">
      <c r="A831" s="695" t="s">
        <v>556</v>
      </c>
      <c r="B831" s="696" t="s">
        <v>5347</v>
      </c>
      <c r="C831" s="696" t="s">
        <v>4156</v>
      </c>
      <c r="D831" s="696" t="s">
        <v>4499</v>
      </c>
      <c r="E831" s="696" t="s">
        <v>4496</v>
      </c>
      <c r="F831" s="711">
        <v>2.5</v>
      </c>
      <c r="G831" s="711">
        <v>1573.97</v>
      </c>
      <c r="H831" s="711">
        <v>1</v>
      </c>
      <c r="I831" s="711">
        <v>629.58799999999997</v>
      </c>
      <c r="J831" s="711">
        <v>4.8</v>
      </c>
      <c r="K831" s="711">
        <v>3021.9900000000002</v>
      </c>
      <c r="L831" s="711">
        <v>1.9199794151095639</v>
      </c>
      <c r="M831" s="711">
        <v>629.58125000000007</v>
      </c>
      <c r="N831" s="711">
        <v>12.7</v>
      </c>
      <c r="O831" s="711">
        <v>7995.76</v>
      </c>
      <c r="P831" s="701">
        <v>5.0799951714454536</v>
      </c>
      <c r="Q831" s="712">
        <v>629.58740157480315</v>
      </c>
    </row>
    <row r="832" spans="1:17" ht="14.4" customHeight="1" x14ac:dyDescent="0.3">
      <c r="A832" s="695" t="s">
        <v>556</v>
      </c>
      <c r="B832" s="696" t="s">
        <v>5347</v>
      </c>
      <c r="C832" s="696" t="s">
        <v>4156</v>
      </c>
      <c r="D832" s="696" t="s">
        <v>4500</v>
      </c>
      <c r="E832" s="696" t="s">
        <v>4501</v>
      </c>
      <c r="F832" s="711">
        <v>3</v>
      </c>
      <c r="G832" s="711">
        <v>3509.5499999999997</v>
      </c>
      <c r="H832" s="711">
        <v>1</v>
      </c>
      <c r="I832" s="711">
        <v>1169.8499999999999</v>
      </c>
      <c r="J832" s="711">
        <v>3</v>
      </c>
      <c r="K832" s="711">
        <v>3509.55</v>
      </c>
      <c r="L832" s="711">
        <v>1.0000000000000002</v>
      </c>
      <c r="M832" s="711">
        <v>1169.8500000000001</v>
      </c>
      <c r="N832" s="711"/>
      <c r="O832" s="711"/>
      <c r="P832" s="701"/>
      <c r="Q832" s="712"/>
    </row>
    <row r="833" spans="1:17" ht="14.4" customHeight="1" x14ac:dyDescent="0.3">
      <c r="A833" s="695" t="s">
        <v>556</v>
      </c>
      <c r="B833" s="696" t="s">
        <v>5347</v>
      </c>
      <c r="C833" s="696" t="s">
        <v>4156</v>
      </c>
      <c r="D833" s="696" t="s">
        <v>4502</v>
      </c>
      <c r="E833" s="696" t="s">
        <v>4503</v>
      </c>
      <c r="F833" s="711">
        <v>1</v>
      </c>
      <c r="G833" s="711">
        <v>3680.54</v>
      </c>
      <c r="H833" s="711">
        <v>1</v>
      </c>
      <c r="I833" s="711">
        <v>3680.54</v>
      </c>
      <c r="J833" s="711"/>
      <c r="K833" s="711"/>
      <c r="L833" s="711"/>
      <c r="M833" s="711"/>
      <c r="N833" s="711"/>
      <c r="O833" s="711"/>
      <c r="P833" s="701"/>
      <c r="Q833" s="712"/>
    </row>
    <row r="834" spans="1:17" ht="14.4" customHeight="1" x14ac:dyDescent="0.3">
      <c r="A834" s="695" t="s">
        <v>556</v>
      </c>
      <c r="B834" s="696" t="s">
        <v>5347</v>
      </c>
      <c r="C834" s="696" t="s">
        <v>4156</v>
      </c>
      <c r="D834" s="696" t="s">
        <v>4504</v>
      </c>
      <c r="E834" s="696" t="s">
        <v>4503</v>
      </c>
      <c r="F834" s="711"/>
      <c r="G834" s="711"/>
      <c r="H834" s="711"/>
      <c r="I834" s="711"/>
      <c r="J834" s="711">
        <v>2</v>
      </c>
      <c r="K834" s="711">
        <v>4223.6000000000004</v>
      </c>
      <c r="L834" s="711"/>
      <c r="M834" s="711">
        <v>2111.8000000000002</v>
      </c>
      <c r="N834" s="711"/>
      <c r="O834" s="711"/>
      <c r="P834" s="701"/>
      <c r="Q834" s="712"/>
    </row>
    <row r="835" spans="1:17" ht="14.4" customHeight="1" x14ac:dyDescent="0.3">
      <c r="A835" s="695" t="s">
        <v>556</v>
      </c>
      <c r="B835" s="696" t="s">
        <v>5347</v>
      </c>
      <c r="C835" s="696" t="s">
        <v>4156</v>
      </c>
      <c r="D835" s="696" t="s">
        <v>5368</v>
      </c>
      <c r="E835" s="696" t="s">
        <v>5369</v>
      </c>
      <c r="F835" s="711"/>
      <c r="G835" s="711"/>
      <c r="H835" s="711"/>
      <c r="I835" s="711"/>
      <c r="J835" s="711">
        <v>1</v>
      </c>
      <c r="K835" s="711">
        <v>4644.9799999999996</v>
      </c>
      <c r="L835" s="711"/>
      <c r="M835" s="711">
        <v>4644.9799999999996</v>
      </c>
      <c r="N835" s="711"/>
      <c r="O835" s="711"/>
      <c r="P835" s="701"/>
      <c r="Q835" s="712"/>
    </row>
    <row r="836" spans="1:17" ht="14.4" customHeight="1" x14ac:dyDescent="0.3">
      <c r="A836" s="695" t="s">
        <v>556</v>
      </c>
      <c r="B836" s="696" t="s">
        <v>5347</v>
      </c>
      <c r="C836" s="696" t="s">
        <v>4156</v>
      </c>
      <c r="D836" s="696" t="s">
        <v>4505</v>
      </c>
      <c r="E836" s="696" t="s">
        <v>4506</v>
      </c>
      <c r="F836" s="711"/>
      <c r="G836" s="711"/>
      <c r="H836" s="711"/>
      <c r="I836" s="711"/>
      <c r="J836" s="711">
        <v>2</v>
      </c>
      <c r="K836" s="711">
        <v>2068.58</v>
      </c>
      <c r="L836" s="711"/>
      <c r="M836" s="711">
        <v>1034.29</v>
      </c>
      <c r="N836" s="711">
        <v>6</v>
      </c>
      <c r="O836" s="711">
        <v>6205.74</v>
      </c>
      <c r="P836" s="701"/>
      <c r="Q836" s="712">
        <v>1034.29</v>
      </c>
    </row>
    <row r="837" spans="1:17" ht="14.4" customHeight="1" x14ac:dyDescent="0.3">
      <c r="A837" s="695" t="s">
        <v>556</v>
      </c>
      <c r="B837" s="696" t="s">
        <v>5347</v>
      </c>
      <c r="C837" s="696" t="s">
        <v>4156</v>
      </c>
      <c r="D837" s="696" t="s">
        <v>4507</v>
      </c>
      <c r="E837" s="696" t="s">
        <v>4506</v>
      </c>
      <c r="F837" s="711"/>
      <c r="G837" s="711"/>
      <c r="H837" s="711"/>
      <c r="I837" s="711"/>
      <c r="J837" s="711">
        <v>10</v>
      </c>
      <c r="K837" s="711">
        <v>10995.8</v>
      </c>
      <c r="L837" s="711"/>
      <c r="M837" s="711">
        <v>1099.58</v>
      </c>
      <c r="N837" s="711">
        <v>1</v>
      </c>
      <c r="O837" s="711">
        <v>1099.58</v>
      </c>
      <c r="P837" s="701"/>
      <c r="Q837" s="712">
        <v>1099.58</v>
      </c>
    </row>
    <row r="838" spans="1:17" ht="14.4" customHeight="1" x14ac:dyDescent="0.3">
      <c r="A838" s="695" t="s">
        <v>556</v>
      </c>
      <c r="B838" s="696" t="s">
        <v>5347</v>
      </c>
      <c r="C838" s="696" t="s">
        <v>4156</v>
      </c>
      <c r="D838" s="696" t="s">
        <v>4508</v>
      </c>
      <c r="E838" s="696" t="s">
        <v>4506</v>
      </c>
      <c r="F838" s="711">
        <v>5</v>
      </c>
      <c r="G838" s="711">
        <v>5902.1</v>
      </c>
      <c r="H838" s="711">
        <v>1</v>
      </c>
      <c r="I838" s="711">
        <v>1180.42</v>
      </c>
      <c r="J838" s="711">
        <v>4</v>
      </c>
      <c r="K838" s="711">
        <v>4721.68</v>
      </c>
      <c r="L838" s="711">
        <v>0.8</v>
      </c>
      <c r="M838" s="711">
        <v>1180.42</v>
      </c>
      <c r="N838" s="711">
        <v>2</v>
      </c>
      <c r="O838" s="711">
        <v>2360.84</v>
      </c>
      <c r="P838" s="701">
        <v>0.4</v>
      </c>
      <c r="Q838" s="712">
        <v>1180.42</v>
      </c>
    </row>
    <row r="839" spans="1:17" ht="14.4" customHeight="1" x14ac:dyDescent="0.3">
      <c r="A839" s="695" t="s">
        <v>556</v>
      </c>
      <c r="B839" s="696" t="s">
        <v>5347</v>
      </c>
      <c r="C839" s="696" t="s">
        <v>4156</v>
      </c>
      <c r="D839" s="696" t="s">
        <v>4509</v>
      </c>
      <c r="E839" s="696" t="s">
        <v>4506</v>
      </c>
      <c r="F839" s="711"/>
      <c r="G839" s="711"/>
      <c r="H839" s="711"/>
      <c r="I839" s="711"/>
      <c r="J839" s="711">
        <v>7</v>
      </c>
      <c r="K839" s="711">
        <v>8734.4599999999991</v>
      </c>
      <c r="L839" s="711"/>
      <c r="M839" s="711">
        <v>1247.78</v>
      </c>
      <c r="N839" s="711">
        <v>1</v>
      </c>
      <c r="O839" s="711">
        <v>1247.78</v>
      </c>
      <c r="P839" s="701"/>
      <c r="Q839" s="712">
        <v>1247.78</v>
      </c>
    </row>
    <row r="840" spans="1:17" ht="14.4" customHeight="1" x14ac:dyDescent="0.3">
      <c r="A840" s="695" t="s">
        <v>556</v>
      </c>
      <c r="B840" s="696" t="s">
        <v>5347</v>
      </c>
      <c r="C840" s="696" t="s">
        <v>4156</v>
      </c>
      <c r="D840" s="696" t="s">
        <v>4510</v>
      </c>
      <c r="E840" s="696" t="s">
        <v>4506</v>
      </c>
      <c r="F840" s="711"/>
      <c r="G840" s="711"/>
      <c r="H840" s="711"/>
      <c r="I840" s="711"/>
      <c r="J840" s="711">
        <v>1</v>
      </c>
      <c r="K840" s="711">
        <v>1376.29</v>
      </c>
      <c r="L840" s="711"/>
      <c r="M840" s="711">
        <v>1376.29</v>
      </c>
      <c r="N840" s="711"/>
      <c r="O840" s="711"/>
      <c r="P840" s="701"/>
      <c r="Q840" s="712"/>
    </row>
    <row r="841" spans="1:17" ht="14.4" customHeight="1" x14ac:dyDescent="0.3">
      <c r="A841" s="695" t="s">
        <v>556</v>
      </c>
      <c r="B841" s="696" t="s">
        <v>5347</v>
      </c>
      <c r="C841" s="696" t="s">
        <v>4156</v>
      </c>
      <c r="D841" s="696" t="s">
        <v>4513</v>
      </c>
      <c r="E841" s="696" t="s">
        <v>4514</v>
      </c>
      <c r="F841" s="711"/>
      <c r="G841" s="711"/>
      <c r="H841" s="711"/>
      <c r="I841" s="711"/>
      <c r="J841" s="711"/>
      <c r="K841" s="711"/>
      <c r="L841" s="711"/>
      <c r="M841" s="711"/>
      <c r="N841" s="711">
        <v>4</v>
      </c>
      <c r="O841" s="711">
        <v>10258</v>
      </c>
      <c r="P841" s="701"/>
      <c r="Q841" s="712">
        <v>2564.5</v>
      </c>
    </row>
    <row r="842" spans="1:17" ht="14.4" customHeight="1" x14ac:dyDescent="0.3">
      <c r="A842" s="695" t="s">
        <v>556</v>
      </c>
      <c r="B842" s="696" t="s">
        <v>5347</v>
      </c>
      <c r="C842" s="696" t="s">
        <v>4156</v>
      </c>
      <c r="D842" s="696" t="s">
        <v>4515</v>
      </c>
      <c r="E842" s="696" t="s">
        <v>4516</v>
      </c>
      <c r="F842" s="711"/>
      <c r="G842" s="711"/>
      <c r="H842" s="711"/>
      <c r="I842" s="711"/>
      <c r="J842" s="711"/>
      <c r="K842" s="711"/>
      <c r="L842" s="711"/>
      <c r="M842" s="711"/>
      <c r="N842" s="711">
        <v>2</v>
      </c>
      <c r="O842" s="711">
        <v>3887.8</v>
      </c>
      <c r="P842" s="701"/>
      <c r="Q842" s="712">
        <v>1943.9</v>
      </c>
    </row>
    <row r="843" spans="1:17" ht="14.4" customHeight="1" x14ac:dyDescent="0.3">
      <c r="A843" s="695" t="s">
        <v>556</v>
      </c>
      <c r="B843" s="696" t="s">
        <v>5347</v>
      </c>
      <c r="C843" s="696" t="s">
        <v>4156</v>
      </c>
      <c r="D843" s="696" t="s">
        <v>4517</v>
      </c>
      <c r="E843" s="696" t="s">
        <v>4518</v>
      </c>
      <c r="F843" s="711"/>
      <c r="G843" s="711"/>
      <c r="H843" s="711"/>
      <c r="I843" s="711"/>
      <c r="J843" s="711"/>
      <c r="K843" s="711"/>
      <c r="L843" s="711"/>
      <c r="M843" s="711"/>
      <c r="N843" s="711">
        <v>2</v>
      </c>
      <c r="O843" s="711">
        <v>3887.8</v>
      </c>
      <c r="P843" s="701"/>
      <c r="Q843" s="712">
        <v>1943.9</v>
      </c>
    </row>
    <row r="844" spans="1:17" ht="14.4" customHeight="1" x14ac:dyDescent="0.3">
      <c r="A844" s="695" t="s">
        <v>556</v>
      </c>
      <c r="B844" s="696" t="s">
        <v>5347</v>
      </c>
      <c r="C844" s="696" t="s">
        <v>4156</v>
      </c>
      <c r="D844" s="696" t="s">
        <v>4521</v>
      </c>
      <c r="E844" s="696" t="s">
        <v>4522</v>
      </c>
      <c r="F844" s="711"/>
      <c r="G844" s="711"/>
      <c r="H844" s="711"/>
      <c r="I844" s="711"/>
      <c r="J844" s="711">
        <v>1</v>
      </c>
      <c r="K844" s="711">
        <v>2117.29</v>
      </c>
      <c r="L844" s="711"/>
      <c r="M844" s="711">
        <v>2117.29</v>
      </c>
      <c r="N844" s="711"/>
      <c r="O844" s="711"/>
      <c r="P844" s="701"/>
      <c r="Q844" s="712"/>
    </row>
    <row r="845" spans="1:17" ht="14.4" customHeight="1" x14ac:dyDescent="0.3">
      <c r="A845" s="695" t="s">
        <v>556</v>
      </c>
      <c r="B845" s="696" t="s">
        <v>5347</v>
      </c>
      <c r="C845" s="696" t="s">
        <v>4156</v>
      </c>
      <c r="D845" s="696" t="s">
        <v>4523</v>
      </c>
      <c r="E845" s="696" t="s">
        <v>4524</v>
      </c>
      <c r="F845" s="711">
        <v>8</v>
      </c>
      <c r="G845" s="711">
        <v>3996.24</v>
      </c>
      <c r="H845" s="711">
        <v>1</v>
      </c>
      <c r="I845" s="711">
        <v>499.53</v>
      </c>
      <c r="J845" s="711">
        <v>4</v>
      </c>
      <c r="K845" s="711">
        <v>1998.12</v>
      </c>
      <c r="L845" s="711">
        <v>0.5</v>
      </c>
      <c r="M845" s="711">
        <v>499.53</v>
      </c>
      <c r="N845" s="711">
        <v>4</v>
      </c>
      <c r="O845" s="711">
        <v>1998.12</v>
      </c>
      <c r="P845" s="701">
        <v>0.5</v>
      </c>
      <c r="Q845" s="712">
        <v>499.53</v>
      </c>
    </row>
    <row r="846" spans="1:17" ht="14.4" customHeight="1" x14ac:dyDescent="0.3">
      <c r="A846" s="695" t="s">
        <v>556</v>
      </c>
      <c r="B846" s="696" t="s">
        <v>5347</v>
      </c>
      <c r="C846" s="696" t="s">
        <v>4156</v>
      </c>
      <c r="D846" s="696" t="s">
        <v>4525</v>
      </c>
      <c r="E846" s="696" t="s">
        <v>4524</v>
      </c>
      <c r="F846" s="711">
        <v>11</v>
      </c>
      <c r="G846" s="711">
        <v>4696.7800000000007</v>
      </c>
      <c r="H846" s="711">
        <v>1</v>
      </c>
      <c r="I846" s="711">
        <v>426.98000000000008</v>
      </c>
      <c r="J846" s="711">
        <v>5</v>
      </c>
      <c r="K846" s="711">
        <v>2134.9</v>
      </c>
      <c r="L846" s="711">
        <v>0.45454545454545447</v>
      </c>
      <c r="M846" s="711">
        <v>426.98</v>
      </c>
      <c r="N846" s="711">
        <v>1</v>
      </c>
      <c r="O846" s="711">
        <v>426.98</v>
      </c>
      <c r="P846" s="701">
        <v>9.0909090909090898E-2</v>
      </c>
      <c r="Q846" s="712">
        <v>426.98</v>
      </c>
    </row>
    <row r="847" spans="1:17" ht="14.4" customHeight="1" x14ac:dyDescent="0.3">
      <c r="A847" s="695" t="s">
        <v>556</v>
      </c>
      <c r="B847" s="696" t="s">
        <v>5347</v>
      </c>
      <c r="C847" s="696" t="s">
        <v>4156</v>
      </c>
      <c r="D847" s="696" t="s">
        <v>5370</v>
      </c>
      <c r="E847" s="696" t="s">
        <v>5371</v>
      </c>
      <c r="F847" s="711">
        <v>1</v>
      </c>
      <c r="G847" s="711">
        <v>5250.22</v>
      </c>
      <c r="H847" s="711">
        <v>1</v>
      </c>
      <c r="I847" s="711">
        <v>5250.22</v>
      </c>
      <c r="J847" s="711"/>
      <c r="K847" s="711"/>
      <c r="L847" s="711"/>
      <c r="M847" s="711"/>
      <c r="N847" s="711"/>
      <c r="O847" s="711"/>
      <c r="P847" s="701"/>
      <c r="Q847" s="712"/>
    </row>
    <row r="848" spans="1:17" ht="14.4" customHeight="1" x14ac:dyDescent="0.3">
      <c r="A848" s="695" t="s">
        <v>556</v>
      </c>
      <c r="B848" s="696" t="s">
        <v>5347</v>
      </c>
      <c r="C848" s="696" t="s">
        <v>4156</v>
      </c>
      <c r="D848" s="696" t="s">
        <v>4526</v>
      </c>
      <c r="E848" s="696" t="s">
        <v>4527</v>
      </c>
      <c r="F848" s="711">
        <v>2</v>
      </c>
      <c r="G848" s="711">
        <v>19315.740000000002</v>
      </c>
      <c r="H848" s="711">
        <v>1</v>
      </c>
      <c r="I848" s="711">
        <v>9657.8700000000008</v>
      </c>
      <c r="J848" s="711">
        <v>1</v>
      </c>
      <c r="K848" s="711">
        <v>9657.8700000000008</v>
      </c>
      <c r="L848" s="711">
        <v>0.5</v>
      </c>
      <c r="M848" s="711">
        <v>9657.8700000000008</v>
      </c>
      <c r="N848" s="711">
        <v>1</v>
      </c>
      <c r="O848" s="711">
        <v>9657.8700000000008</v>
      </c>
      <c r="P848" s="701">
        <v>0.5</v>
      </c>
      <c r="Q848" s="712">
        <v>9657.8700000000008</v>
      </c>
    </row>
    <row r="849" spans="1:17" ht="14.4" customHeight="1" x14ac:dyDescent="0.3">
      <c r="A849" s="695" t="s">
        <v>556</v>
      </c>
      <c r="B849" s="696" t="s">
        <v>5347</v>
      </c>
      <c r="C849" s="696" t="s">
        <v>4156</v>
      </c>
      <c r="D849" s="696" t="s">
        <v>4528</v>
      </c>
      <c r="E849" s="696" t="s">
        <v>4487</v>
      </c>
      <c r="F849" s="711">
        <v>8</v>
      </c>
      <c r="G849" s="711">
        <v>552.16</v>
      </c>
      <c r="H849" s="711">
        <v>1</v>
      </c>
      <c r="I849" s="711">
        <v>69.02</v>
      </c>
      <c r="J849" s="711">
        <v>8</v>
      </c>
      <c r="K849" s="711">
        <v>552.16</v>
      </c>
      <c r="L849" s="711">
        <v>1</v>
      </c>
      <c r="M849" s="711">
        <v>69.02</v>
      </c>
      <c r="N849" s="711">
        <v>6</v>
      </c>
      <c r="O849" s="711">
        <v>414.12</v>
      </c>
      <c r="P849" s="701">
        <v>0.75</v>
      </c>
      <c r="Q849" s="712">
        <v>69.02</v>
      </c>
    </row>
    <row r="850" spans="1:17" ht="14.4" customHeight="1" x14ac:dyDescent="0.3">
      <c r="A850" s="695" t="s">
        <v>556</v>
      </c>
      <c r="B850" s="696" t="s">
        <v>5347</v>
      </c>
      <c r="C850" s="696" t="s">
        <v>4156</v>
      </c>
      <c r="D850" s="696" t="s">
        <v>4529</v>
      </c>
      <c r="E850" s="696" t="s">
        <v>4487</v>
      </c>
      <c r="F850" s="711">
        <v>4</v>
      </c>
      <c r="G850" s="711">
        <v>339.92</v>
      </c>
      <c r="H850" s="711">
        <v>1</v>
      </c>
      <c r="I850" s="711">
        <v>84.98</v>
      </c>
      <c r="J850" s="711"/>
      <c r="K850" s="711"/>
      <c r="L850" s="711"/>
      <c r="M850" s="711"/>
      <c r="N850" s="711"/>
      <c r="O850" s="711"/>
      <c r="P850" s="701"/>
      <c r="Q850" s="712"/>
    </row>
    <row r="851" spans="1:17" ht="14.4" customHeight="1" x14ac:dyDescent="0.3">
      <c r="A851" s="695" t="s">
        <v>556</v>
      </c>
      <c r="B851" s="696" t="s">
        <v>5347</v>
      </c>
      <c r="C851" s="696" t="s">
        <v>4156</v>
      </c>
      <c r="D851" s="696" t="s">
        <v>4538</v>
      </c>
      <c r="E851" s="696" t="s">
        <v>4537</v>
      </c>
      <c r="F851" s="711"/>
      <c r="G851" s="711"/>
      <c r="H851" s="711"/>
      <c r="I851" s="711"/>
      <c r="J851" s="711">
        <v>2</v>
      </c>
      <c r="K851" s="711">
        <v>1426.04</v>
      </c>
      <c r="L851" s="711"/>
      <c r="M851" s="711">
        <v>713.02</v>
      </c>
      <c r="N851" s="711">
        <v>2</v>
      </c>
      <c r="O851" s="711">
        <v>1426.04</v>
      </c>
      <c r="P851" s="701"/>
      <c r="Q851" s="712">
        <v>713.02</v>
      </c>
    </row>
    <row r="852" spans="1:17" ht="14.4" customHeight="1" x14ac:dyDescent="0.3">
      <c r="A852" s="695" t="s">
        <v>556</v>
      </c>
      <c r="B852" s="696" t="s">
        <v>5347</v>
      </c>
      <c r="C852" s="696" t="s">
        <v>4156</v>
      </c>
      <c r="D852" s="696" t="s">
        <v>4539</v>
      </c>
      <c r="E852" s="696" t="s">
        <v>4540</v>
      </c>
      <c r="F852" s="711">
        <v>1</v>
      </c>
      <c r="G852" s="711">
        <v>230.07</v>
      </c>
      <c r="H852" s="711">
        <v>1</v>
      </c>
      <c r="I852" s="711">
        <v>230.07</v>
      </c>
      <c r="J852" s="711">
        <v>15</v>
      </c>
      <c r="K852" s="711">
        <v>3451.0499999999997</v>
      </c>
      <c r="L852" s="711">
        <v>15</v>
      </c>
      <c r="M852" s="711">
        <v>230.07</v>
      </c>
      <c r="N852" s="711">
        <v>2</v>
      </c>
      <c r="O852" s="711">
        <v>460.14</v>
      </c>
      <c r="P852" s="701">
        <v>2</v>
      </c>
      <c r="Q852" s="712">
        <v>230.07</v>
      </c>
    </row>
    <row r="853" spans="1:17" ht="14.4" customHeight="1" x14ac:dyDescent="0.3">
      <c r="A853" s="695" t="s">
        <v>556</v>
      </c>
      <c r="B853" s="696" t="s">
        <v>5347</v>
      </c>
      <c r="C853" s="696" t="s">
        <v>4156</v>
      </c>
      <c r="D853" s="696" t="s">
        <v>4541</v>
      </c>
      <c r="E853" s="696" t="s">
        <v>4542</v>
      </c>
      <c r="F853" s="711"/>
      <c r="G853" s="711"/>
      <c r="H853" s="711"/>
      <c r="I853" s="711"/>
      <c r="J853" s="711"/>
      <c r="K853" s="711"/>
      <c r="L853" s="711"/>
      <c r="M853" s="711"/>
      <c r="N853" s="711">
        <v>3</v>
      </c>
      <c r="O853" s="711">
        <v>369.99</v>
      </c>
      <c r="P853" s="701"/>
      <c r="Q853" s="712">
        <v>123.33</v>
      </c>
    </row>
    <row r="854" spans="1:17" ht="14.4" customHeight="1" x14ac:dyDescent="0.3">
      <c r="A854" s="695" t="s">
        <v>556</v>
      </c>
      <c r="B854" s="696" t="s">
        <v>5347</v>
      </c>
      <c r="C854" s="696" t="s">
        <v>4156</v>
      </c>
      <c r="D854" s="696" t="s">
        <v>4543</v>
      </c>
      <c r="E854" s="696" t="s">
        <v>4542</v>
      </c>
      <c r="F854" s="711"/>
      <c r="G854" s="711"/>
      <c r="H854" s="711"/>
      <c r="I854" s="711"/>
      <c r="J854" s="711">
        <v>2</v>
      </c>
      <c r="K854" s="711">
        <v>182.4</v>
      </c>
      <c r="L854" s="711"/>
      <c r="M854" s="711">
        <v>91.2</v>
      </c>
      <c r="N854" s="711"/>
      <c r="O854" s="711"/>
      <c r="P854" s="701"/>
      <c r="Q854" s="712"/>
    </row>
    <row r="855" spans="1:17" ht="14.4" customHeight="1" x14ac:dyDescent="0.3">
      <c r="A855" s="695" t="s">
        <v>556</v>
      </c>
      <c r="B855" s="696" t="s">
        <v>5347</v>
      </c>
      <c r="C855" s="696" t="s">
        <v>4156</v>
      </c>
      <c r="D855" s="696" t="s">
        <v>4544</v>
      </c>
      <c r="E855" s="696" t="s">
        <v>1977</v>
      </c>
      <c r="F855" s="711">
        <v>6</v>
      </c>
      <c r="G855" s="711">
        <v>1305.8399999999997</v>
      </c>
      <c r="H855" s="711">
        <v>1</v>
      </c>
      <c r="I855" s="711">
        <v>217.63999999999996</v>
      </c>
      <c r="J855" s="711">
        <v>7</v>
      </c>
      <c r="K855" s="711">
        <v>1523.4799999999998</v>
      </c>
      <c r="L855" s="711">
        <v>1.1666666666666667</v>
      </c>
      <c r="M855" s="711">
        <v>217.63999999999996</v>
      </c>
      <c r="N855" s="711">
        <v>4</v>
      </c>
      <c r="O855" s="711">
        <v>870.56</v>
      </c>
      <c r="P855" s="701">
        <v>0.66666666666666674</v>
      </c>
      <c r="Q855" s="712">
        <v>217.64</v>
      </c>
    </row>
    <row r="856" spans="1:17" ht="14.4" customHeight="1" x14ac:dyDescent="0.3">
      <c r="A856" s="695" t="s">
        <v>556</v>
      </c>
      <c r="B856" s="696" t="s">
        <v>5347</v>
      </c>
      <c r="C856" s="696" t="s">
        <v>4156</v>
      </c>
      <c r="D856" s="696" t="s">
        <v>4545</v>
      </c>
      <c r="E856" s="696" t="s">
        <v>1977</v>
      </c>
      <c r="F856" s="711">
        <v>1</v>
      </c>
      <c r="G856" s="711">
        <v>265.31</v>
      </c>
      <c r="H856" s="711">
        <v>1</v>
      </c>
      <c r="I856" s="711">
        <v>265.31</v>
      </c>
      <c r="J856" s="711">
        <v>1</v>
      </c>
      <c r="K856" s="711">
        <v>265.31</v>
      </c>
      <c r="L856" s="711">
        <v>1</v>
      </c>
      <c r="M856" s="711">
        <v>265.31</v>
      </c>
      <c r="N856" s="711">
        <v>4</v>
      </c>
      <c r="O856" s="711">
        <v>1061.24</v>
      </c>
      <c r="P856" s="701">
        <v>4</v>
      </c>
      <c r="Q856" s="712">
        <v>265.31</v>
      </c>
    </row>
    <row r="857" spans="1:17" ht="14.4" customHeight="1" x14ac:dyDescent="0.3">
      <c r="A857" s="695" t="s">
        <v>556</v>
      </c>
      <c r="B857" s="696" t="s">
        <v>5347</v>
      </c>
      <c r="C857" s="696" t="s">
        <v>4156</v>
      </c>
      <c r="D857" s="696" t="s">
        <v>4548</v>
      </c>
      <c r="E857" s="696" t="s">
        <v>4549</v>
      </c>
      <c r="F857" s="711">
        <v>1</v>
      </c>
      <c r="G857" s="711">
        <v>518.17999999999995</v>
      </c>
      <c r="H857" s="711">
        <v>1</v>
      </c>
      <c r="I857" s="711">
        <v>518.17999999999995</v>
      </c>
      <c r="J857" s="711">
        <v>4</v>
      </c>
      <c r="K857" s="711">
        <v>2072.7199999999998</v>
      </c>
      <c r="L857" s="711">
        <v>4</v>
      </c>
      <c r="M857" s="711">
        <v>518.17999999999995</v>
      </c>
      <c r="N857" s="711">
        <v>2</v>
      </c>
      <c r="O857" s="711">
        <v>1036.3599999999999</v>
      </c>
      <c r="P857" s="701">
        <v>2</v>
      </c>
      <c r="Q857" s="712">
        <v>518.17999999999995</v>
      </c>
    </row>
    <row r="858" spans="1:17" ht="14.4" customHeight="1" x14ac:dyDescent="0.3">
      <c r="A858" s="695" t="s">
        <v>556</v>
      </c>
      <c r="B858" s="696" t="s">
        <v>5347</v>
      </c>
      <c r="C858" s="696" t="s">
        <v>4156</v>
      </c>
      <c r="D858" s="696" t="s">
        <v>4552</v>
      </c>
      <c r="E858" s="696" t="s">
        <v>4485</v>
      </c>
      <c r="F858" s="711">
        <v>4</v>
      </c>
      <c r="G858" s="711">
        <v>364.8</v>
      </c>
      <c r="H858" s="711">
        <v>1</v>
      </c>
      <c r="I858" s="711">
        <v>91.2</v>
      </c>
      <c r="J858" s="711">
        <v>1</v>
      </c>
      <c r="K858" s="711">
        <v>91.2</v>
      </c>
      <c r="L858" s="711">
        <v>0.25</v>
      </c>
      <c r="M858" s="711">
        <v>91.2</v>
      </c>
      <c r="N858" s="711">
        <v>1</v>
      </c>
      <c r="O858" s="711">
        <v>91.2</v>
      </c>
      <c r="P858" s="701">
        <v>0.25</v>
      </c>
      <c r="Q858" s="712">
        <v>91.2</v>
      </c>
    </row>
    <row r="859" spans="1:17" ht="14.4" customHeight="1" x14ac:dyDescent="0.3">
      <c r="A859" s="695" t="s">
        <v>556</v>
      </c>
      <c r="B859" s="696" t="s">
        <v>5347</v>
      </c>
      <c r="C859" s="696" t="s">
        <v>4156</v>
      </c>
      <c r="D859" s="696" t="s">
        <v>4553</v>
      </c>
      <c r="E859" s="696" t="s">
        <v>4487</v>
      </c>
      <c r="F859" s="711">
        <v>12</v>
      </c>
      <c r="G859" s="711">
        <v>1156.56</v>
      </c>
      <c r="H859" s="711">
        <v>1</v>
      </c>
      <c r="I859" s="711">
        <v>96.38</v>
      </c>
      <c r="J859" s="711"/>
      <c r="K859" s="711"/>
      <c r="L859" s="711"/>
      <c r="M859" s="711"/>
      <c r="N859" s="711">
        <v>3</v>
      </c>
      <c r="O859" s="711">
        <v>289.14</v>
      </c>
      <c r="P859" s="701">
        <v>0.25</v>
      </c>
      <c r="Q859" s="712">
        <v>96.38</v>
      </c>
    </row>
    <row r="860" spans="1:17" ht="14.4" customHeight="1" x14ac:dyDescent="0.3">
      <c r="A860" s="695" t="s">
        <v>556</v>
      </c>
      <c r="B860" s="696" t="s">
        <v>5347</v>
      </c>
      <c r="C860" s="696" t="s">
        <v>4156</v>
      </c>
      <c r="D860" s="696" t="s">
        <v>4554</v>
      </c>
      <c r="E860" s="696" t="s">
        <v>4487</v>
      </c>
      <c r="F860" s="711">
        <v>26</v>
      </c>
      <c r="G860" s="711">
        <v>3148.25</v>
      </c>
      <c r="H860" s="711">
        <v>1</v>
      </c>
      <c r="I860" s="711">
        <v>121.08653846153847</v>
      </c>
      <c r="J860" s="711">
        <v>4</v>
      </c>
      <c r="K860" s="711">
        <v>485</v>
      </c>
      <c r="L860" s="711">
        <v>0.15405383943460652</v>
      </c>
      <c r="M860" s="711">
        <v>121.25</v>
      </c>
      <c r="N860" s="711">
        <v>11</v>
      </c>
      <c r="O860" s="711">
        <v>1333.75</v>
      </c>
      <c r="P860" s="701">
        <v>0.42364805844516795</v>
      </c>
      <c r="Q860" s="712">
        <v>121.25</v>
      </c>
    </row>
    <row r="861" spans="1:17" ht="14.4" customHeight="1" x14ac:dyDescent="0.3">
      <c r="A861" s="695" t="s">
        <v>556</v>
      </c>
      <c r="B861" s="696" t="s">
        <v>5347</v>
      </c>
      <c r="C861" s="696" t="s">
        <v>4156</v>
      </c>
      <c r="D861" s="696" t="s">
        <v>4555</v>
      </c>
      <c r="E861" s="696" t="s">
        <v>4487</v>
      </c>
      <c r="F861" s="711"/>
      <c r="G861" s="711"/>
      <c r="H861" s="711"/>
      <c r="I861" s="711"/>
      <c r="J861" s="711"/>
      <c r="K861" s="711"/>
      <c r="L861" s="711"/>
      <c r="M861" s="711"/>
      <c r="N861" s="711">
        <v>1</v>
      </c>
      <c r="O861" s="711">
        <v>103.64</v>
      </c>
      <c r="P861" s="701"/>
      <c r="Q861" s="712">
        <v>103.64</v>
      </c>
    </row>
    <row r="862" spans="1:17" ht="14.4" customHeight="1" x14ac:dyDescent="0.3">
      <c r="A862" s="695" t="s">
        <v>556</v>
      </c>
      <c r="B862" s="696" t="s">
        <v>5347</v>
      </c>
      <c r="C862" s="696" t="s">
        <v>4156</v>
      </c>
      <c r="D862" s="696" t="s">
        <v>4557</v>
      </c>
      <c r="E862" s="696" t="s">
        <v>4487</v>
      </c>
      <c r="F862" s="711"/>
      <c r="G862" s="711"/>
      <c r="H862" s="711"/>
      <c r="I862" s="711"/>
      <c r="J862" s="711"/>
      <c r="K862" s="711"/>
      <c r="L862" s="711"/>
      <c r="M862" s="711"/>
      <c r="N862" s="711">
        <v>1</v>
      </c>
      <c r="O862" s="711">
        <v>172.04</v>
      </c>
      <c r="P862" s="701"/>
      <c r="Q862" s="712">
        <v>172.04</v>
      </c>
    </row>
    <row r="863" spans="1:17" ht="14.4" customHeight="1" x14ac:dyDescent="0.3">
      <c r="A863" s="695" t="s">
        <v>556</v>
      </c>
      <c r="B863" s="696" t="s">
        <v>5347</v>
      </c>
      <c r="C863" s="696" t="s">
        <v>4156</v>
      </c>
      <c r="D863" s="696" t="s">
        <v>4558</v>
      </c>
      <c r="E863" s="696" t="s">
        <v>4487</v>
      </c>
      <c r="F863" s="711">
        <v>5</v>
      </c>
      <c r="G863" s="711">
        <v>450.8</v>
      </c>
      <c r="H863" s="711">
        <v>1</v>
      </c>
      <c r="I863" s="711">
        <v>90.16</v>
      </c>
      <c r="J863" s="711">
        <v>6</v>
      </c>
      <c r="K863" s="711">
        <v>540.96</v>
      </c>
      <c r="L863" s="711">
        <v>1.2</v>
      </c>
      <c r="M863" s="711">
        <v>90.160000000000011</v>
      </c>
      <c r="N863" s="711">
        <v>2</v>
      </c>
      <c r="O863" s="711">
        <v>180.32</v>
      </c>
      <c r="P863" s="701">
        <v>0.39999999999999997</v>
      </c>
      <c r="Q863" s="712">
        <v>90.16</v>
      </c>
    </row>
    <row r="864" spans="1:17" ht="14.4" customHeight="1" x14ac:dyDescent="0.3">
      <c r="A864" s="695" t="s">
        <v>556</v>
      </c>
      <c r="B864" s="696" t="s">
        <v>5347</v>
      </c>
      <c r="C864" s="696" t="s">
        <v>4156</v>
      </c>
      <c r="D864" s="696" t="s">
        <v>5372</v>
      </c>
      <c r="E864" s="696" t="s">
        <v>5373</v>
      </c>
      <c r="F864" s="711">
        <v>1</v>
      </c>
      <c r="G864" s="711">
        <v>152.69999999999999</v>
      </c>
      <c r="H864" s="711">
        <v>1</v>
      </c>
      <c r="I864" s="711">
        <v>152.69999999999999</v>
      </c>
      <c r="J864" s="711"/>
      <c r="K864" s="711"/>
      <c r="L864" s="711"/>
      <c r="M864" s="711"/>
      <c r="N864" s="711"/>
      <c r="O864" s="711"/>
      <c r="P864" s="701"/>
      <c r="Q864" s="712"/>
    </row>
    <row r="865" spans="1:17" ht="14.4" customHeight="1" x14ac:dyDescent="0.3">
      <c r="A865" s="695" t="s">
        <v>556</v>
      </c>
      <c r="B865" s="696" t="s">
        <v>5347</v>
      </c>
      <c r="C865" s="696" t="s">
        <v>4156</v>
      </c>
      <c r="D865" s="696" t="s">
        <v>4570</v>
      </c>
      <c r="E865" s="696" t="s">
        <v>4571</v>
      </c>
      <c r="F865" s="711">
        <v>2</v>
      </c>
      <c r="G865" s="711">
        <v>3598.25</v>
      </c>
      <c r="H865" s="711">
        <v>1</v>
      </c>
      <c r="I865" s="711">
        <v>1799.125</v>
      </c>
      <c r="J865" s="711">
        <v>1</v>
      </c>
      <c r="K865" s="711">
        <v>1831.25</v>
      </c>
      <c r="L865" s="711">
        <v>0.50892795108733413</v>
      </c>
      <c r="M865" s="711">
        <v>1831.25</v>
      </c>
      <c r="N865" s="711"/>
      <c r="O865" s="711"/>
      <c r="P865" s="701"/>
      <c r="Q865" s="712"/>
    </row>
    <row r="866" spans="1:17" ht="14.4" customHeight="1" x14ac:dyDescent="0.3">
      <c r="A866" s="695" t="s">
        <v>556</v>
      </c>
      <c r="B866" s="696" t="s">
        <v>5347</v>
      </c>
      <c r="C866" s="696" t="s">
        <v>4156</v>
      </c>
      <c r="D866" s="696" t="s">
        <v>4572</v>
      </c>
      <c r="E866" s="696" t="s">
        <v>4573</v>
      </c>
      <c r="F866" s="711">
        <v>3</v>
      </c>
      <c r="G866" s="711">
        <v>37600.959999999999</v>
      </c>
      <c r="H866" s="711">
        <v>1</v>
      </c>
      <c r="I866" s="711">
        <v>12533.653333333334</v>
      </c>
      <c r="J866" s="711">
        <v>1</v>
      </c>
      <c r="K866" s="711">
        <v>12681.98</v>
      </c>
      <c r="L866" s="711">
        <v>0.33727809077215049</v>
      </c>
      <c r="M866" s="711">
        <v>12681.98</v>
      </c>
      <c r="N866" s="711"/>
      <c r="O866" s="711"/>
      <c r="P866" s="701"/>
      <c r="Q866" s="712"/>
    </row>
    <row r="867" spans="1:17" ht="14.4" customHeight="1" x14ac:dyDescent="0.3">
      <c r="A867" s="695" t="s">
        <v>556</v>
      </c>
      <c r="B867" s="696" t="s">
        <v>5347</v>
      </c>
      <c r="C867" s="696" t="s">
        <v>4156</v>
      </c>
      <c r="D867" s="696" t="s">
        <v>4576</v>
      </c>
      <c r="E867" s="696" t="s">
        <v>4577</v>
      </c>
      <c r="F867" s="711"/>
      <c r="G867" s="711"/>
      <c r="H867" s="711"/>
      <c r="I867" s="711"/>
      <c r="J867" s="711"/>
      <c r="K867" s="711"/>
      <c r="L867" s="711"/>
      <c r="M867" s="711"/>
      <c r="N867" s="711">
        <v>2</v>
      </c>
      <c r="O867" s="711">
        <v>9980</v>
      </c>
      <c r="P867" s="701"/>
      <c r="Q867" s="712">
        <v>4990</v>
      </c>
    </row>
    <row r="868" spans="1:17" ht="14.4" customHeight="1" x14ac:dyDescent="0.3">
      <c r="A868" s="695" t="s">
        <v>556</v>
      </c>
      <c r="B868" s="696" t="s">
        <v>5347</v>
      </c>
      <c r="C868" s="696" t="s">
        <v>4156</v>
      </c>
      <c r="D868" s="696" t="s">
        <v>4588</v>
      </c>
      <c r="E868" s="696" t="s">
        <v>4589</v>
      </c>
      <c r="F868" s="711"/>
      <c r="G868" s="711"/>
      <c r="H868" s="711"/>
      <c r="I868" s="711"/>
      <c r="J868" s="711">
        <v>1</v>
      </c>
      <c r="K868" s="711">
        <v>2834.45</v>
      </c>
      <c r="L868" s="711"/>
      <c r="M868" s="711">
        <v>2834.45</v>
      </c>
      <c r="N868" s="711"/>
      <c r="O868" s="711"/>
      <c r="P868" s="701"/>
      <c r="Q868" s="712"/>
    </row>
    <row r="869" spans="1:17" ht="14.4" customHeight="1" x14ac:dyDescent="0.3">
      <c r="A869" s="695" t="s">
        <v>556</v>
      </c>
      <c r="B869" s="696" t="s">
        <v>5347</v>
      </c>
      <c r="C869" s="696" t="s">
        <v>4156</v>
      </c>
      <c r="D869" s="696" t="s">
        <v>4590</v>
      </c>
      <c r="E869" s="696" t="s">
        <v>4589</v>
      </c>
      <c r="F869" s="711"/>
      <c r="G869" s="711"/>
      <c r="H869" s="711"/>
      <c r="I869" s="711"/>
      <c r="J869" s="711"/>
      <c r="K869" s="711"/>
      <c r="L869" s="711"/>
      <c r="M869" s="711"/>
      <c r="N869" s="711">
        <v>1</v>
      </c>
      <c r="O869" s="711">
        <v>4301.95</v>
      </c>
      <c r="P869" s="701"/>
      <c r="Q869" s="712">
        <v>4301.95</v>
      </c>
    </row>
    <row r="870" spans="1:17" ht="14.4" customHeight="1" x14ac:dyDescent="0.3">
      <c r="A870" s="695" t="s">
        <v>556</v>
      </c>
      <c r="B870" s="696" t="s">
        <v>5347</v>
      </c>
      <c r="C870" s="696" t="s">
        <v>4156</v>
      </c>
      <c r="D870" s="696" t="s">
        <v>4593</v>
      </c>
      <c r="E870" s="696" t="s">
        <v>4594</v>
      </c>
      <c r="F870" s="711">
        <v>5</v>
      </c>
      <c r="G870" s="711">
        <v>6238.9</v>
      </c>
      <c r="H870" s="711">
        <v>1</v>
      </c>
      <c r="I870" s="711">
        <v>1247.78</v>
      </c>
      <c r="J870" s="711"/>
      <c r="K870" s="711"/>
      <c r="L870" s="711"/>
      <c r="M870" s="711"/>
      <c r="N870" s="711">
        <v>1</v>
      </c>
      <c r="O870" s="711">
        <v>1247.78</v>
      </c>
      <c r="P870" s="701">
        <v>0.2</v>
      </c>
      <c r="Q870" s="712">
        <v>1247.78</v>
      </c>
    </row>
    <row r="871" spans="1:17" ht="14.4" customHeight="1" x14ac:dyDescent="0.3">
      <c r="A871" s="695" t="s">
        <v>556</v>
      </c>
      <c r="B871" s="696" t="s">
        <v>5347</v>
      </c>
      <c r="C871" s="696" t="s">
        <v>4156</v>
      </c>
      <c r="D871" s="696" t="s">
        <v>4595</v>
      </c>
      <c r="E871" s="696" t="s">
        <v>4594</v>
      </c>
      <c r="F871" s="711">
        <v>14</v>
      </c>
      <c r="G871" s="711">
        <v>19806.68</v>
      </c>
      <c r="H871" s="711">
        <v>1</v>
      </c>
      <c r="I871" s="711">
        <v>1414.7628571428572</v>
      </c>
      <c r="J871" s="711">
        <v>4</v>
      </c>
      <c r="K871" s="711">
        <v>5687.56</v>
      </c>
      <c r="L871" s="711">
        <v>0.28715362695817775</v>
      </c>
      <c r="M871" s="711">
        <v>1421.89</v>
      </c>
      <c r="N871" s="711">
        <v>10</v>
      </c>
      <c r="O871" s="711">
        <v>14218.9</v>
      </c>
      <c r="P871" s="701">
        <v>0.7178840673954443</v>
      </c>
      <c r="Q871" s="712">
        <v>1421.8899999999999</v>
      </c>
    </row>
    <row r="872" spans="1:17" ht="14.4" customHeight="1" x14ac:dyDescent="0.3">
      <c r="A872" s="695" t="s">
        <v>556</v>
      </c>
      <c r="B872" s="696" t="s">
        <v>5347</v>
      </c>
      <c r="C872" s="696" t="s">
        <v>4156</v>
      </c>
      <c r="D872" s="696" t="s">
        <v>4596</v>
      </c>
      <c r="E872" s="696" t="s">
        <v>4594</v>
      </c>
      <c r="F872" s="711">
        <v>18</v>
      </c>
      <c r="G872" s="711">
        <v>29693.760000000002</v>
      </c>
      <c r="H872" s="711">
        <v>1</v>
      </c>
      <c r="I872" s="711">
        <v>1649.6533333333334</v>
      </c>
      <c r="J872" s="711">
        <v>5</v>
      </c>
      <c r="K872" s="711">
        <v>8280.5499999999993</v>
      </c>
      <c r="L872" s="711">
        <v>0.27886498712187335</v>
      </c>
      <c r="M872" s="711">
        <v>1656.11</v>
      </c>
      <c r="N872" s="711">
        <v>5</v>
      </c>
      <c r="O872" s="711">
        <v>8280.5499999999993</v>
      </c>
      <c r="P872" s="701">
        <v>0.27886498712187335</v>
      </c>
      <c r="Q872" s="712">
        <v>1656.11</v>
      </c>
    </row>
    <row r="873" spans="1:17" ht="14.4" customHeight="1" x14ac:dyDescent="0.3">
      <c r="A873" s="695" t="s">
        <v>556</v>
      </c>
      <c r="B873" s="696" t="s">
        <v>5347</v>
      </c>
      <c r="C873" s="696" t="s">
        <v>4156</v>
      </c>
      <c r="D873" s="696" t="s">
        <v>4597</v>
      </c>
      <c r="E873" s="696" t="s">
        <v>4594</v>
      </c>
      <c r="F873" s="711">
        <v>1</v>
      </c>
      <c r="G873" s="711">
        <v>1717</v>
      </c>
      <c r="H873" s="711">
        <v>1</v>
      </c>
      <c r="I873" s="711">
        <v>1717</v>
      </c>
      <c r="J873" s="711"/>
      <c r="K873" s="711"/>
      <c r="L873" s="711"/>
      <c r="M873" s="711"/>
      <c r="N873" s="711">
        <v>5</v>
      </c>
      <c r="O873" s="711">
        <v>8897.2000000000007</v>
      </c>
      <c r="P873" s="701">
        <v>5.1818287711124054</v>
      </c>
      <c r="Q873" s="712">
        <v>1779.44</v>
      </c>
    </row>
    <row r="874" spans="1:17" ht="14.4" customHeight="1" x14ac:dyDescent="0.3">
      <c r="A874" s="695" t="s">
        <v>556</v>
      </c>
      <c r="B874" s="696" t="s">
        <v>5347</v>
      </c>
      <c r="C874" s="696" t="s">
        <v>4156</v>
      </c>
      <c r="D874" s="696" t="s">
        <v>4601</v>
      </c>
      <c r="E874" s="696" t="s">
        <v>4602</v>
      </c>
      <c r="F874" s="711"/>
      <c r="G874" s="711"/>
      <c r="H874" s="711"/>
      <c r="I874" s="711"/>
      <c r="J874" s="711">
        <v>5</v>
      </c>
      <c r="K874" s="711">
        <v>7099.1</v>
      </c>
      <c r="L874" s="711"/>
      <c r="M874" s="711">
        <v>1419.8200000000002</v>
      </c>
      <c r="N874" s="711">
        <v>1</v>
      </c>
      <c r="O874" s="711">
        <v>1419.82</v>
      </c>
      <c r="P874" s="701"/>
      <c r="Q874" s="712">
        <v>1419.82</v>
      </c>
    </row>
    <row r="875" spans="1:17" ht="14.4" customHeight="1" x14ac:dyDescent="0.3">
      <c r="A875" s="695" t="s">
        <v>556</v>
      </c>
      <c r="B875" s="696" t="s">
        <v>5347</v>
      </c>
      <c r="C875" s="696" t="s">
        <v>4156</v>
      </c>
      <c r="D875" s="696" t="s">
        <v>4603</v>
      </c>
      <c r="E875" s="696" t="s">
        <v>4602</v>
      </c>
      <c r="F875" s="711"/>
      <c r="G875" s="711"/>
      <c r="H875" s="711"/>
      <c r="I875" s="711"/>
      <c r="J875" s="711">
        <v>8</v>
      </c>
      <c r="K875" s="711">
        <v>12378.32</v>
      </c>
      <c r="L875" s="711"/>
      <c r="M875" s="711">
        <v>1547.29</v>
      </c>
      <c r="N875" s="711">
        <v>5</v>
      </c>
      <c r="O875" s="711">
        <v>7736.45</v>
      </c>
      <c r="P875" s="701"/>
      <c r="Q875" s="712">
        <v>1547.29</v>
      </c>
    </row>
    <row r="876" spans="1:17" ht="14.4" customHeight="1" x14ac:dyDescent="0.3">
      <c r="A876" s="695" t="s">
        <v>556</v>
      </c>
      <c r="B876" s="696" t="s">
        <v>5347</v>
      </c>
      <c r="C876" s="696" t="s">
        <v>4156</v>
      </c>
      <c r="D876" s="696" t="s">
        <v>4604</v>
      </c>
      <c r="E876" s="696" t="s">
        <v>4602</v>
      </c>
      <c r="F876" s="711"/>
      <c r="G876" s="711"/>
      <c r="H876" s="711"/>
      <c r="I876" s="711"/>
      <c r="J876" s="711">
        <v>1</v>
      </c>
      <c r="K876" s="711">
        <v>1644.71</v>
      </c>
      <c r="L876" s="711"/>
      <c r="M876" s="711">
        <v>1644.71</v>
      </c>
      <c r="N876" s="711"/>
      <c r="O876" s="711"/>
      <c r="P876" s="701"/>
      <c r="Q876" s="712"/>
    </row>
    <row r="877" spans="1:17" ht="14.4" customHeight="1" x14ac:dyDescent="0.3">
      <c r="A877" s="695" t="s">
        <v>556</v>
      </c>
      <c r="B877" s="696" t="s">
        <v>5347</v>
      </c>
      <c r="C877" s="696" t="s">
        <v>4156</v>
      </c>
      <c r="D877" s="696" t="s">
        <v>5374</v>
      </c>
      <c r="E877" s="696" t="s">
        <v>5375</v>
      </c>
      <c r="F877" s="711"/>
      <c r="G877" s="711"/>
      <c r="H877" s="711"/>
      <c r="I877" s="711"/>
      <c r="J877" s="711"/>
      <c r="K877" s="711"/>
      <c r="L877" s="711"/>
      <c r="M877" s="711"/>
      <c r="N877" s="711">
        <v>1</v>
      </c>
      <c r="O877" s="711">
        <v>4587.1499999999996</v>
      </c>
      <c r="P877" s="701"/>
      <c r="Q877" s="712">
        <v>4587.1499999999996</v>
      </c>
    </row>
    <row r="878" spans="1:17" ht="14.4" customHeight="1" x14ac:dyDescent="0.3">
      <c r="A878" s="695" t="s">
        <v>556</v>
      </c>
      <c r="B878" s="696" t="s">
        <v>5347</v>
      </c>
      <c r="C878" s="696" t="s">
        <v>4156</v>
      </c>
      <c r="D878" s="696" t="s">
        <v>4611</v>
      </c>
      <c r="E878" s="696" t="s">
        <v>4612</v>
      </c>
      <c r="F878" s="711">
        <v>2</v>
      </c>
      <c r="G878" s="711">
        <v>1578.58</v>
      </c>
      <c r="H878" s="711">
        <v>1</v>
      </c>
      <c r="I878" s="711">
        <v>789.29</v>
      </c>
      <c r="J878" s="711">
        <v>10</v>
      </c>
      <c r="K878" s="711">
        <v>7892.9</v>
      </c>
      <c r="L878" s="711">
        <v>5</v>
      </c>
      <c r="M878" s="711">
        <v>789.29</v>
      </c>
      <c r="N878" s="711">
        <v>14</v>
      </c>
      <c r="O878" s="711">
        <v>11050.06</v>
      </c>
      <c r="P878" s="701">
        <v>7</v>
      </c>
      <c r="Q878" s="712">
        <v>789.29</v>
      </c>
    </row>
    <row r="879" spans="1:17" ht="14.4" customHeight="1" x14ac:dyDescent="0.3">
      <c r="A879" s="695" t="s">
        <v>556</v>
      </c>
      <c r="B879" s="696" t="s">
        <v>5347</v>
      </c>
      <c r="C879" s="696" t="s">
        <v>4156</v>
      </c>
      <c r="D879" s="696" t="s">
        <v>4621</v>
      </c>
      <c r="E879" s="696" t="s">
        <v>4602</v>
      </c>
      <c r="F879" s="711"/>
      <c r="G879" s="711"/>
      <c r="H879" s="711"/>
      <c r="I879" s="711"/>
      <c r="J879" s="711">
        <v>4</v>
      </c>
      <c r="K879" s="711">
        <v>5098.92</v>
      </c>
      <c r="L879" s="711"/>
      <c r="M879" s="711">
        <v>1274.73</v>
      </c>
      <c r="N879" s="711">
        <v>5</v>
      </c>
      <c r="O879" s="711">
        <v>6373.65</v>
      </c>
      <c r="P879" s="701"/>
      <c r="Q879" s="712">
        <v>1274.73</v>
      </c>
    </row>
    <row r="880" spans="1:17" ht="14.4" customHeight="1" x14ac:dyDescent="0.3">
      <c r="A880" s="695" t="s">
        <v>556</v>
      </c>
      <c r="B880" s="696" t="s">
        <v>5347</v>
      </c>
      <c r="C880" s="696" t="s">
        <v>4156</v>
      </c>
      <c r="D880" s="696" t="s">
        <v>4622</v>
      </c>
      <c r="E880" s="696" t="s">
        <v>4623</v>
      </c>
      <c r="F880" s="711"/>
      <c r="G880" s="711"/>
      <c r="H880" s="711"/>
      <c r="I880" s="711"/>
      <c r="J880" s="711">
        <v>3</v>
      </c>
      <c r="K880" s="711">
        <v>37921.590000000004</v>
      </c>
      <c r="L880" s="711"/>
      <c r="M880" s="711">
        <v>12640.53</v>
      </c>
      <c r="N880" s="711">
        <v>1</v>
      </c>
      <c r="O880" s="711">
        <v>12640.53</v>
      </c>
      <c r="P880" s="701"/>
      <c r="Q880" s="712">
        <v>12640.53</v>
      </c>
    </row>
    <row r="881" spans="1:17" ht="14.4" customHeight="1" x14ac:dyDescent="0.3">
      <c r="A881" s="695" t="s">
        <v>556</v>
      </c>
      <c r="B881" s="696" t="s">
        <v>5347</v>
      </c>
      <c r="C881" s="696" t="s">
        <v>4156</v>
      </c>
      <c r="D881" s="696" t="s">
        <v>4626</v>
      </c>
      <c r="E881" s="696" t="s">
        <v>4627</v>
      </c>
      <c r="F881" s="711">
        <v>1</v>
      </c>
      <c r="G881" s="711">
        <v>12015</v>
      </c>
      <c r="H881" s="711">
        <v>1</v>
      </c>
      <c r="I881" s="711">
        <v>12015</v>
      </c>
      <c r="J881" s="711"/>
      <c r="K881" s="711"/>
      <c r="L881" s="711"/>
      <c r="M881" s="711"/>
      <c r="N881" s="711"/>
      <c r="O881" s="711"/>
      <c r="P881" s="701"/>
      <c r="Q881" s="712"/>
    </row>
    <row r="882" spans="1:17" ht="14.4" customHeight="1" x14ac:dyDescent="0.3">
      <c r="A882" s="695" t="s">
        <v>556</v>
      </c>
      <c r="B882" s="696" t="s">
        <v>5347</v>
      </c>
      <c r="C882" s="696" t="s">
        <v>4156</v>
      </c>
      <c r="D882" s="696" t="s">
        <v>4630</v>
      </c>
      <c r="E882" s="696" t="s">
        <v>4625</v>
      </c>
      <c r="F882" s="711">
        <v>6</v>
      </c>
      <c r="G882" s="711">
        <v>7632</v>
      </c>
      <c r="H882" s="711">
        <v>1</v>
      </c>
      <c r="I882" s="711">
        <v>1272</v>
      </c>
      <c r="J882" s="711"/>
      <c r="K882" s="711"/>
      <c r="L882" s="711"/>
      <c r="M882" s="711"/>
      <c r="N882" s="711"/>
      <c r="O882" s="711"/>
      <c r="P882" s="701"/>
      <c r="Q882" s="712"/>
    </row>
    <row r="883" spans="1:17" ht="14.4" customHeight="1" x14ac:dyDescent="0.3">
      <c r="A883" s="695" t="s">
        <v>556</v>
      </c>
      <c r="B883" s="696" t="s">
        <v>5347</v>
      </c>
      <c r="C883" s="696" t="s">
        <v>4156</v>
      </c>
      <c r="D883" s="696" t="s">
        <v>4633</v>
      </c>
      <c r="E883" s="696" t="s">
        <v>4634</v>
      </c>
      <c r="F883" s="711">
        <v>2</v>
      </c>
      <c r="G883" s="711">
        <v>21257.9</v>
      </c>
      <c r="H883" s="711">
        <v>1</v>
      </c>
      <c r="I883" s="711">
        <v>10628.95</v>
      </c>
      <c r="J883" s="711">
        <v>1</v>
      </c>
      <c r="K883" s="711">
        <v>10628.95</v>
      </c>
      <c r="L883" s="711">
        <v>0.5</v>
      </c>
      <c r="M883" s="711">
        <v>10628.95</v>
      </c>
      <c r="N883" s="711"/>
      <c r="O883" s="711"/>
      <c r="P883" s="701"/>
      <c r="Q883" s="712"/>
    </row>
    <row r="884" spans="1:17" ht="14.4" customHeight="1" x14ac:dyDescent="0.3">
      <c r="A884" s="695" t="s">
        <v>556</v>
      </c>
      <c r="B884" s="696" t="s">
        <v>5347</v>
      </c>
      <c r="C884" s="696" t="s">
        <v>4156</v>
      </c>
      <c r="D884" s="696" t="s">
        <v>4645</v>
      </c>
      <c r="E884" s="696" t="s">
        <v>4646</v>
      </c>
      <c r="F884" s="711">
        <v>5</v>
      </c>
      <c r="G884" s="711">
        <v>5476.15</v>
      </c>
      <c r="H884" s="711">
        <v>1</v>
      </c>
      <c r="I884" s="711">
        <v>1095.23</v>
      </c>
      <c r="J884" s="711">
        <v>1</v>
      </c>
      <c r="K884" s="711">
        <v>1095.23</v>
      </c>
      <c r="L884" s="711">
        <v>0.2</v>
      </c>
      <c r="M884" s="711">
        <v>1095.23</v>
      </c>
      <c r="N884" s="711">
        <v>2</v>
      </c>
      <c r="O884" s="711">
        <v>2190.46</v>
      </c>
      <c r="P884" s="701">
        <v>0.4</v>
      </c>
      <c r="Q884" s="712">
        <v>1095.23</v>
      </c>
    </row>
    <row r="885" spans="1:17" ht="14.4" customHeight="1" x14ac:dyDescent="0.3">
      <c r="A885" s="695" t="s">
        <v>556</v>
      </c>
      <c r="B885" s="696" t="s">
        <v>5347</v>
      </c>
      <c r="C885" s="696" t="s">
        <v>4156</v>
      </c>
      <c r="D885" s="696" t="s">
        <v>4647</v>
      </c>
      <c r="E885" s="696" t="s">
        <v>4648</v>
      </c>
      <c r="F885" s="711">
        <v>1</v>
      </c>
      <c r="G885" s="711">
        <v>11674</v>
      </c>
      <c r="H885" s="711">
        <v>1</v>
      </c>
      <c r="I885" s="711">
        <v>11674</v>
      </c>
      <c r="J885" s="711"/>
      <c r="K885" s="711"/>
      <c r="L885" s="711"/>
      <c r="M885" s="711"/>
      <c r="N885" s="711">
        <v>1</v>
      </c>
      <c r="O885" s="711">
        <v>11674</v>
      </c>
      <c r="P885" s="701">
        <v>1</v>
      </c>
      <c r="Q885" s="712">
        <v>11674</v>
      </c>
    </row>
    <row r="886" spans="1:17" ht="14.4" customHeight="1" x14ac:dyDescent="0.3">
      <c r="A886" s="695" t="s">
        <v>556</v>
      </c>
      <c r="B886" s="696" t="s">
        <v>5347</v>
      </c>
      <c r="C886" s="696" t="s">
        <v>4156</v>
      </c>
      <c r="D886" s="696" t="s">
        <v>4649</v>
      </c>
      <c r="E886" s="696" t="s">
        <v>4650</v>
      </c>
      <c r="F886" s="711">
        <v>20</v>
      </c>
      <c r="G886" s="711">
        <v>18053.399999999998</v>
      </c>
      <c r="H886" s="711">
        <v>1</v>
      </c>
      <c r="I886" s="711">
        <v>902.66999999999985</v>
      </c>
      <c r="J886" s="711">
        <v>5</v>
      </c>
      <c r="K886" s="711">
        <v>4513.3500000000004</v>
      </c>
      <c r="L886" s="711">
        <v>0.25000000000000006</v>
      </c>
      <c r="M886" s="711">
        <v>902.67000000000007</v>
      </c>
      <c r="N886" s="711">
        <v>7</v>
      </c>
      <c r="O886" s="711">
        <v>6318.6900000000005</v>
      </c>
      <c r="P886" s="701">
        <v>0.35000000000000009</v>
      </c>
      <c r="Q886" s="712">
        <v>902.67000000000007</v>
      </c>
    </row>
    <row r="887" spans="1:17" ht="14.4" customHeight="1" x14ac:dyDescent="0.3">
      <c r="A887" s="695" t="s">
        <v>556</v>
      </c>
      <c r="B887" s="696" t="s">
        <v>5347</v>
      </c>
      <c r="C887" s="696" t="s">
        <v>4156</v>
      </c>
      <c r="D887" s="696" t="s">
        <v>4651</v>
      </c>
      <c r="E887" s="696" t="s">
        <v>4650</v>
      </c>
      <c r="F887" s="711">
        <v>21</v>
      </c>
      <c r="G887" s="711">
        <v>21617.82</v>
      </c>
      <c r="H887" s="711">
        <v>1</v>
      </c>
      <c r="I887" s="711">
        <v>1029.42</v>
      </c>
      <c r="J887" s="711">
        <v>5</v>
      </c>
      <c r="K887" s="711">
        <v>5147.1000000000004</v>
      </c>
      <c r="L887" s="711">
        <v>0.23809523809523811</v>
      </c>
      <c r="M887" s="711">
        <v>1029.42</v>
      </c>
      <c r="N887" s="711">
        <v>9</v>
      </c>
      <c r="O887" s="711">
        <v>9264.7800000000007</v>
      </c>
      <c r="P887" s="701">
        <v>0.4285714285714286</v>
      </c>
      <c r="Q887" s="712">
        <v>1029.42</v>
      </c>
    </row>
    <row r="888" spans="1:17" ht="14.4" customHeight="1" x14ac:dyDescent="0.3">
      <c r="A888" s="695" t="s">
        <v>556</v>
      </c>
      <c r="B888" s="696" t="s">
        <v>5347</v>
      </c>
      <c r="C888" s="696" t="s">
        <v>4156</v>
      </c>
      <c r="D888" s="696" t="s">
        <v>4652</v>
      </c>
      <c r="E888" s="696" t="s">
        <v>4653</v>
      </c>
      <c r="F888" s="711">
        <v>4</v>
      </c>
      <c r="G888" s="711">
        <v>4148.76</v>
      </c>
      <c r="H888" s="711">
        <v>1</v>
      </c>
      <c r="I888" s="711">
        <v>1037.19</v>
      </c>
      <c r="J888" s="711">
        <v>3</v>
      </c>
      <c r="K888" s="711">
        <v>3111.57</v>
      </c>
      <c r="L888" s="711">
        <v>0.75</v>
      </c>
      <c r="M888" s="711">
        <v>1037.19</v>
      </c>
      <c r="N888" s="711"/>
      <c r="O888" s="711"/>
      <c r="P888" s="701"/>
      <c r="Q888" s="712"/>
    </row>
    <row r="889" spans="1:17" ht="14.4" customHeight="1" x14ac:dyDescent="0.3">
      <c r="A889" s="695" t="s">
        <v>556</v>
      </c>
      <c r="B889" s="696" t="s">
        <v>5347</v>
      </c>
      <c r="C889" s="696" t="s">
        <v>4156</v>
      </c>
      <c r="D889" s="696" t="s">
        <v>4654</v>
      </c>
      <c r="E889" s="696" t="s">
        <v>4655</v>
      </c>
      <c r="F889" s="711">
        <v>4</v>
      </c>
      <c r="G889" s="711">
        <v>38017.96</v>
      </c>
      <c r="H889" s="711">
        <v>1</v>
      </c>
      <c r="I889" s="711">
        <v>9504.49</v>
      </c>
      <c r="J889" s="711">
        <v>1</v>
      </c>
      <c r="K889" s="711">
        <v>9504.49</v>
      </c>
      <c r="L889" s="711">
        <v>0.25</v>
      </c>
      <c r="M889" s="711">
        <v>9504.49</v>
      </c>
      <c r="N889" s="711">
        <v>2</v>
      </c>
      <c r="O889" s="711">
        <v>19008.98</v>
      </c>
      <c r="P889" s="701">
        <v>0.5</v>
      </c>
      <c r="Q889" s="712">
        <v>9504.49</v>
      </c>
    </row>
    <row r="890" spans="1:17" ht="14.4" customHeight="1" x14ac:dyDescent="0.3">
      <c r="A890" s="695" t="s">
        <v>556</v>
      </c>
      <c r="B890" s="696" t="s">
        <v>5347</v>
      </c>
      <c r="C890" s="696" t="s">
        <v>4156</v>
      </c>
      <c r="D890" s="696" t="s">
        <v>4656</v>
      </c>
      <c r="E890" s="696" t="s">
        <v>4657</v>
      </c>
      <c r="F890" s="711"/>
      <c r="G890" s="711"/>
      <c r="H890" s="711"/>
      <c r="I890" s="711"/>
      <c r="J890" s="711"/>
      <c r="K890" s="711"/>
      <c r="L890" s="711"/>
      <c r="M890" s="711"/>
      <c r="N890" s="711">
        <v>2</v>
      </c>
      <c r="O890" s="711">
        <v>6848.4</v>
      </c>
      <c r="P890" s="701"/>
      <c r="Q890" s="712">
        <v>3424.2</v>
      </c>
    </row>
    <row r="891" spans="1:17" ht="14.4" customHeight="1" x14ac:dyDescent="0.3">
      <c r="A891" s="695" t="s">
        <v>556</v>
      </c>
      <c r="B891" s="696" t="s">
        <v>5347</v>
      </c>
      <c r="C891" s="696" t="s">
        <v>4156</v>
      </c>
      <c r="D891" s="696" t="s">
        <v>4664</v>
      </c>
      <c r="E891" s="696" t="s">
        <v>4665</v>
      </c>
      <c r="F891" s="711"/>
      <c r="G891" s="711"/>
      <c r="H891" s="711"/>
      <c r="I891" s="711"/>
      <c r="J891" s="711"/>
      <c r="K891" s="711"/>
      <c r="L891" s="711"/>
      <c r="M891" s="711"/>
      <c r="N891" s="711">
        <v>1</v>
      </c>
      <c r="O891" s="711">
        <v>612.49</v>
      </c>
      <c r="P891" s="701"/>
      <c r="Q891" s="712">
        <v>612.49</v>
      </c>
    </row>
    <row r="892" spans="1:17" ht="14.4" customHeight="1" x14ac:dyDescent="0.3">
      <c r="A892" s="695" t="s">
        <v>556</v>
      </c>
      <c r="B892" s="696" t="s">
        <v>5347</v>
      </c>
      <c r="C892" s="696" t="s">
        <v>4156</v>
      </c>
      <c r="D892" s="696" t="s">
        <v>4667</v>
      </c>
      <c r="E892" s="696" t="s">
        <v>4668</v>
      </c>
      <c r="F892" s="711"/>
      <c r="G892" s="711"/>
      <c r="H892" s="711"/>
      <c r="I892" s="711"/>
      <c r="J892" s="711"/>
      <c r="K892" s="711"/>
      <c r="L892" s="711"/>
      <c r="M892" s="711"/>
      <c r="N892" s="711">
        <v>1</v>
      </c>
      <c r="O892" s="711">
        <v>893.35</v>
      </c>
      <c r="P892" s="701"/>
      <c r="Q892" s="712">
        <v>893.35</v>
      </c>
    </row>
    <row r="893" spans="1:17" ht="14.4" customHeight="1" x14ac:dyDescent="0.3">
      <c r="A893" s="695" t="s">
        <v>556</v>
      </c>
      <c r="B893" s="696" t="s">
        <v>5347</v>
      </c>
      <c r="C893" s="696" t="s">
        <v>4156</v>
      </c>
      <c r="D893" s="696" t="s">
        <v>4670</v>
      </c>
      <c r="E893" s="696" t="s">
        <v>4671</v>
      </c>
      <c r="F893" s="711"/>
      <c r="G893" s="711"/>
      <c r="H893" s="711"/>
      <c r="I893" s="711"/>
      <c r="J893" s="711"/>
      <c r="K893" s="711"/>
      <c r="L893" s="711"/>
      <c r="M893" s="711"/>
      <c r="N893" s="711">
        <v>1</v>
      </c>
      <c r="O893" s="711">
        <v>620.78</v>
      </c>
      <c r="P893" s="701"/>
      <c r="Q893" s="712">
        <v>620.78</v>
      </c>
    </row>
    <row r="894" spans="1:17" ht="14.4" customHeight="1" x14ac:dyDescent="0.3">
      <c r="A894" s="695" t="s">
        <v>556</v>
      </c>
      <c r="B894" s="696" t="s">
        <v>5347</v>
      </c>
      <c r="C894" s="696" t="s">
        <v>4156</v>
      </c>
      <c r="D894" s="696" t="s">
        <v>4677</v>
      </c>
      <c r="E894" s="696" t="s">
        <v>4676</v>
      </c>
      <c r="F894" s="711">
        <v>6</v>
      </c>
      <c r="G894" s="711">
        <v>3876</v>
      </c>
      <c r="H894" s="711">
        <v>1</v>
      </c>
      <c r="I894" s="711">
        <v>646</v>
      </c>
      <c r="J894" s="711"/>
      <c r="K894" s="711"/>
      <c r="L894" s="711"/>
      <c r="M894" s="711"/>
      <c r="N894" s="711"/>
      <c r="O894" s="711"/>
      <c r="P894" s="701"/>
      <c r="Q894" s="712"/>
    </row>
    <row r="895" spans="1:17" ht="14.4" customHeight="1" x14ac:dyDescent="0.3">
      <c r="A895" s="695" t="s">
        <v>556</v>
      </c>
      <c r="B895" s="696" t="s">
        <v>5347</v>
      </c>
      <c r="C895" s="696" t="s">
        <v>4156</v>
      </c>
      <c r="D895" s="696" t="s">
        <v>5376</v>
      </c>
      <c r="E895" s="696" t="s">
        <v>5377</v>
      </c>
      <c r="F895" s="711"/>
      <c r="G895" s="711"/>
      <c r="H895" s="711"/>
      <c r="I895" s="711"/>
      <c r="J895" s="711"/>
      <c r="K895" s="711"/>
      <c r="L895" s="711"/>
      <c r="M895" s="711"/>
      <c r="N895" s="711">
        <v>1</v>
      </c>
      <c r="O895" s="711">
        <v>10124.24</v>
      </c>
      <c r="P895" s="701"/>
      <c r="Q895" s="712">
        <v>10124.24</v>
      </c>
    </row>
    <row r="896" spans="1:17" ht="14.4" customHeight="1" x14ac:dyDescent="0.3">
      <c r="A896" s="695" t="s">
        <v>556</v>
      </c>
      <c r="B896" s="696" t="s">
        <v>5347</v>
      </c>
      <c r="C896" s="696" t="s">
        <v>4156</v>
      </c>
      <c r="D896" s="696" t="s">
        <v>5378</v>
      </c>
      <c r="E896" s="696" t="s">
        <v>5379</v>
      </c>
      <c r="F896" s="711"/>
      <c r="G896" s="711"/>
      <c r="H896" s="711"/>
      <c r="I896" s="711"/>
      <c r="J896" s="711">
        <v>1</v>
      </c>
      <c r="K896" s="711">
        <v>1796</v>
      </c>
      <c r="L896" s="711"/>
      <c r="M896" s="711">
        <v>1796</v>
      </c>
      <c r="N896" s="711"/>
      <c r="O896" s="711"/>
      <c r="P896" s="701"/>
      <c r="Q896" s="712"/>
    </row>
    <row r="897" spans="1:17" ht="14.4" customHeight="1" x14ac:dyDescent="0.3">
      <c r="A897" s="695" t="s">
        <v>556</v>
      </c>
      <c r="B897" s="696" t="s">
        <v>5347</v>
      </c>
      <c r="C897" s="696" t="s">
        <v>4156</v>
      </c>
      <c r="D897" s="696" t="s">
        <v>4684</v>
      </c>
      <c r="E897" s="696" t="s">
        <v>4685</v>
      </c>
      <c r="F897" s="711"/>
      <c r="G897" s="711"/>
      <c r="H897" s="711"/>
      <c r="I897" s="711"/>
      <c r="J897" s="711">
        <v>2</v>
      </c>
      <c r="K897" s="711">
        <v>970.04</v>
      </c>
      <c r="L897" s="711"/>
      <c r="M897" s="711">
        <v>485.02</v>
      </c>
      <c r="N897" s="711"/>
      <c r="O897" s="711"/>
      <c r="P897" s="701"/>
      <c r="Q897" s="712"/>
    </row>
    <row r="898" spans="1:17" ht="14.4" customHeight="1" x14ac:dyDescent="0.3">
      <c r="A898" s="695" t="s">
        <v>556</v>
      </c>
      <c r="B898" s="696" t="s">
        <v>5347</v>
      </c>
      <c r="C898" s="696" t="s">
        <v>4156</v>
      </c>
      <c r="D898" s="696" t="s">
        <v>4686</v>
      </c>
      <c r="E898" s="696" t="s">
        <v>4685</v>
      </c>
      <c r="F898" s="711"/>
      <c r="G898" s="711"/>
      <c r="H898" s="711"/>
      <c r="I898" s="711"/>
      <c r="J898" s="711">
        <v>6</v>
      </c>
      <c r="K898" s="711">
        <v>2170.14</v>
      </c>
      <c r="L898" s="711"/>
      <c r="M898" s="711">
        <v>361.69</v>
      </c>
      <c r="N898" s="711">
        <v>3</v>
      </c>
      <c r="O898" s="711">
        <v>1085.07</v>
      </c>
      <c r="P898" s="701"/>
      <c r="Q898" s="712">
        <v>361.69</v>
      </c>
    </row>
    <row r="899" spans="1:17" ht="14.4" customHeight="1" x14ac:dyDescent="0.3">
      <c r="A899" s="695" t="s">
        <v>556</v>
      </c>
      <c r="B899" s="696" t="s">
        <v>5347</v>
      </c>
      <c r="C899" s="696" t="s">
        <v>4156</v>
      </c>
      <c r="D899" s="696" t="s">
        <v>4687</v>
      </c>
      <c r="E899" s="696" t="s">
        <v>4688</v>
      </c>
      <c r="F899" s="711">
        <v>1</v>
      </c>
      <c r="G899" s="711">
        <v>3292.8</v>
      </c>
      <c r="H899" s="711">
        <v>1</v>
      </c>
      <c r="I899" s="711">
        <v>3292.8</v>
      </c>
      <c r="J899" s="711">
        <v>1</v>
      </c>
      <c r="K899" s="711">
        <v>3292.8</v>
      </c>
      <c r="L899" s="711">
        <v>1</v>
      </c>
      <c r="M899" s="711">
        <v>3292.8</v>
      </c>
      <c r="N899" s="711"/>
      <c r="O899" s="711"/>
      <c r="P899" s="701"/>
      <c r="Q899" s="712"/>
    </row>
    <row r="900" spans="1:17" ht="14.4" customHeight="1" x14ac:dyDescent="0.3">
      <c r="A900" s="695" t="s">
        <v>556</v>
      </c>
      <c r="B900" s="696" t="s">
        <v>5347</v>
      </c>
      <c r="C900" s="696" t="s">
        <v>4156</v>
      </c>
      <c r="D900" s="696" t="s">
        <v>4689</v>
      </c>
      <c r="E900" s="696" t="s">
        <v>4688</v>
      </c>
      <c r="F900" s="711">
        <v>10</v>
      </c>
      <c r="G900" s="711">
        <v>54095.999999999993</v>
      </c>
      <c r="H900" s="711">
        <v>1</v>
      </c>
      <c r="I900" s="711">
        <v>5409.5999999999995</v>
      </c>
      <c r="J900" s="711">
        <v>4</v>
      </c>
      <c r="K900" s="711">
        <v>21638.400000000001</v>
      </c>
      <c r="L900" s="711">
        <v>0.40000000000000008</v>
      </c>
      <c r="M900" s="711">
        <v>5409.6</v>
      </c>
      <c r="N900" s="711"/>
      <c r="O900" s="711"/>
      <c r="P900" s="701"/>
      <c r="Q900" s="712"/>
    </row>
    <row r="901" spans="1:17" ht="14.4" customHeight="1" x14ac:dyDescent="0.3">
      <c r="A901" s="695" t="s">
        <v>556</v>
      </c>
      <c r="B901" s="696" t="s">
        <v>5347</v>
      </c>
      <c r="C901" s="696" t="s">
        <v>4156</v>
      </c>
      <c r="D901" s="696" t="s">
        <v>4703</v>
      </c>
      <c r="E901" s="696" t="s">
        <v>4704</v>
      </c>
      <c r="F901" s="711">
        <v>10</v>
      </c>
      <c r="G901" s="711">
        <v>8433.369999999999</v>
      </c>
      <c r="H901" s="711">
        <v>1</v>
      </c>
      <c r="I901" s="711">
        <v>843.33699999999988</v>
      </c>
      <c r="J901" s="711">
        <v>12</v>
      </c>
      <c r="K901" s="711">
        <v>10227.720000000001</v>
      </c>
      <c r="L901" s="711">
        <v>1.2127678496259506</v>
      </c>
      <c r="M901" s="711">
        <v>852.31000000000006</v>
      </c>
      <c r="N901" s="711">
        <v>4</v>
      </c>
      <c r="O901" s="711">
        <v>3409.24</v>
      </c>
      <c r="P901" s="701">
        <v>0.40425594987531677</v>
      </c>
      <c r="Q901" s="712">
        <v>852.31</v>
      </c>
    </row>
    <row r="902" spans="1:17" ht="14.4" customHeight="1" x14ac:dyDescent="0.3">
      <c r="A902" s="695" t="s">
        <v>556</v>
      </c>
      <c r="B902" s="696" t="s">
        <v>5347</v>
      </c>
      <c r="C902" s="696" t="s">
        <v>4156</v>
      </c>
      <c r="D902" s="696" t="s">
        <v>5380</v>
      </c>
      <c r="E902" s="696" t="s">
        <v>5381</v>
      </c>
      <c r="F902" s="711">
        <v>7</v>
      </c>
      <c r="G902" s="711">
        <v>33147.450000000004</v>
      </c>
      <c r="H902" s="711">
        <v>1</v>
      </c>
      <c r="I902" s="711">
        <v>4735.3500000000004</v>
      </c>
      <c r="J902" s="711">
        <v>4</v>
      </c>
      <c r="K902" s="711">
        <v>18941.400000000001</v>
      </c>
      <c r="L902" s="711">
        <v>0.5714285714285714</v>
      </c>
      <c r="M902" s="711">
        <v>4735.3500000000004</v>
      </c>
      <c r="N902" s="711">
        <v>1</v>
      </c>
      <c r="O902" s="711">
        <v>4735.3500000000004</v>
      </c>
      <c r="P902" s="701">
        <v>0.14285714285714285</v>
      </c>
      <c r="Q902" s="712">
        <v>4735.3500000000004</v>
      </c>
    </row>
    <row r="903" spans="1:17" ht="14.4" customHeight="1" x14ac:dyDescent="0.3">
      <c r="A903" s="695" t="s">
        <v>556</v>
      </c>
      <c r="B903" s="696" t="s">
        <v>5347</v>
      </c>
      <c r="C903" s="696" t="s">
        <v>4156</v>
      </c>
      <c r="D903" s="696" t="s">
        <v>5382</v>
      </c>
      <c r="E903" s="696" t="s">
        <v>5383</v>
      </c>
      <c r="F903" s="711">
        <v>7</v>
      </c>
      <c r="G903" s="711">
        <v>55952.119999999995</v>
      </c>
      <c r="H903" s="711">
        <v>1</v>
      </c>
      <c r="I903" s="711">
        <v>7993.1599999999989</v>
      </c>
      <c r="J903" s="711">
        <v>3</v>
      </c>
      <c r="K903" s="711">
        <v>23979.48</v>
      </c>
      <c r="L903" s="711">
        <v>0.4285714285714286</v>
      </c>
      <c r="M903" s="711">
        <v>7993.16</v>
      </c>
      <c r="N903" s="711">
        <v>1</v>
      </c>
      <c r="O903" s="711">
        <v>7993.16</v>
      </c>
      <c r="P903" s="701">
        <v>0.14285714285714288</v>
      </c>
      <c r="Q903" s="712">
        <v>7993.16</v>
      </c>
    </row>
    <row r="904" spans="1:17" ht="14.4" customHeight="1" x14ac:dyDescent="0.3">
      <c r="A904" s="695" t="s">
        <v>556</v>
      </c>
      <c r="B904" s="696" t="s">
        <v>5347</v>
      </c>
      <c r="C904" s="696" t="s">
        <v>4156</v>
      </c>
      <c r="D904" s="696" t="s">
        <v>5384</v>
      </c>
      <c r="E904" s="696" t="s">
        <v>5385</v>
      </c>
      <c r="F904" s="711">
        <v>7</v>
      </c>
      <c r="G904" s="711">
        <v>20063.89</v>
      </c>
      <c r="H904" s="711">
        <v>1</v>
      </c>
      <c r="I904" s="711">
        <v>2866.27</v>
      </c>
      <c r="J904" s="711">
        <v>4</v>
      </c>
      <c r="K904" s="711">
        <v>11465.08</v>
      </c>
      <c r="L904" s="711">
        <v>0.5714285714285714</v>
      </c>
      <c r="M904" s="711">
        <v>2866.27</v>
      </c>
      <c r="N904" s="711">
        <v>1</v>
      </c>
      <c r="O904" s="711">
        <v>2866.27</v>
      </c>
      <c r="P904" s="701">
        <v>0.14285714285714285</v>
      </c>
      <c r="Q904" s="712">
        <v>2866.27</v>
      </c>
    </row>
    <row r="905" spans="1:17" ht="14.4" customHeight="1" x14ac:dyDescent="0.3">
      <c r="A905" s="695" t="s">
        <v>556</v>
      </c>
      <c r="B905" s="696" t="s">
        <v>5347</v>
      </c>
      <c r="C905" s="696" t="s">
        <v>4156</v>
      </c>
      <c r="D905" s="696" t="s">
        <v>4709</v>
      </c>
      <c r="E905" s="696" t="s">
        <v>4710</v>
      </c>
      <c r="F905" s="711"/>
      <c r="G905" s="711"/>
      <c r="H905" s="711"/>
      <c r="I905" s="711"/>
      <c r="J905" s="711"/>
      <c r="K905" s="711"/>
      <c r="L905" s="711"/>
      <c r="M905" s="711"/>
      <c r="N905" s="711">
        <v>2</v>
      </c>
      <c r="O905" s="711">
        <v>4907.6000000000004</v>
      </c>
      <c r="P905" s="701"/>
      <c r="Q905" s="712">
        <v>2453.8000000000002</v>
      </c>
    </row>
    <row r="906" spans="1:17" ht="14.4" customHeight="1" x14ac:dyDescent="0.3">
      <c r="A906" s="695" t="s">
        <v>556</v>
      </c>
      <c r="B906" s="696" t="s">
        <v>5347</v>
      </c>
      <c r="C906" s="696" t="s">
        <v>4156</v>
      </c>
      <c r="D906" s="696" t="s">
        <v>4711</v>
      </c>
      <c r="E906" s="696" t="s">
        <v>4710</v>
      </c>
      <c r="F906" s="711"/>
      <c r="G906" s="711"/>
      <c r="H906" s="711"/>
      <c r="I906" s="711"/>
      <c r="J906" s="711"/>
      <c r="K906" s="711"/>
      <c r="L906" s="711"/>
      <c r="M906" s="711"/>
      <c r="N906" s="711">
        <v>0.1</v>
      </c>
      <c r="O906" s="711">
        <v>70.36</v>
      </c>
      <c r="P906" s="701"/>
      <c r="Q906" s="712">
        <v>703.59999999999991</v>
      </c>
    </row>
    <row r="907" spans="1:17" ht="14.4" customHeight="1" x14ac:dyDescent="0.3">
      <c r="A907" s="695" t="s">
        <v>556</v>
      </c>
      <c r="B907" s="696" t="s">
        <v>5347</v>
      </c>
      <c r="C907" s="696" t="s">
        <v>4156</v>
      </c>
      <c r="D907" s="696" t="s">
        <v>4712</v>
      </c>
      <c r="E907" s="696" t="s">
        <v>4710</v>
      </c>
      <c r="F907" s="711"/>
      <c r="G907" s="711"/>
      <c r="H907" s="711"/>
      <c r="I907" s="711"/>
      <c r="J907" s="711"/>
      <c r="K907" s="711"/>
      <c r="L907" s="711"/>
      <c r="M907" s="711"/>
      <c r="N907" s="711">
        <v>0.4</v>
      </c>
      <c r="O907" s="711">
        <v>615.6</v>
      </c>
      <c r="P907" s="701"/>
      <c r="Q907" s="712">
        <v>1539</v>
      </c>
    </row>
    <row r="908" spans="1:17" ht="14.4" customHeight="1" x14ac:dyDescent="0.3">
      <c r="A908" s="695" t="s">
        <v>556</v>
      </c>
      <c r="B908" s="696" t="s">
        <v>5347</v>
      </c>
      <c r="C908" s="696" t="s">
        <v>4156</v>
      </c>
      <c r="D908" s="696" t="s">
        <v>4713</v>
      </c>
      <c r="E908" s="696" t="s">
        <v>4710</v>
      </c>
      <c r="F908" s="711"/>
      <c r="G908" s="711"/>
      <c r="H908" s="711"/>
      <c r="I908" s="711"/>
      <c r="J908" s="711"/>
      <c r="K908" s="711"/>
      <c r="L908" s="711"/>
      <c r="M908" s="711"/>
      <c r="N908" s="711">
        <v>0.4</v>
      </c>
      <c r="O908" s="711">
        <v>709.24</v>
      </c>
      <c r="P908" s="701"/>
      <c r="Q908" s="712">
        <v>1773.1</v>
      </c>
    </row>
    <row r="909" spans="1:17" ht="14.4" customHeight="1" x14ac:dyDescent="0.3">
      <c r="A909" s="695" t="s">
        <v>556</v>
      </c>
      <c r="B909" s="696" t="s">
        <v>5347</v>
      </c>
      <c r="C909" s="696" t="s">
        <v>4156</v>
      </c>
      <c r="D909" s="696" t="s">
        <v>4714</v>
      </c>
      <c r="E909" s="696" t="s">
        <v>4496</v>
      </c>
      <c r="F909" s="711"/>
      <c r="G909" s="711"/>
      <c r="H909" s="711"/>
      <c r="I909" s="711"/>
      <c r="J909" s="711">
        <v>0.7</v>
      </c>
      <c r="K909" s="711">
        <v>149.42000000000002</v>
      </c>
      <c r="L909" s="711"/>
      <c r="M909" s="711">
        <v>213.45714285714288</v>
      </c>
      <c r="N909" s="711"/>
      <c r="O909" s="711"/>
      <c r="P909" s="701"/>
      <c r="Q909" s="712"/>
    </row>
    <row r="910" spans="1:17" ht="14.4" customHeight="1" x14ac:dyDescent="0.3">
      <c r="A910" s="695" t="s">
        <v>556</v>
      </c>
      <c r="B910" s="696" t="s">
        <v>5347</v>
      </c>
      <c r="C910" s="696" t="s">
        <v>4156</v>
      </c>
      <c r="D910" s="696" t="s">
        <v>4715</v>
      </c>
      <c r="E910" s="696" t="s">
        <v>4496</v>
      </c>
      <c r="F910" s="711">
        <v>0.5</v>
      </c>
      <c r="G910" s="711">
        <v>126</v>
      </c>
      <c r="H910" s="711">
        <v>1</v>
      </c>
      <c r="I910" s="711">
        <v>252</v>
      </c>
      <c r="J910" s="711">
        <v>2</v>
      </c>
      <c r="K910" s="711">
        <v>504.03999999999996</v>
      </c>
      <c r="L910" s="711">
        <v>4.0003174603174596</v>
      </c>
      <c r="M910" s="711">
        <v>252.01999999999998</v>
      </c>
      <c r="N910" s="711">
        <v>4.5</v>
      </c>
      <c r="O910" s="711">
        <v>1134.1199999999999</v>
      </c>
      <c r="P910" s="701">
        <v>9.0009523809523806</v>
      </c>
      <c r="Q910" s="712">
        <v>252.02666666666664</v>
      </c>
    </row>
    <row r="911" spans="1:17" ht="14.4" customHeight="1" x14ac:dyDescent="0.3">
      <c r="A911" s="695" t="s">
        <v>556</v>
      </c>
      <c r="B911" s="696" t="s">
        <v>5347</v>
      </c>
      <c r="C911" s="696" t="s">
        <v>4156</v>
      </c>
      <c r="D911" s="696" t="s">
        <v>4716</v>
      </c>
      <c r="E911" s="696" t="s">
        <v>4496</v>
      </c>
      <c r="F911" s="711">
        <v>0.3</v>
      </c>
      <c r="G911" s="711">
        <v>110.09</v>
      </c>
      <c r="H911" s="711">
        <v>1</v>
      </c>
      <c r="I911" s="711">
        <v>366.9666666666667</v>
      </c>
      <c r="J911" s="711">
        <v>0.1</v>
      </c>
      <c r="K911" s="711">
        <v>36.69</v>
      </c>
      <c r="L911" s="711">
        <v>0.33327277681896628</v>
      </c>
      <c r="M911" s="711">
        <v>366.9</v>
      </c>
      <c r="N911" s="711"/>
      <c r="O911" s="711"/>
      <c r="P911" s="701"/>
      <c r="Q911" s="712"/>
    </row>
    <row r="912" spans="1:17" ht="14.4" customHeight="1" x14ac:dyDescent="0.3">
      <c r="A912" s="695" t="s">
        <v>556</v>
      </c>
      <c r="B912" s="696" t="s">
        <v>5347</v>
      </c>
      <c r="C912" s="696" t="s">
        <v>4156</v>
      </c>
      <c r="D912" s="696" t="s">
        <v>4721</v>
      </c>
      <c r="E912" s="696" t="s">
        <v>4722</v>
      </c>
      <c r="F912" s="711"/>
      <c r="G912" s="711"/>
      <c r="H912" s="711"/>
      <c r="I912" s="711"/>
      <c r="J912" s="711"/>
      <c r="K912" s="711"/>
      <c r="L912" s="711"/>
      <c r="M912" s="711"/>
      <c r="N912" s="711">
        <v>1</v>
      </c>
      <c r="O912" s="711">
        <v>561.71</v>
      </c>
      <c r="P912" s="701"/>
      <c r="Q912" s="712">
        <v>561.71</v>
      </c>
    </row>
    <row r="913" spans="1:17" ht="14.4" customHeight="1" x14ac:dyDescent="0.3">
      <c r="A913" s="695" t="s">
        <v>556</v>
      </c>
      <c r="B913" s="696" t="s">
        <v>5347</v>
      </c>
      <c r="C913" s="696" t="s">
        <v>4156</v>
      </c>
      <c r="D913" s="696" t="s">
        <v>4727</v>
      </c>
      <c r="E913" s="696" t="s">
        <v>4496</v>
      </c>
      <c r="F913" s="711">
        <v>4</v>
      </c>
      <c r="G913" s="711">
        <v>2188.8000000000002</v>
      </c>
      <c r="H913" s="711">
        <v>1</v>
      </c>
      <c r="I913" s="711">
        <v>547.20000000000005</v>
      </c>
      <c r="J913" s="711">
        <v>15</v>
      </c>
      <c r="K913" s="711">
        <v>8208</v>
      </c>
      <c r="L913" s="711">
        <v>3.7499999999999996</v>
      </c>
      <c r="M913" s="711">
        <v>547.20000000000005</v>
      </c>
      <c r="N913" s="711">
        <v>2</v>
      </c>
      <c r="O913" s="711">
        <v>1094.4000000000001</v>
      </c>
      <c r="P913" s="701">
        <v>0.5</v>
      </c>
      <c r="Q913" s="712">
        <v>547.20000000000005</v>
      </c>
    </row>
    <row r="914" spans="1:17" ht="14.4" customHeight="1" x14ac:dyDescent="0.3">
      <c r="A914" s="695" t="s">
        <v>556</v>
      </c>
      <c r="B914" s="696" t="s">
        <v>5347</v>
      </c>
      <c r="C914" s="696" t="s">
        <v>4156</v>
      </c>
      <c r="D914" s="696" t="s">
        <v>4728</v>
      </c>
      <c r="E914" s="696" t="s">
        <v>4496</v>
      </c>
      <c r="F914" s="711"/>
      <c r="G914" s="711"/>
      <c r="H914" s="711"/>
      <c r="I914" s="711"/>
      <c r="J914" s="711">
        <v>7</v>
      </c>
      <c r="K914" s="711">
        <v>11853.94</v>
      </c>
      <c r="L914" s="711"/>
      <c r="M914" s="711">
        <v>1693.42</v>
      </c>
      <c r="N914" s="711"/>
      <c r="O914" s="711"/>
      <c r="P914" s="701"/>
      <c r="Q914" s="712"/>
    </row>
    <row r="915" spans="1:17" ht="14.4" customHeight="1" x14ac:dyDescent="0.3">
      <c r="A915" s="695" t="s">
        <v>556</v>
      </c>
      <c r="B915" s="696" t="s">
        <v>5347</v>
      </c>
      <c r="C915" s="696" t="s">
        <v>4156</v>
      </c>
      <c r="D915" s="696" t="s">
        <v>4729</v>
      </c>
      <c r="E915" s="696" t="s">
        <v>4496</v>
      </c>
      <c r="F915" s="711">
        <v>9</v>
      </c>
      <c r="G915" s="711">
        <v>16639.830000000002</v>
      </c>
      <c r="H915" s="711">
        <v>1</v>
      </c>
      <c r="I915" s="711">
        <v>1848.8700000000001</v>
      </c>
      <c r="J915" s="711">
        <v>14</v>
      </c>
      <c r="K915" s="711">
        <v>25884.18</v>
      </c>
      <c r="L915" s="711">
        <v>1.5555555555555554</v>
      </c>
      <c r="M915" s="711">
        <v>1848.8700000000001</v>
      </c>
      <c r="N915" s="711">
        <v>32</v>
      </c>
      <c r="O915" s="711">
        <v>59163.839999999997</v>
      </c>
      <c r="P915" s="701">
        <v>3.5555555555555549</v>
      </c>
      <c r="Q915" s="712">
        <v>1848.87</v>
      </c>
    </row>
    <row r="916" spans="1:17" ht="14.4" customHeight="1" x14ac:dyDescent="0.3">
      <c r="A916" s="695" t="s">
        <v>556</v>
      </c>
      <c r="B916" s="696" t="s">
        <v>5347</v>
      </c>
      <c r="C916" s="696" t="s">
        <v>4156</v>
      </c>
      <c r="D916" s="696" t="s">
        <v>5386</v>
      </c>
      <c r="E916" s="696" t="s">
        <v>5387</v>
      </c>
      <c r="F916" s="711"/>
      <c r="G916" s="711"/>
      <c r="H916" s="711"/>
      <c r="I916" s="711"/>
      <c r="J916" s="711">
        <v>1</v>
      </c>
      <c r="K916" s="711">
        <v>12177.27</v>
      </c>
      <c r="L916" s="711"/>
      <c r="M916" s="711">
        <v>12177.27</v>
      </c>
      <c r="N916" s="711"/>
      <c r="O916" s="711"/>
      <c r="P916" s="701"/>
      <c r="Q916" s="712"/>
    </row>
    <row r="917" spans="1:17" ht="14.4" customHeight="1" x14ac:dyDescent="0.3">
      <c r="A917" s="695" t="s">
        <v>556</v>
      </c>
      <c r="B917" s="696" t="s">
        <v>5347</v>
      </c>
      <c r="C917" s="696" t="s">
        <v>4156</v>
      </c>
      <c r="D917" s="696" t="s">
        <v>5388</v>
      </c>
      <c r="E917" s="696" t="s">
        <v>5389</v>
      </c>
      <c r="F917" s="711">
        <v>7</v>
      </c>
      <c r="G917" s="711">
        <v>16685.48</v>
      </c>
      <c r="H917" s="711">
        <v>1</v>
      </c>
      <c r="I917" s="711">
        <v>2383.64</v>
      </c>
      <c r="J917" s="711">
        <v>3</v>
      </c>
      <c r="K917" s="711">
        <v>7150.92</v>
      </c>
      <c r="L917" s="711">
        <v>0.4285714285714286</v>
      </c>
      <c r="M917" s="711">
        <v>2383.64</v>
      </c>
      <c r="N917" s="711">
        <v>4</v>
      </c>
      <c r="O917" s="711">
        <v>9534.56</v>
      </c>
      <c r="P917" s="701">
        <v>0.5714285714285714</v>
      </c>
      <c r="Q917" s="712">
        <v>2383.64</v>
      </c>
    </row>
    <row r="918" spans="1:17" ht="14.4" customHeight="1" x14ac:dyDescent="0.3">
      <c r="A918" s="695" t="s">
        <v>556</v>
      </c>
      <c r="B918" s="696" t="s">
        <v>5347</v>
      </c>
      <c r="C918" s="696" t="s">
        <v>4156</v>
      </c>
      <c r="D918" s="696" t="s">
        <v>4730</v>
      </c>
      <c r="E918" s="696" t="s">
        <v>4731</v>
      </c>
      <c r="F918" s="711">
        <v>42</v>
      </c>
      <c r="G918" s="711">
        <v>77219.740000000005</v>
      </c>
      <c r="H918" s="711">
        <v>1</v>
      </c>
      <c r="I918" s="711">
        <v>1838.5652380952383</v>
      </c>
      <c r="J918" s="711">
        <v>21</v>
      </c>
      <c r="K918" s="711">
        <v>38739.33</v>
      </c>
      <c r="L918" s="711">
        <v>0.50167651432133809</v>
      </c>
      <c r="M918" s="711">
        <v>1844.73</v>
      </c>
      <c r="N918" s="711">
        <v>32</v>
      </c>
      <c r="O918" s="711">
        <v>59031.360000000001</v>
      </c>
      <c r="P918" s="701">
        <v>0.76445945039441987</v>
      </c>
      <c r="Q918" s="712">
        <v>1844.73</v>
      </c>
    </row>
    <row r="919" spans="1:17" ht="14.4" customHeight="1" x14ac:dyDescent="0.3">
      <c r="A919" s="695" t="s">
        <v>556</v>
      </c>
      <c r="B919" s="696" t="s">
        <v>5347</v>
      </c>
      <c r="C919" s="696" t="s">
        <v>4156</v>
      </c>
      <c r="D919" s="696" t="s">
        <v>4733</v>
      </c>
      <c r="E919" s="696" t="s">
        <v>4734</v>
      </c>
      <c r="F919" s="711">
        <v>8</v>
      </c>
      <c r="G919" s="711">
        <v>181946.71</v>
      </c>
      <c r="H919" s="711">
        <v>1</v>
      </c>
      <c r="I919" s="711">
        <v>22743.338749999999</v>
      </c>
      <c r="J919" s="711">
        <v>5</v>
      </c>
      <c r="K919" s="711">
        <v>114217.65</v>
      </c>
      <c r="L919" s="711">
        <v>0.62775331304424242</v>
      </c>
      <c r="M919" s="711">
        <v>22843.53</v>
      </c>
      <c r="N919" s="711">
        <v>6</v>
      </c>
      <c r="O919" s="711">
        <v>137061.18</v>
      </c>
      <c r="P919" s="701">
        <v>0.75330397565309093</v>
      </c>
      <c r="Q919" s="712">
        <v>22843.53</v>
      </c>
    </row>
    <row r="920" spans="1:17" ht="14.4" customHeight="1" x14ac:dyDescent="0.3">
      <c r="A920" s="695" t="s">
        <v>556</v>
      </c>
      <c r="B920" s="696" t="s">
        <v>5347</v>
      </c>
      <c r="C920" s="696" t="s">
        <v>4156</v>
      </c>
      <c r="D920" s="696" t="s">
        <v>5390</v>
      </c>
      <c r="E920" s="696" t="s">
        <v>5391</v>
      </c>
      <c r="F920" s="711">
        <v>12</v>
      </c>
      <c r="G920" s="711">
        <v>110758.20000000001</v>
      </c>
      <c r="H920" s="711">
        <v>1</v>
      </c>
      <c r="I920" s="711">
        <v>9229.85</v>
      </c>
      <c r="J920" s="711">
        <v>11</v>
      </c>
      <c r="K920" s="711">
        <v>101528.35</v>
      </c>
      <c r="L920" s="711">
        <v>0.91666666666666663</v>
      </c>
      <c r="M920" s="711">
        <v>9229.85</v>
      </c>
      <c r="N920" s="711">
        <v>17</v>
      </c>
      <c r="O920" s="711">
        <v>156907.45000000001</v>
      </c>
      <c r="P920" s="701">
        <v>1.4166666666666665</v>
      </c>
      <c r="Q920" s="712">
        <v>9229.85</v>
      </c>
    </row>
    <row r="921" spans="1:17" ht="14.4" customHeight="1" x14ac:dyDescent="0.3">
      <c r="A921" s="695" t="s">
        <v>556</v>
      </c>
      <c r="B921" s="696" t="s">
        <v>5347</v>
      </c>
      <c r="C921" s="696" t="s">
        <v>4156</v>
      </c>
      <c r="D921" s="696" t="s">
        <v>4735</v>
      </c>
      <c r="E921" s="696" t="s">
        <v>4736</v>
      </c>
      <c r="F921" s="711">
        <v>59</v>
      </c>
      <c r="G921" s="711">
        <v>176639.43999999997</v>
      </c>
      <c r="H921" s="711">
        <v>1</v>
      </c>
      <c r="I921" s="711">
        <v>2993.8888135593215</v>
      </c>
      <c r="J921" s="711">
        <v>46</v>
      </c>
      <c r="K921" s="711">
        <v>137965.03999999998</v>
      </c>
      <c r="L921" s="711">
        <v>0.78105455950267955</v>
      </c>
      <c r="M921" s="711">
        <v>2999.2399999999993</v>
      </c>
      <c r="N921" s="711">
        <v>69</v>
      </c>
      <c r="O921" s="711">
        <v>206947.56</v>
      </c>
      <c r="P921" s="701">
        <v>1.1715818392540196</v>
      </c>
      <c r="Q921" s="712">
        <v>2999.24</v>
      </c>
    </row>
    <row r="922" spans="1:17" ht="14.4" customHeight="1" x14ac:dyDescent="0.3">
      <c r="A922" s="695" t="s">
        <v>556</v>
      </c>
      <c r="B922" s="696" t="s">
        <v>5347</v>
      </c>
      <c r="C922" s="696" t="s">
        <v>4156</v>
      </c>
      <c r="D922" s="696" t="s">
        <v>4737</v>
      </c>
      <c r="E922" s="696" t="s">
        <v>4738</v>
      </c>
      <c r="F922" s="711"/>
      <c r="G922" s="711"/>
      <c r="H922" s="711"/>
      <c r="I922" s="711"/>
      <c r="J922" s="711">
        <v>1</v>
      </c>
      <c r="K922" s="711">
        <v>8076.38</v>
      </c>
      <c r="L922" s="711"/>
      <c r="M922" s="711">
        <v>8076.38</v>
      </c>
      <c r="N922" s="711"/>
      <c r="O922" s="711"/>
      <c r="P922" s="701"/>
      <c r="Q922" s="712"/>
    </row>
    <row r="923" spans="1:17" ht="14.4" customHeight="1" x14ac:dyDescent="0.3">
      <c r="A923" s="695" t="s">
        <v>556</v>
      </c>
      <c r="B923" s="696" t="s">
        <v>5347</v>
      </c>
      <c r="C923" s="696" t="s">
        <v>4156</v>
      </c>
      <c r="D923" s="696" t="s">
        <v>4739</v>
      </c>
      <c r="E923" s="696" t="s">
        <v>4740</v>
      </c>
      <c r="F923" s="711"/>
      <c r="G923" s="711"/>
      <c r="H923" s="711"/>
      <c r="I923" s="711"/>
      <c r="J923" s="711">
        <v>1</v>
      </c>
      <c r="K923" s="711">
        <v>2999.24</v>
      </c>
      <c r="L923" s="711"/>
      <c r="M923" s="711">
        <v>2999.24</v>
      </c>
      <c r="N923" s="711"/>
      <c r="O923" s="711"/>
      <c r="P923" s="701"/>
      <c r="Q923" s="712"/>
    </row>
    <row r="924" spans="1:17" ht="14.4" customHeight="1" x14ac:dyDescent="0.3">
      <c r="A924" s="695" t="s">
        <v>556</v>
      </c>
      <c r="B924" s="696" t="s">
        <v>5347</v>
      </c>
      <c r="C924" s="696" t="s">
        <v>4156</v>
      </c>
      <c r="D924" s="696" t="s">
        <v>4741</v>
      </c>
      <c r="E924" s="696" t="s">
        <v>4742</v>
      </c>
      <c r="F924" s="711"/>
      <c r="G924" s="711"/>
      <c r="H924" s="711"/>
      <c r="I924" s="711"/>
      <c r="J924" s="711">
        <v>1</v>
      </c>
      <c r="K924" s="711">
        <v>307.8</v>
      </c>
      <c r="L924" s="711"/>
      <c r="M924" s="711">
        <v>307.8</v>
      </c>
      <c r="N924" s="711"/>
      <c r="O924" s="711"/>
      <c r="P924" s="701"/>
      <c r="Q924" s="712"/>
    </row>
    <row r="925" spans="1:17" ht="14.4" customHeight="1" x14ac:dyDescent="0.3">
      <c r="A925" s="695" t="s">
        <v>556</v>
      </c>
      <c r="B925" s="696" t="s">
        <v>5347</v>
      </c>
      <c r="C925" s="696" t="s">
        <v>4156</v>
      </c>
      <c r="D925" s="696" t="s">
        <v>4747</v>
      </c>
      <c r="E925" s="696" t="s">
        <v>4748</v>
      </c>
      <c r="F925" s="711"/>
      <c r="G925" s="711"/>
      <c r="H925" s="711"/>
      <c r="I925" s="711"/>
      <c r="J925" s="711">
        <v>5</v>
      </c>
      <c r="K925" s="711">
        <v>6166.35</v>
      </c>
      <c r="L925" s="711"/>
      <c r="M925" s="711">
        <v>1233.27</v>
      </c>
      <c r="N925" s="711">
        <v>2</v>
      </c>
      <c r="O925" s="711">
        <v>2466.54</v>
      </c>
      <c r="P925" s="701"/>
      <c r="Q925" s="712">
        <v>1233.27</v>
      </c>
    </row>
    <row r="926" spans="1:17" ht="14.4" customHeight="1" x14ac:dyDescent="0.3">
      <c r="A926" s="695" t="s">
        <v>556</v>
      </c>
      <c r="B926" s="696" t="s">
        <v>5347</v>
      </c>
      <c r="C926" s="696" t="s">
        <v>4156</v>
      </c>
      <c r="D926" s="696" t="s">
        <v>4749</v>
      </c>
      <c r="E926" s="696" t="s">
        <v>4750</v>
      </c>
      <c r="F926" s="711"/>
      <c r="G926" s="711"/>
      <c r="H926" s="711"/>
      <c r="I926" s="711"/>
      <c r="J926" s="711">
        <v>1</v>
      </c>
      <c r="K926" s="711">
        <v>5774.62</v>
      </c>
      <c r="L926" s="711"/>
      <c r="M926" s="711">
        <v>5774.62</v>
      </c>
      <c r="N926" s="711">
        <v>2</v>
      </c>
      <c r="O926" s="711">
        <v>11549.24</v>
      </c>
      <c r="P926" s="701"/>
      <c r="Q926" s="712">
        <v>5774.62</v>
      </c>
    </row>
    <row r="927" spans="1:17" ht="14.4" customHeight="1" x14ac:dyDescent="0.3">
      <c r="A927" s="695" t="s">
        <v>556</v>
      </c>
      <c r="B927" s="696" t="s">
        <v>5347</v>
      </c>
      <c r="C927" s="696" t="s">
        <v>4156</v>
      </c>
      <c r="D927" s="696" t="s">
        <v>4751</v>
      </c>
      <c r="E927" s="696" t="s">
        <v>4752</v>
      </c>
      <c r="F927" s="711"/>
      <c r="G927" s="711"/>
      <c r="H927" s="711"/>
      <c r="I927" s="711"/>
      <c r="J927" s="711">
        <v>1</v>
      </c>
      <c r="K927" s="711">
        <v>8704.42</v>
      </c>
      <c r="L927" s="711"/>
      <c r="M927" s="711">
        <v>8704.42</v>
      </c>
      <c r="N927" s="711">
        <v>1</v>
      </c>
      <c r="O927" s="711">
        <v>8704.42</v>
      </c>
      <c r="P927" s="701"/>
      <c r="Q927" s="712">
        <v>8704.42</v>
      </c>
    </row>
    <row r="928" spans="1:17" ht="14.4" customHeight="1" x14ac:dyDescent="0.3">
      <c r="A928" s="695" t="s">
        <v>556</v>
      </c>
      <c r="B928" s="696" t="s">
        <v>5347</v>
      </c>
      <c r="C928" s="696" t="s">
        <v>4156</v>
      </c>
      <c r="D928" s="696" t="s">
        <v>5392</v>
      </c>
      <c r="E928" s="696" t="s">
        <v>4752</v>
      </c>
      <c r="F928" s="711"/>
      <c r="G928" s="711"/>
      <c r="H928" s="711"/>
      <c r="I928" s="711"/>
      <c r="J928" s="711">
        <v>2</v>
      </c>
      <c r="K928" s="711">
        <v>18795.5</v>
      </c>
      <c r="L928" s="711"/>
      <c r="M928" s="711">
        <v>9397.75</v>
      </c>
      <c r="N928" s="711">
        <v>1</v>
      </c>
      <c r="O928" s="711">
        <v>9397.75</v>
      </c>
      <c r="P928" s="701"/>
      <c r="Q928" s="712">
        <v>9397.75</v>
      </c>
    </row>
    <row r="929" spans="1:17" ht="14.4" customHeight="1" x14ac:dyDescent="0.3">
      <c r="A929" s="695" t="s">
        <v>556</v>
      </c>
      <c r="B929" s="696" t="s">
        <v>5347</v>
      </c>
      <c r="C929" s="696" t="s">
        <v>4156</v>
      </c>
      <c r="D929" s="696" t="s">
        <v>4753</v>
      </c>
      <c r="E929" s="696" t="s">
        <v>4754</v>
      </c>
      <c r="F929" s="711"/>
      <c r="G929" s="711"/>
      <c r="H929" s="711"/>
      <c r="I929" s="711"/>
      <c r="J929" s="711">
        <v>3</v>
      </c>
      <c r="K929" s="711">
        <v>4993.2000000000007</v>
      </c>
      <c r="L929" s="711"/>
      <c r="M929" s="711">
        <v>1664.4000000000003</v>
      </c>
      <c r="N929" s="711">
        <v>1</v>
      </c>
      <c r="O929" s="711">
        <v>1664.4</v>
      </c>
      <c r="P929" s="701"/>
      <c r="Q929" s="712">
        <v>1664.4</v>
      </c>
    </row>
    <row r="930" spans="1:17" ht="14.4" customHeight="1" x14ac:dyDescent="0.3">
      <c r="A930" s="695" t="s">
        <v>556</v>
      </c>
      <c r="B930" s="696" t="s">
        <v>5347</v>
      </c>
      <c r="C930" s="696" t="s">
        <v>4156</v>
      </c>
      <c r="D930" s="696" t="s">
        <v>5393</v>
      </c>
      <c r="E930" s="696" t="s">
        <v>4930</v>
      </c>
      <c r="F930" s="711">
        <v>1</v>
      </c>
      <c r="G930" s="711">
        <v>118.5</v>
      </c>
      <c r="H930" s="711">
        <v>1</v>
      </c>
      <c r="I930" s="711">
        <v>118.5</v>
      </c>
      <c r="J930" s="711"/>
      <c r="K930" s="711"/>
      <c r="L930" s="711"/>
      <c r="M930" s="711"/>
      <c r="N930" s="711"/>
      <c r="O930" s="711"/>
      <c r="P930" s="701"/>
      <c r="Q930" s="712"/>
    </row>
    <row r="931" spans="1:17" ht="14.4" customHeight="1" x14ac:dyDescent="0.3">
      <c r="A931" s="695" t="s">
        <v>556</v>
      </c>
      <c r="B931" s="696" t="s">
        <v>5347</v>
      </c>
      <c r="C931" s="696" t="s">
        <v>4156</v>
      </c>
      <c r="D931" s="696" t="s">
        <v>4765</v>
      </c>
      <c r="E931" s="696" t="s">
        <v>4766</v>
      </c>
      <c r="F931" s="711">
        <v>2</v>
      </c>
      <c r="G931" s="711">
        <v>21558.44</v>
      </c>
      <c r="H931" s="711">
        <v>1</v>
      </c>
      <c r="I931" s="711">
        <v>10779.22</v>
      </c>
      <c r="J931" s="711">
        <v>1</v>
      </c>
      <c r="K931" s="711">
        <v>10779.22</v>
      </c>
      <c r="L931" s="711">
        <v>0.5</v>
      </c>
      <c r="M931" s="711">
        <v>10779.22</v>
      </c>
      <c r="N931" s="711">
        <v>1</v>
      </c>
      <c r="O931" s="711">
        <v>10779.22</v>
      </c>
      <c r="P931" s="701">
        <v>0.5</v>
      </c>
      <c r="Q931" s="712">
        <v>10779.22</v>
      </c>
    </row>
    <row r="932" spans="1:17" ht="14.4" customHeight="1" x14ac:dyDescent="0.3">
      <c r="A932" s="695" t="s">
        <v>556</v>
      </c>
      <c r="B932" s="696" t="s">
        <v>5347</v>
      </c>
      <c r="C932" s="696" t="s">
        <v>4156</v>
      </c>
      <c r="D932" s="696" t="s">
        <v>4767</v>
      </c>
      <c r="E932" s="696" t="s">
        <v>4768</v>
      </c>
      <c r="F932" s="711"/>
      <c r="G932" s="711"/>
      <c r="H932" s="711"/>
      <c r="I932" s="711"/>
      <c r="J932" s="711">
        <v>1</v>
      </c>
      <c r="K932" s="711">
        <v>9112.75</v>
      </c>
      <c r="L932" s="711"/>
      <c r="M932" s="711">
        <v>9112.75</v>
      </c>
      <c r="N932" s="711"/>
      <c r="O932" s="711"/>
      <c r="P932" s="701"/>
      <c r="Q932" s="712"/>
    </row>
    <row r="933" spans="1:17" ht="14.4" customHeight="1" x14ac:dyDescent="0.3">
      <c r="A933" s="695" t="s">
        <v>556</v>
      </c>
      <c r="B933" s="696" t="s">
        <v>5347</v>
      </c>
      <c r="C933" s="696" t="s">
        <v>4156</v>
      </c>
      <c r="D933" s="696" t="s">
        <v>4769</v>
      </c>
      <c r="E933" s="696" t="s">
        <v>4770</v>
      </c>
      <c r="F933" s="711">
        <v>4</v>
      </c>
      <c r="G933" s="711">
        <v>4899.92</v>
      </c>
      <c r="H933" s="711">
        <v>1</v>
      </c>
      <c r="I933" s="711">
        <v>1224.98</v>
      </c>
      <c r="J933" s="711">
        <v>7</v>
      </c>
      <c r="K933" s="711">
        <v>8574.86</v>
      </c>
      <c r="L933" s="711">
        <v>1.75</v>
      </c>
      <c r="M933" s="711">
        <v>1224.98</v>
      </c>
      <c r="N933" s="711">
        <v>4</v>
      </c>
      <c r="O933" s="711">
        <v>4899.92</v>
      </c>
      <c r="P933" s="701">
        <v>1</v>
      </c>
      <c r="Q933" s="712">
        <v>1224.98</v>
      </c>
    </row>
    <row r="934" spans="1:17" ht="14.4" customHeight="1" x14ac:dyDescent="0.3">
      <c r="A934" s="695" t="s">
        <v>556</v>
      </c>
      <c r="B934" s="696" t="s">
        <v>5347</v>
      </c>
      <c r="C934" s="696" t="s">
        <v>4156</v>
      </c>
      <c r="D934" s="696" t="s">
        <v>4771</v>
      </c>
      <c r="E934" s="696" t="s">
        <v>4770</v>
      </c>
      <c r="F934" s="711">
        <v>7</v>
      </c>
      <c r="G934" s="711">
        <v>13312.11</v>
      </c>
      <c r="H934" s="711">
        <v>1</v>
      </c>
      <c r="I934" s="711">
        <v>1901.73</v>
      </c>
      <c r="J934" s="711">
        <v>6</v>
      </c>
      <c r="K934" s="711">
        <v>11410.380000000001</v>
      </c>
      <c r="L934" s="711">
        <v>0.85714285714285721</v>
      </c>
      <c r="M934" s="711">
        <v>1901.7300000000002</v>
      </c>
      <c r="N934" s="711">
        <v>2</v>
      </c>
      <c r="O934" s="711">
        <v>3803.46</v>
      </c>
      <c r="P934" s="701">
        <v>0.2857142857142857</v>
      </c>
      <c r="Q934" s="712">
        <v>1901.73</v>
      </c>
    </row>
    <row r="935" spans="1:17" ht="14.4" customHeight="1" x14ac:dyDescent="0.3">
      <c r="A935" s="695" t="s">
        <v>556</v>
      </c>
      <c r="B935" s="696" t="s">
        <v>5347</v>
      </c>
      <c r="C935" s="696" t="s">
        <v>4156</v>
      </c>
      <c r="D935" s="696" t="s">
        <v>4772</v>
      </c>
      <c r="E935" s="696" t="s">
        <v>4773</v>
      </c>
      <c r="F935" s="711"/>
      <c r="G935" s="711"/>
      <c r="H935" s="711"/>
      <c r="I935" s="711"/>
      <c r="J935" s="711">
        <v>3</v>
      </c>
      <c r="K935" s="711">
        <v>3114</v>
      </c>
      <c r="L935" s="711"/>
      <c r="M935" s="711">
        <v>1038</v>
      </c>
      <c r="N935" s="711">
        <v>3</v>
      </c>
      <c r="O935" s="711">
        <v>3114</v>
      </c>
      <c r="P935" s="701"/>
      <c r="Q935" s="712">
        <v>1038</v>
      </c>
    </row>
    <row r="936" spans="1:17" ht="14.4" customHeight="1" x14ac:dyDescent="0.3">
      <c r="A936" s="695" t="s">
        <v>556</v>
      </c>
      <c r="B936" s="696" t="s">
        <v>5347</v>
      </c>
      <c r="C936" s="696" t="s">
        <v>4156</v>
      </c>
      <c r="D936" s="696" t="s">
        <v>4774</v>
      </c>
      <c r="E936" s="696" t="s">
        <v>4775</v>
      </c>
      <c r="F936" s="711">
        <v>3</v>
      </c>
      <c r="G936" s="711">
        <v>3936</v>
      </c>
      <c r="H936" s="711">
        <v>1</v>
      </c>
      <c r="I936" s="711">
        <v>1312</v>
      </c>
      <c r="J936" s="711">
        <v>4</v>
      </c>
      <c r="K936" s="711">
        <v>5248</v>
      </c>
      <c r="L936" s="711">
        <v>1.3333333333333333</v>
      </c>
      <c r="M936" s="711">
        <v>1312</v>
      </c>
      <c r="N936" s="711">
        <v>15</v>
      </c>
      <c r="O936" s="711">
        <v>19680</v>
      </c>
      <c r="P936" s="701">
        <v>5</v>
      </c>
      <c r="Q936" s="712">
        <v>1312</v>
      </c>
    </row>
    <row r="937" spans="1:17" ht="14.4" customHeight="1" x14ac:dyDescent="0.3">
      <c r="A937" s="695" t="s">
        <v>556</v>
      </c>
      <c r="B937" s="696" t="s">
        <v>5347</v>
      </c>
      <c r="C937" s="696" t="s">
        <v>4156</v>
      </c>
      <c r="D937" s="696" t="s">
        <v>4776</v>
      </c>
      <c r="E937" s="696" t="s">
        <v>4777</v>
      </c>
      <c r="F937" s="711">
        <v>5</v>
      </c>
      <c r="G937" s="711">
        <v>7800</v>
      </c>
      <c r="H937" s="711">
        <v>1</v>
      </c>
      <c r="I937" s="711">
        <v>1560</v>
      </c>
      <c r="J937" s="711">
        <v>7</v>
      </c>
      <c r="K937" s="711">
        <v>10920</v>
      </c>
      <c r="L937" s="711">
        <v>1.4</v>
      </c>
      <c r="M937" s="711">
        <v>1560</v>
      </c>
      <c r="N937" s="711">
        <v>6</v>
      </c>
      <c r="O937" s="711">
        <v>9360</v>
      </c>
      <c r="P937" s="701">
        <v>1.2</v>
      </c>
      <c r="Q937" s="712">
        <v>1560</v>
      </c>
    </row>
    <row r="938" spans="1:17" ht="14.4" customHeight="1" x14ac:dyDescent="0.3">
      <c r="A938" s="695" t="s">
        <v>556</v>
      </c>
      <c r="B938" s="696" t="s">
        <v>5347</v>
      </c>
      <c r="C938" s="696" t="s">
        <v>4156</v>
      </c>
      <c r="D938" s="696" t="s">
        <v>4157</v>
      </c>
      <c r="E938" s="696" t="s">
        <v>4119</v>
      </c>
      <c r="F938" s="711">
        <v>9</v>
      </c>
      <c r="G938" s="711">
        <v>630</v>
      </c>
      <c r="H938" s="711">
        <v>1</v>
      </c>
      <c r="I938" s="711">
        <v>70</v>
      </c>
      <c r="J938" s="711">
        <v>4</v>
      </c>
      <c r="K938" s="711">
        <v>280</v>
      </c>
      <c r="L938" s="711">
        <v>0.44444444444444442</v>
      </c>
      <c r="M938" s="711">
        <v>70</v>
      </c>
      <c r="N938" s="711"/>
      <c r="O938" s="711"/>
      <c r="P938" s="701"/>
      <c r="Q938" s="712"/>
    </row>
    <row r="939" spans="1:17" ht="14.4" customHeight="1" x14ac:dyDescent="0.3">
      <c r="A939" s="695" t="s">
        <v>556</v>
      </c>
      <c r="B939" s="696" t="s">
        <v>5347</v>
      </c>
      <c r="C939" s="696" t="s">
        <v>4156</v>
      </c>
      <c r="D939" s="696" t="s">
        <v>4161</v>
      </c>
      <c r="E939" s="696" t="s">
        <v>4119</v>
      </c>
      <c r="F939" s="711">
        <v>2</v>
      </c>
      <c r="G939" s="711">
        <v>294</v>
      </c>
      <c r="H939" s="711">
        <v>1</v>
      </c>
      <c r="I939" s="711">
        <v>147</v>
      </c>
      <c r="J939" s="711">
        <v>5</v>
      </c>
      <c r="K939" s="711">
        <v>735</v>
      </c>
      <c r="L939" s="711">
        <v>2.5</v>
      </c>
      <c r="M939" s="711">
        <v>147</v>
      </c>
      <c r="N939" s="711"/>
      <c r="O939" s="711"/>
      <c r="P939" s="701"/>
      <c r="Q939" s="712"/>
    </row>
    <row r="940" spans="1:17" ht="14.4" customHeight="1" x14ac:dyDescent="0.3">
      <c r="A940" s="695" t="s">
        <v>556</v>
      </c>
      <c r="B940" s="696" t="s">
        <v>5347</v>
      </c>
      <c r="C940" s="696" t="s">
        <v>4156</v>
      </c>
      <c r="D940" s="696" t="s">
        <v>4163</v>
      </c>
      <c r="E940" s="696" t="s">
        <v>4119</v>
      </c>
      <c r="F940" s="711"/>
      <c r="G940" s="711"/>
      <c r="H940" s="711"/>
      <c r="I940" s="711"/>
      <c r="J940" s="711">
        <v>1</v>
      </c>
      <c r="K940" s="711">
        <v>187</v>
      </c>
      <c r="L940" s="711"/>
      <c r="M940" s="711">
        <v>187</v>
      </c>
      <c r="N940" s="711"/>
      <c r="O940" s="711"/>
      <c r="P940" s="701"/>
      <c r="Q940" s="712"/>
    </row>
    <row r="941" spans="1:17" ht="14.4" customHeight="1" x14ac:dyDescent="0.3">
      <c r="A941" s="695" t="s">
        <v>556</v>
      </c>
      <c r="B941" s="696" t="s">
        <v>5347</v>
      </c>
      <c r="C941" s="696" t="s">
        <v>4156</v>
      </c>
      <c r="D941" s="696" t="s">
        <v>4165</v>
      </c>
      <c r="E941" s="696" t="s">
        <v>4119</v>
      </c>
      <c r="F941" s="711">
        <v>1</v>
      </c>
      <c r="G941" s="711">
        <v>149</v>
      </c>
      <c r="H941" s="711">
        <v>1</v>
      </c>
      <c r="I941" s="711">
        <v>149</v>
      </c>
      <c r="J941" s="711">
        <v>5</v>
      </c>
      <c r="K941" s="711">
        <v>745</v>
      </c>
      <c r="L941" s="711">
        <v>5</v>
      </c>
      <c r="M941" s="711">
        <v>149</v>
      </c>
      <c r="N941" s="711"/>
      <c r="O941" s="711"/>
      <c r="P941" s="701"/>
      <c r="Q941" s="712"/>
    </row>
    <row r="942" spans="1:17" ht="14.4" customHeight="1" x14ac:dyDescent="0.3">
      <c r="A942" s="695" t="s">
        <v>556</v>
      </c>
      <c r="B942" s="696" t="s">
        <v>5347</v>
      </c>
      <c r="C942" s="696" t="s">
        <v>4156</v>
      </c>
      <c r="D942" s="696" t="s">
        <v>4167</v>
      </c>
      <c r="E942" s="696" t="s">
        <v>4119</v>
      </c>
      <c r="F942" s="711">
        <v>1</v>
      </c>
      <c r="G942" s="711">
        <v>194</v>
      </c>
      <c r="H942" s="711">
        <v>1</v>
      </c>
      <c r="I942" s="711">
        <v>194</v>
      </c>
      <c r="J942" s="711"/>
      <c r="K942" s="711"/>
      <c r="L942" s="711"/>
      <c r="M942" s="711"/>
      <c r="N942" s="711"/>
      <c r="O942" s="711"/>
      <c r="P942" s="701"/>
      <c r="Q942" s="712"/>
    </row>
    <row r="943" spans="1:17" ht="14.4" customHeight="1" x14ac:dyDescent="0.3">
      <c r="A943" s="695" t="s">
        <v>556</v>
      </c>
      <c r="B943" s="696" t="s">
        <v>5347</v>
      </c>
      <c r="C943" s="696" t="s">
        <v>4156</v>
      </c>
      <c r="D943" s="696" t="s">
        <v>5394</v>
      </c>
      <c r="E943" s="696" t="s">
        <v>5395</v>
      </c>
      <c r="F943" s="711"/>
      <c r="G943" s="711"/>
      <c r="H943" s="711"/>
      <c r="I943" s="711"/>
      <c r="J943" s="711">
        <v>1</v>
      </c>
      <c r="K943" s="711">
        <v>3278.02</v>
      </c>
      <c r="L943" s="711"/>
      <c r="M943" s="711">
        <v>3278.02</v>
      </c>
      <c r="N943" s="711"/>
      <c r="O943" s="711"/>
      <c r="P943" s="701"/>
      <c r="Q943" s="712"/>
    </row>
    <row r="944" spans="1:17" ht="14.4" customHeight="1" x14ac:dyDescent="0.3">
      <c r="A944" s="695" t="s">
        <v>556</v>
      </c>
      <c r="B944" s="696" t="s">
        <v>5347</v>
      </c>
      <c r="C944" s="696" t="s">
        <v>4156</v>
      </c>
      <c r="D944" s="696" t="s">
        <v>4782</v>
      </c>
      <c r="E944" s="696" t="s">
        <v>4174</v>
      </c>
      <c r="F944" s="711">
        <v>1</v>
      </c>
      <c r="G944" s="711">
        <v>6968.51</v>
      </c>
      <c r="H944" s="711">
        <v>1</v>
      </c>
      <c r="I944" s="711">
        <v>6968.51</v>
      </c>
      <c r="J944" s="711">
        <v>1</v>
      </c>
      <c r="K944" s="711">
        <v>6968.51</v>
      </c>
      <c r="L944" s="711">
        <v>1</v>
      </c>
      <c r="M944" s="711">
        <v>6968.51</v>
      </c>
      <c r="N944" s="711"/>
      <c r="O944" s="711"/>
      <c r="P944" s="701"/>
      <c r="Q944" s="712"/>
    </row>
    <row r="945" spans="1:17" ht="14.4" customHeight="1" x14ac:dyDescent="0.3">
      <c r="A945" s="695" t="s">
        <v>556</v>
      </c>
      <c r="B945" s="696" t="s">
        <v>5347</v>
      </c>
      <c r="C945" s="696" t="s">
        <v>4156</v>
      </c>
      <c r="D945" s="696" t="s">
        <v>4783</v>
      </c>
      <c r="E945" s="696" t="s">
        <v>4174</v>
      </c>
      <c r="F945" s="711">
        <v>1</v>
      </c>
      <c r="G945" s="711">
        <v>8342.73</v>
      </c>
      <c r="H945" s="711">
        <v>1</v>
      </c>
      <c r="I945" s="711">
        <v>8342.73</v>
      </c>
      <c r="J945" s="711">
        <v>1</v>
      </c>
      <c r="K945" s="711">
        <v>8342.73</v>
      </c>
      <c r="L945" s="711">
        <v>1</v>
      </c>
      <c r="M945" s="711">
        <v>8342.73</v>
      </c>
      <c r="N945" s="711"/>
      <c r="O945" s="711"/>
      <c r="P945" s="701"/>
      <c r="Q945" s="712"/>
    </row>
    <row r="946" spans="1:17" ht="14.4" customHeight="1" x14ac:dyDescent="0.3">
      <c r="A946" s="695" t="s">
        <v>556</v>
      </c>
      <c r="B946" s="696" t="s">
        <v>5347</v>
      </c>
      <c r="C946" s="696" t="s">
        <v>4156</v>
      </c>
      <c r="D946" s="696" t="s">
        <v>4799</v>
      </c>
      <c r="E946" s="696" t="s">
        <v>4800</v>
      </c>
      <c r="F946" s="711">
        <v>1</v>
      </c>
      <c r="G946" s="711">
        <v>5891.8</v>
      </c>
      <c r="H946" s="711">
        <v>1</v>
      </c>
      <c r="I946" s="711">
        <v>5891.8</v>
      </c>
      <c r="J946" s="711"/>
      <c r="K946" s="711"/>
      <c r="L946" s="711"/>
      <c r="M946" s="711"/>
      <c r="N946" s="711"/>
      <c r="O946" s="711"/>
      <c r="P946" s="701"/>
      <c r="Q946" s="712"/>
    </row>
    <row r="947" spans="1:17" ht="14.4" customHeight="1" x14ac:dyDescent="0.3">
      <c r="A947" s="695" t="s">
        <v>556</v>
      </c>
      <c r="B947" s="696" t="s">
        <v>5347</v>
      </c>
      <c r="C947" s="696" t="s">
        <v>4156</v>
      </c>
      <c r="D947" s="696" t="s">
        <v>4801</v>
      </c>
      <c r="E947" s="696" t="s">
        <v>4802</v>
      </c>
      <c r="F947" s="711"/>
      <c r="G947" s="711"/>
      <c r="H947" s="711"/>
      <c r="I947" s="711"/>
      <c r="J947" s="711"/>
      <c r="K947" s="711"/>
      <c r="L947" s="711"/>
      <c r="M947" s="711"/>
      <c r="N947" s="711">
        <v>1</v>
      </c>
      <c r="O947" s="711">
        <v>1190.78</v>
      </c>
      <c r="P947" s="701"/>
      <c r="Q947" s="712">
        <v>1190.78</v>
      </c>
    </row>
    <row r="948" spans="1:17" ht="14.4" customHeight="1" x14ac:dyDescent="0.3">
      <c r="A948" s="695" t="s">
        <v>556</v>
      </c>
      <c r="B948" s="696" t="s">
        <v>5347</v>
      </c>
      <c r="C948" s="696" t="s">
        <v>4156</v>
      </c>
      <c r="D948" s="696" t="s">
        <v>4803</v>
      </c>
      <c r="E948" s="696" t="s">
        <v>4802</v>
      </c>
      <c r="F948" s="711">
        <v>3</v>
      </c>
      <c r="G948" s="711">
        <v>3678.06</v>
      </c>
      <c r="H948" s="711">
        <v>1</v>
      </c>
      <c r="I948" s="711">
        <v>1226.02</v>
      </c>
      <c r="J948" s="711"/>
      <c r="K948" s="711"/>
      <c r="L948" s="711"/>
      <c r="M948" s="711"/>
      <c r="N948" s="711">
        <v>1</v>
      </c>
      <c r="O948" s="711">
        <v>1226.02</v>
      </c>
      <c r="P948" s="701">
        <v>0.33333333333333331</v>
      </c>
      <c r="Q948" s="712">
        <v>1226.02</v>
      </c>
    </row>
    <row r="949" spans="1:17" ht="14.4" customHeight="1" x14ac:dyDescent="0.3">
      <c r="A949" s="695" t="s">
        <v>556</v>
      </c>
      <c r="B949" s="696" t="s">
        <v>5347</v>
      </c>
      <c r="C949" s="696" t="s">
        <v>4156</v>
      </c>
      <c r="D949" s="696" t="s">
        <v>4804</v>
      </c>
      <c r="E949" s="696" t="s">
        <v>4802</v>
      </c>
      <c r="F949" s="711">
        <v>3</v>
      </c>
      <c r="G949" s="711">
        <v>3771.33</v>
      </c>
      <c r="H949" s="711">
        <v>1</v>
      </c>
      <c r="I949" s="711">
        <v>1257.1099999999999</v>
      </c>
      <c r="J949" s="711"/>
      <c r="K949" s="711"/>
      <c r="L949" s="711"/>
      <c r="M949" s="711"/>
      <c r="N949" s="711"/>
      <c r="O949" s="711"/>
      <c r="P949" s="701"/>
      <c r="Q949" s="712"/>
    </row>
    <row r="950" spans="1:17" ht="14.4" customHeight="1" x14ac:dyDescent="0.3">
      <c r="A950" s="695" t="s">
        <v>556</v>
      </c>
      <c r="B950" s="696" t="s">
        <v>5347</v>
      </c>
      <c r="C950" s="696" t="s">
        <v>4156</v>
      </c>
      <c r="D950" s="696" t="s">
        <v>4809</v>
      </c>
      <c r="E950" s="696" t="s">
        <v>4808</v>
      </c>
      <c r="F950" s="711">
        <v>2</v>
      </c>
      <c r="G950" s="711">
        <v>1693.8</v>
      </c>
      <c r="H950" s="711">
        <v>1</v>
      </c>
      <c r="I950" s="711">
        <v>846.9</v>
      </c>
      <c r="J950" s="711"/>
      <c r="K950" s="711"/>
      <c r="L950" s="711"/>
      <c r="M950" s="711"/>
      <c r="N950" s="711"/>
      <c r="O950" s="711"/>
      <c r="P950" s="701"/>
      <c r="Q950" s="712"/>
    </row>
    <row r="951" spans="1:17" ht="14.4" customHeight="1" x14ac:dyDescent="0.3">
      <c r="A951" s="695" t="s">
        <v>556</v>
      </c>
      <c r="B951" s="696" t="s">
        <v>5347</v>
      </c>
      <c r="C951" s="696" t="s">
        <v>4156</v>
      </c>
      <c r="D951" s="696" t="s">
        <v>4814</v>
      </c>
      <c r="E951" s="696" t="s">
        <v>4813</v>
      </c>
      <c r="F951" s="711">
        <v>1</v>
      </c>
      <c r="G951" s="711">
        <v>11236.25</v>
      </c>
      <c r="H951" s="711">
        <v>1</v>
      </c>
      <c r="I951" s="711">
        <v>11236.25</v>
      </c>
      <c r="J951" s="711"/>
      <c r="K951" s="711"/>
      <c r="L951" s="711"/>
      <c r="M951" s="711"/>
      <c r="N951" s="711"/>
      <c r="O951" s="711"/>
      <c r="P951" s="701"/>
      <c r="Q951" s="712"/>
    </row>
    <row r="952" spans="1:17" ht="14.4" customHeight="1" x14ac:dyDescent="0.3">
      <c r="A952" s="695" t="s">
        <v>556</v>
      </c>
      <c r="B952" s="696" t="s">
        <v>5347</v>
      </c>
      <c r="C952" s="696" t="s">
        <v>4156</v>
      </c>
      <c r="D952" s="696" t="s">
        <v>4815</v>
      </c>
      <c r="E952" s="696" t="s">
        <v>4816</v>
      </c>
      <c r="F952" s="711"/>
      <c r="G952" s="711"/>
      <c r="H952" s="711"/>
      <c r="I952" s="711"/>
      <c r="J952" s="711">
        <v>1</v>
      </c>
      <c r="K952" s="711">
        <v>20716.91</v>
      </c>
      <c r="L952" s="711"/>
      <c r="M952" s="711">
        <v>20716.91</v>
      </c>
      <c r="N952" s="711"/>
      <c r="O952" s="711"/>
      <c r="P952" s="701"/>
      <c r="Q952" s="712"/>
    </row>
    <row r="953" spans="1:17" ht="14.4" customHeight="1" x14ac:dyDescent="0.3">
      <c r="A953" s="695" t="s">
        <v>556</v>
      </c>
      <c r="B953" s="696" t="s">
        <v>5347</v>
      </c>
      <c r="C953" s="696" t="s">
        <v>4156</v>
      </c>
      <c r="D953" s="696" t="s">
        <v>5396</v>
      </c>
      <c r="E953" s="696" t="s">
        <v>4818</v>
      </c>
      <c r="F953" s="711">
        <v>1</v>
      </c>
      <c r="G953" s="711">
        <v>9701.4</v>
      </c>
      <c r="H953" s="711">
        <v>1</v>
      </c>
      <c r="I953" s="711">
        <v>9701.4</v>
      </c>
      <c r="J953" s="711"/>
      <c r="K953" s="711"/>
      <c r="L953" s="711"/>
      <c r="M953" s="711"/>
      <c r="N953" s="711"/>
      <c r="O953" s="711"/>
      <c r="P953" s="701"/>
      <c r="Q953" s="712"/>
    </row>
    <row r="954" spans="1:17" ht="14.4" customHeight="1" x14ac:dyDescent="0.3">
      <c r="A954" s="695" t="s">
        <v>556</v>
      </c>
      <c r="B954" s="696" t="s">
        <v>5347</v>
      </c>
      <c r="C954" s="696" t="s">
        <v>4156</v>
      </c>
      <c r="D954" s="696" t="s">
        <v>4817</v>
      </c>
      <c r="E954" s="696" t="s">
        <v>4818</v>
      </c>
      <c r="F954" s="711"/>
      <c r="G954" s="711"/>
      <c r="H954" s="711"/>
      <c r="I954" s="711"/>
      <c r="J954" s="711"/>
      <c r="K954" s="711"/>
      <c r="L954" s="711"/>
      <c r="M954" s="711"/>
      <c r="N954" s="711">
        <v>1</v>
      </c>
      <c r="O954" s="711">
        <v>11132.62</v>
      </c>
      <c r="P954" s="701"/>
      <c r="Q954" s="712">
        <v>11132.62</v>
      </c>
    </row>
    <row r="955" spans="1:17" ht="14.4" customHeight="1" x14ac:dyDescent="0.3">
      <c r="A955" s="695" t="s">
        <v>556</v>
      </c>
      <c r="B955" s="696" t="s">
        <v>5347</v>
      </c>
      <c r="C955" s="696" t="s">
        <v>4156</v>
      </c>
      <c r="D955" s="696" t="s">
        <v>4822</v>
      </c>
      <c r="E955" s="696" t="s">
        <v>4823</v>
      </c>
      <c r="F955" s="711"/>
      <c r="G955" s="711"/>
      <c r="H955" s="711"/>
      <c r="I955" s="711"/>
      <c r="J955" s="711">
        <v>2</v>
      </c>
      <c r="K955" s="711">
        <v>23142</v>
      </c>
      <c r="L955" s="711"/>
      <c r="M955" s="711">
        <v>11571</v>
      </c>
      <c r="N955" s="711">
        <v>1</v>
      </c>
      <c r="O955" s="711">
        <v>11571</v>
      </c>
      <c r="P955" s="701"/>
      <c r="Q955" s="712">
        <v>11571</v>
      </c>
    </row>
    <row r="956" spans="1:17" ht="14.4" customHeight="1" x14ac:dyDescent="0.3">
      <c r="A956" s="695" t="s">
        <v>556</v>
      </c>
      <c r="B956" s="696" t="s">
        <v>5347</v>
      </c>
      <c r="C956" s="696" t="s">
        <v>4156</v>
      </c>
      <c r="D956" s="696" t="s">
        <v>4824</v>
      </c>
      <c r="E956" s="696" t="s">
        <v>4602</v>
      </c>
      <c r="F956" s="711"/>
      <c r="G956" s="711"/>
      <c r="H956" s="711"/>
      <c r="I956" s="711"/>
      <c r="J956" s="711">
        <v>8</v>
      </c>
      <c r="K956" s="711">
        <v>10877.68</v>
      </c>
      <c r="L956" s="711"/>
      <c r="M956" s="711">
        <v>1359.71</v>
      </c>
      <c r="N956" s="711">
        <v>4</v>
      </c>
      <c r="O956" s="711">
        <v>5438.84</v>
      </c>
      <c r="P956" s="701"/>
      <c r="Q956" s="712">
        <v>1359.71</v>
      </c>
    </row>
    <row r="957" spans="1:17" ht="14.4" customHeight="1" x14ac:dyDescent="0.3">
      <c r="A957" s="695" t="s">
        <v>556</v>
      </c>
      <c r="B957" s="696" t="s">
        <v>5347</v>
      </c>
      <c r="C957" s="696" t="s">
        <v>4156</v>
      </c>
      <c r="D957" s="696" t="s">
        <v>4827</v>
      </c>
      <c r="E957" s="696" t="s">
        <v>4828</v>
      </c>
      <c r="F957" s="711"/>
      <c r="G957" s="711"/>
      <c r="H957" s="711"/>
      <c r="I957" s="711"/>
      <c r="J957" s="711">
        <v>4</v>
      </c>
      <c r="K957" s="711">
        <v>874.68</v>
      </c>
      <c r="L957" s="711"/>
      <c r="M957" s="711">
        <v>218.67</v>
      </c>
      <c r="N957" s="711">
        <v>2</v>
      </c>
      <c r="O957" s="711">
        <v>437.34</v>
      </c>
      <c r="P957" s="701"/>
      <c r="Q957" s="712">
        <v>218.67</v>
      </c>
    </row>
    <row r="958" spans="1:17" ht="14.4" customHeight="1" x14ac:dyDescent="0.3">
      <c r="A958" s="695" t="s">
        <v>556</v>
      </c>
      <c r="B958" s="696" t="s">
        <v>5347</v>
      </c>
      <c r="C958" s="696" t="s">
        <v>4156</v>
      </c>
      <c r="D958" s="696" t="s">
        <v>4830</v>
      </c>
      <c r="E958" s="696" t="s">
        <v>4333</v>
      </c>
      <c r="F958" s="711"/>
      <c r="G958" s="711"/>
      <c r="H958" s="711"/>
      <c r="I958" s="711"/>
      <c r="J958" s="711">
        <v>1</v>
      </c>
      <c r="K958" s="711">
        <v>1764.93</v>
      </c>
      <c r="L958" s="711"/>
      <c r="M958" s="711">
        <v>1764.93</v>
      </c>
      <c r="N958" s="711">
        <v>2</v>
      </c>
      <c r="O958" s="711">
        <v>3529.86</v>
      </c>
      <c r="P958" s="701"/>
      <c r="Q958" s="712">
        <v>1764.93</v>
      </c>
    </row>
    <row r="959" spans="1:17" ht="14.4" customHeight="1" x14ac:dyDescent="0.3">
      <c r="A959" s="695" t="s">
        <v>556</v>
      </c>
      <c r="B959" s="696" t="s">
        <v>5347</v>
      </c>
      <c r="C959" s="696" t="s">
        <v>4156</v>
      </c>
      <c r="D959" s="696" t="s">
        <v>4332</v>
      </c>
      <c r="E959" s="696" t="s">
        <v>4333</v>
      </c>
      <c r="F959" s="711"/>
      <c r="G959" s="711"/>
      <c r="H959" s="711"/>
      <c r="I959" s="711"/>
      <c r="J959" s="711">
        <v>2</v>
      </c>
      <c r="K959" s="711">
        <v>3566.96</v>
      </c>
      <c r="L959" s="711"/>
      <c r="M959" s="711">
        <v>1783.48</v>
      </c>
      <c r="N959" s="711"/>
      <c r="O959" s="711"/>
      <c r="P959" s="701"/>
      <c r="Q959" s="712"/>
    </row>
    <row r="960" spans="1:17" ht="14.4" customHeight="1" x14ac:dyDescent="0.3">
      <c r="A960" s="695" t="s">
        <v>556</v>
      </c>
      <c r="B960" s="696" t="s">
        <v>5347</v>
      </c>
      <c r="C960" s="696" t="s">
        <v>4156</v>
      </c>
      <c r="D960" s="696" t="s">
        <v>4832</v>
      </c>
      <c r="E960" s="696" t="s">
        <v>4833</v>
      </c>
      <c r="F960" s="711">
        <v>12</v>
      </c>
      <c r="G960" s="711">
        <v>136056</v>
      </c>
      <c r="H960" s="711">
        <v>1</v>
      </c>
      <c r="I960" s="711">
        <v>11338</v>
      </c>
      <c r="J960" s="711">
        <v>1</v>
      </c>
      <c r="K960" s="711">
        <v>11338</v>
      </c>
      <c r="L960" s="711">
        <v>8.3333333333333329E-2</v>
      </c>
      <c r="M960" s="711">
        <v>11338</v>
      </c>
      <c r="N960" s="711">
        <v>1</v>
      </c>
      <c r="O960" s="711">
        <v>11338</v>
      </c>
      <c r="P960" s="701">
        <v>8.3333333333333329E-2</v>
      </c>
      <c r="Q960" s="712">
        <v>11338</v>
      </c>
    </row>
    <row r="961" spans="1:17" ht="14.4" customHeight="1" x14ac:dyDescent="0.3">
      <c r="A961" s="695" t="s">
        <v>556</v>
      </c>
      <c r="B961" s="696" t="s">
        <v>5347</v>
      </c>
      <c r="C961" s="696" t="s">
        <v>4156</v>
      </c>
      <c r="D961" s="696" t="s">
        <v>5397</v>
      </c>
      <c r="E961" s="696" t="s">
        <v>5398</v>
      </c>
      <c r="F961" s="711">
        <v>3</v>
      </c>
      <c r="G961" s="711">
        <v>8121</v>
      </c>
      <c r="H961" s="711">
        <v>1</v>
      </c>
      <c r="I961" s="711">
        <v>2707</v>
      </c>
      <c r="J961" s="711">
        <v>1</v>
      </c>
      <c r="K961" s="711">
        <v>2707</v>
      </c>
      <c r="L961" s="711">
        <v>0.33333333333333331</v>
      </c>
      <c r="M961" s="711">
        <v>2707</v>
      </c>
      <c r="N961" s="711">
        <v>1</v>
      </c>
      <c r="O961" s="711">
        <v>2707</v>
      </c>
      <c r="P961" s="701">
        <v>0.33333333333333331</v>
      </c>
      <c r="Q961" s="712">
        <v>2707</v>
      </c>
    </row>
    <row r="962" spans="1:17" ht="14.4" customHeight="1" x14ac:dyDescent="0.3">
      <c r="A962" s="695" t="s">
        <v>556</v>
      </c>
      <c r="B962" s="696" t="s">
        <v>5347</v>
      </c>
      <c r="C962" s="696" t="s">
        <v>4156</v>
      </c>
      <c r="D962" s="696" t="s">
        <v>4834</v>
      </c>
      <c r="E962" s="696" t="s">
        <v>4835</v>
      </c>
      <c r="F962" s="711">
        <v>12</v>
      </c>
      <c r="G962" s="711">
        <v>55296</v>
      </c>
      <c r="H962" s="711">
        <v>1</v>
      </c>
      <c r="I962" s="711">
        <v>4608</v>
      </c>
      <c r="J962" s="711">
        <v>1</v>
      </c>
      <c r="K962" s="711">
        <v>4608</v>
      </c>
      <c r="L962" s="711">
        <v>8.3333333333333329E-2</v>
      </c>
      <c r="M962" s="711">
        <v>4608</v>
      </c>
      <c r="N962" s="711">
        <v>1</v>
      </c>
      <c r="O962" s="711">
        <v>4608</v>
      </c>
      <c r="P962" s="701">
        <v>8.3333333333333329E-2</v>
      </c>
      <c r="Q962" s="712">
        <v>4608</v>
      </c>
    </row>
    <row r="963" spans="1:17" ht="14.4" customHeight="1" x14ac:dyDescent="0.3">
      <c r="A963" s="695" t="s">
        <v>556</v>
      </c>
      <c r="B963" s="696" t="s">
        <v>5347</v>
      </c>
      <c r="C963" s="696" t="s">
        <v>4156</v>
      </c>
      <c r="D963" s="696" t="s">
        <v>5399</v>
      </c>
      <c r="E963" s="696" t="s">
        <v>5400</v>
      </c>
      <c r="F963" s="711">
        <v>9</v>
      </c>
      <c r="G963" s="711">
        <v>24363</v>
      </c>
      <c r="H963" s="711">
        <v>1</v>
      </c>
      <c r="I963" s="711">
        <v>2707</v>
      </c>
      <c r="J963" s="711">
        <v>1</v>
      </c>
      <c r="K963" s="711">
        <v>2707</v>
      </c>
      <c r="L963" s="711">
        <v>0.1111111111111111</v>
      </c>
      <c r="M963" s="711">
        <v>2707</v>
      </c>
      <c r="N963" s="711"/>
      <c r="O963" s="711"/>
      <c r="P963" s="701"/>
      <c r="Q963" s="712"/>
    </row>
    <row r="964" spans="1:17" ht="14.4" customHeight="1" x14ac:dyDescent="0.3">
      <c r="A964" s="695" t="s">
        <v>556</v>
      </c>
      <c r="B964" s="696" t="s">
        <v>5347</v>
      </c>
      <c r="C964" s="696" t="s">
        <v>4156</v>
      </c>
      <c r="D964" s="696" t="s">
        <v>4836</v>
      </c>
      <c r="E964" s="696" t="s">
        <v>4646</v>
      </c>
      <c r="F964" s="711">
        <v>4</v>
      </c>
      <c r="G964" s="711">
        <v>5546.6</v>
      </c>
      <c r="H964" s="711">
        <v>1</v>
      </c>
      <c r="I964" s="711">
        <v>1386.65</v>
      </c>
      <c r="J964" s="711">
        <v>2</v>
      </c>
      <c r="K964" s="711">
        <v>2773.3</v>
      </c>
      <c r="L964" s="711">
        <v>0.5</v>
      </c>
      <c r="M964" s="711">
        <v>1386.65</v>
      </c>
      <c r="N964" s="711">
        <v>1</v>
      </c>
      <c r="O964" s="711">
        <v>1386.65</v>
      </c>
      <c r="P964" s="701">
        <v>0.25</v>
      </c>
      <c r="Q964" s="712">
        <v>1386.65</v>
      </c>
    </row>
    <row r="965" spans="1:17" ht="14.4" customHeight="1" x14ac:dyDescent="0.3">
      <c r="A965" s="695" t="s">
        <v>556</v>
      </c>
      <c r="B965" s="696" t="s">
        <v>5347</v>
      </c>
      <c r="C965" s="696" t="s">
        <v>4156</v>
      </c>
      <c r="D965" s="696" t="s">
        <v>4837</v>
      </c>
      <c r="E965" s="696" t="s">
        <v>4838</v>
      </c>
      <c r="F965" s="711">
        <v>5</v>
      </c>
      <c r="G965" s="711">
        <v>45698.45</v>
      </c>
      <c r="H965" s="711">
        <v>1</v>
      </c>
      <c r="I965" s="711">
        <v>9139.6899999999987</v>
      </c>
      <c r="J965" s="711">
        <v>2</v>
      </c>
      <c r="K965" s="711">
        <v>18279.38</v>
      </c>
      <c r="L965" s="711">
        <v>0.4</v>
      </c>
      <c r="M965" s="711">
        <v>9139.69</v>
      </c>
      <c r="N965" s="711">
        <v>1</v>
      </c>
      <c r="O965" s="711">
        <v>9139.69</v>
      </c>
      <c r="P965" s="701">
        <v>0.2</v>
      </c>
      <c r="Q965" s="712">
        <v>9139.69</v>
      </c>
    </row>
    <row r="966" spans="1:17" ht="14.4" customHeight="1" x14ac:dyDescent="0.3">
      <c r="A966" s="695" t="s">
        <v>556</v>
      </c>
      <c r="B966" s="696" t="s">
        <v>5347</v>
      </c>
      <c r="C966" s="696" t="s">
        <v>4156</v>
      </c>
      <c r="D966" s="696" t="s">
        <v>4839</v>
      </c>
      <c r="E966" s="696" t="s">
        <v>4496</v>
      </c>
      <c r="F966" s="711">
        <v>0.2</v>
      </c>
      <c r="G966" s="711">
        <v>168.3</v>
      </c>
      <c r="H966" s="711">
        <v>1</v>
      </c>
      <c r="I966" s="711">
        <v>841.5</v>
      </c>
      <c r="J966" s="711">
        <v>1.1000000000000001</v>
      </c>
      <c r="K966" s="711">
        <v>925.67</v>
      </c>
      <c r="L966" s="711">
        <v>5.5001188354129527</v>
      </c>
      <c r="M966" s="711">
        <v>841.51818181818169</v>
      </c>
      <c r="N966" s="711"/>
      <c r="O966" s="711"/>
      <c r="P966" s="701"/>
      <c r="Q966" s="712"/>
    </row>
    <row r="967" spans="1:17" ht="14.4" customHeight="1" x14ac:dyDescent="0.3">
      <c r="A967" s="695" t="s">
        <v>556</v>
      </c>
      <c r="B967" s="696" t="s">
        <v>5347</v>
      </c>
      <c r="C967" s="696" t="s">
        <v>4156</v>
      </c>
      <c r="D967" s="696" t="s">
        <v>4840</v>
      </c>
      <c r="E967" s="696" t="s">
        <v>4841</v>
      </c>
      <c r="F967" s="711"/>
      <c r="G967" s="711"/>
      <c r="H967" s="711"/>
      <c r="I967" s="711"/>
      <c r="J967" s="711">
        <v>5</v>
      </c>
      <c r="K967" s="711">
        <v>10648.65</v>
      </c>
      <c r="L967" s="711"/>
      <c r="M967" s="711">
        <v>2129.73</v>
      </c>
      <c r="N967" s="711">
        <v>2</v>
      </c>
      <c r="O967" s="711">
        <v>4259.46</v>
      </c>
      <c r="P967" s="701"/>
      <c r="Q967" s="712">
        <v>2129.73</v>
      </c>
    </row>
    <row r="968" spans="1:17" ht="14.4" customHeight="1" x14ac:dyDescent="0.3">
      <c r="A968" s="695" t="s">
        <v>556</v>
      </c>
      <c r="B968" s="696" t="s">
        <v>5347</v>
      </c>
      <c r="C968" s="696" t="s">
        <v>4156</v>
      </c>
      <c r="D968" s="696" t="s">
        <v>4863</v>
      </c>
      <c r="E968" s="696" t="s">
        <v>4864</v>
      </c>
      <c r="F968" s="711">
        <v>1</v>
      </c>
      <c r="G968" s="711">
        <v>3960</v>
      </c>
      <c r="H968" s="711">
        <v>1</v>
      </c>
      <c r="I968" s="711">
        <v>3960</v>
      </c>
      <c r="J968" s="711"/>
      <c r="K968" s="711"/>
      <c r="L968" s="711"/>
      <c r="M968" s="711"/>
      <c r="N968" s="711"/>
      <c r="O968" s="711"/>
      <c r="P968" s="701"/>
      <c r="Q968" s="712"/>
    </row>
    <row r="969" spans="1:17" ht="14.4" customHeight="1" x14ac:dyDescent="0.3">
      <c r="A969" s="695" t="s">
        <v>556</v>
      </c>
      <c r="B969" s="696" t="s">
        <v>5347</v>
      </c>
      <c r="C969" s="696" t="s">
        <v>4156</v>
      </c>
      <c r="D969" s="696" t="s">
        <v>4866</v>
      </c>
      <c r="E969" s="696" t="s">
        <v>4867</v>
      </c>
      <c r="F969" s="711">
        <v>9</v>
      </c>
      <c r="G969" s="711">
        <v>4952.7</v>
      </c>
      <c r="H969" s="711">
        <v>1</v>
      </c>
      <c r="I969" s="711">
        <v>550.29999999999995</v>
      </c>
      <c r="J969" s="711"/>
      <c r="K969" s="711"/>
      <c r="L969" s="711"/>
      <c r="M969" s="711"/>
      <c r="N969" s="711"/>
      <c r="O969" s="711"/>
      <c r="P969" s="701"/>
      <c r="Q969" s="712"/>
    </row>
    <row r="970" spans="1:17" ht="14.4" customHeight="1" x14ac:dyDescent="0.3">
      <c r="A970" s="695" t="s">
        <v>556</v>
      </c>
      <c r="B970" s="696" t="s">
        <v>5347</v>
      </c>
      <c r="C970" s="696" t="s">
        <v>4156</v>
      </c>
      <c r="D970" s="696" t="s">
        <v>4876</v>
      </c>
      <c r="E970" s="696" t="s">
        <v>4877</v>
      </c>
      <c r="F970" s="711">
        <v>2</v>
      </c>
      <c r="G970" s="711">
        <v>2508</v>
      </c>
      <c r="H970" s="711">
        <v>1</v>
      </c>
      <c r="I970" s="711">
        <v>1254</v>
      </c>
      <c r="J970" s="711"/>
      <c r="K970" s="711"/>
      <c r="L970" s="711"/>
      <c r="M970" s="711"/>
      <c r="N970" s="711"/>
      <c r="O970" s="711"/>
      <c r="P970" s="701"/>
      <c r="Q970" s="712"/>
    </row>
    <row r="971" spans="1:17" ht="14.4" customHeight="1" x14ac:dyDescent="0.3">
      <c r="A971" s="695" t="s">
        <v>556</v>
      </c>
      <c r="B971" s="696" t="s">
        <v>5347</v>
      </c>
      <c r="C971" s="696" t="s">
        <v>4156</v>
      </c>
      <c r="D971" s="696" t="s">
        <v>4878</v>
      </c>
      <c r="E971" s="696" t="s">
        <v>4877</v>
      </c>
      <c r="F971" s="711">
        <v>3</v>
      </c>
      <c r="G971" s="711">
        <v>4044.93</v>
      </c>
      <c r="H971" s="711">
        <v>1</v>
      </c>
      <c r="I971" s="711">
        <v>1348.31</v>
      </c>
      <c r="J971" s="711"/>
      <c r="K971" s="711"/>
      <c r="L971" s="711"/>
      <c r="M971" s="711"/>
      <c r="N971" s="711"/>
      <c r="O971" s="711"/>
      <c r="P971" s="701"/>
      <c r="Q971" s="712"/>
    </row>
    <row r="972" spans="1:17" ht="14.4" customHeight="1" x14ac:dyDescent="0.3">
      <c r="A972" s="695" t="s">
        <v>556</v>
      </c>
      <c r="B972" s="696" t="s">
        <v>5347</v>
      </c>
      <c r="C972" s="696" t="s">
        <v>4156</v>
      </c>
      <c r="D972" s="696" t="s">
        <v>4885</v>
      </c>
      <c r="E972" s="696" t="s">
        <v>4886</v>
      </c>
      <c r="F972" s="711">
        <v>1</v>
      </c>
      <c r="G972" s="711">
        <v>2980.58</v>
      </c>
      <c r="H972" s="711">
        <v>1</v>
      </c>
      <c r="I972" s="711">
        <v>2980.58</v>
      </c>
      <c r="J972" s="711"/>
      <c r="K972" s="711"/>
      <c r="L972" s="711"/>
      <c r="M972" s="711"/>
      <c r="N972" s="711"/>
      <c r="O972" s="711"/>
      <c r="P972" s="701"/>
      <c r="Q972" s="712"/>
    </row>
    <row r="973" spans="1:17" ht="14.4" customHeight="1" x14ac:dyDescent="0.3">
      <c r="A973" s="695" t="s">
        <v>556</v>
      </c>
      <c r="B973" s="696" t="s">
        <v>5347</v>
      </c>
      <c r="C973" s="696" t="s">
        <v>4156</v>
      </c>
      <c r="D973" s="696" t="s">
        <v>4898</v>
      </c>
      <c r="E973" s="696" t="s">
        <v>4899</v>
      </c>
      <c r="F973" s="711">
        <v>2</v>
      </c>
      <c r="G973" s="711">
        <v>13802.3</v>
      </c>
      <c r="H973" s="711">
        <v>1</v>
      </c>
      <c r="I973" s="711">
        <v>6901.15</v>
      </c>
      <c r="J973" s="711"/>
      <c r="K973" s="711"/>
      <c r="L973" s="711"/>
      <c r="M973" s="711"/>
      <c r="N973" s="711"/>
      <c r="O973" s="711"/>
      <c r="P973" s="701"/>
      <c r="Q973" s="712"/>
    </row>
    <row r="974" spans="1:17" ht="14.4" customHeight="1" x14ac:dyDescent="0.3">
      <c r="A974" s="695" t="s">
        <v>556</v>
      </c>
      <c r="B974" s="696" t="s">
        <v>5347</v>
      </c>
      <c r="C974" s="696" t="s">
        <v>4156</v>
      </c>
      <c r="D974" s="696" t="s">
        <v>4904</v>
      </c>
      <c r="E974" s="696" t="s">
        <v>4905</v>
      </c>
      <c r="F974" s="711"/>
      <c r="G974" s="711"/>
      <c r="H974" s="711"/>
      <c r="I974" s="711"/>
      <c r="J974" s="711"/>
      <c r="K974" s="711"/>
      <c r="L974" s="711"/>
      <c r="M974" s="711"/>
      <c r="N974" s="711">
        <v>1</v>
      </c>
      <c r="O974" s="711">
        <v>7717</v>
      </c>
      <c r="P974" s="701"/>
      <c r="Q974" s="712">
        <v>7717</v>
      </c>
    </row>
    <row r="975" spans="1:17" ht="14.4" customHeight="1" x14ac:dyDescent="0.3">
      <c r="A975" s="695" t="s">
        <v>556</v>
      </c>
      <c r="B975" s="696" t="s">
        <v>5347</v>
      </c>
      <c r="C975" s="696" t="s">
        <v>4156</v>
      </c>
      <c r="D975" s="696" t="s">
        <v>5401</v>
      </c>
      <c r="E975" s="696" t="s">
        <v>5402</v>
      </c>
      <c r="F975" s="711">
        <v>5</v>
      </c>
      <c r="G975" s="711">
        <v>69233.75</v>
      </c>
      <c r="H975" s="711">
        <v>1</v>
      </c>
      <c r="I975" s="711">
        <v>13846.75</v>
      </c>
      <c r="J975" s="711"/>
      <c r="K975" s="711"/>
      <c r="L975" s="711"/>
      <c r="M975" s="711"/>
      <c r="N975" s="711"/>
      <c r="O975" s="711"/>
      <c r="P975" s="701"/>
      <c r="Q975" s="712"/>
    </row>
    <row r="976" spans="1:17" ht="14.4" customHeight="1" x14ac:dyDescent="0.3">
      <c r="A976" s="695" t="s">
        <v>556</v>
      </c>
      <c r="B976" s="696" t="s">
        <v>5347</v>
      </c>
      <c r="C976" s="696" t="s">
        <v>4156</v>
      </c>
      <c r="D976" s="696" t="s">
        <v>5403</v>
      </c>
      <c r="E976" s="696" t="s">
        <v>5402</v>
      </c>
      <c r="F976" s="711">
        <v>2</v>
      </c>
      <c r="G976" s="711">
        <v>57955.11</v>
      </c>
      <c r="H976" s="711">
        <v>1</v>
      </c>
      <c r="I976" s="711">
        <v>28977.555</v>
      </c>
      <c r="J976" s="711"/>
      <c r="K976" s="711"/>
      <c r="L976" s="711"/>
      <c r="M976" s="711"/>
      <c r="N976" s="711"/>
      <c r="O976" s="711"/>
      <c r="P976" s="701"/>
      <c r="Q976" s="712"/>
    </row>
    <row r="977" spans="1:17" ht="14.4" customHeight="1" x14ac:dyDescent="0.3">
      <c r="A977" s="695" t="s">
        <v>556</v>
      </c>
      <c r="B977" s="696" t="s">
        <v>5347</v>
      </c>
      <c r="C977" s="696" t="s">
        <v>4156</v>
      </c>
      <c r="D977" s="696" t="s">
        <v>5404</v>
      </c>
      <c r="E977" s="696" t="s">
        <v>5405</v>
      </c>
      <c r="F977" s="711">
        <v>6</v>
      </c>
      <c r="G977" s="711">
        <v>37504.449999999997</v>
      </c>
      <c r="H977" s="711">
        <v>1</v>
      </c>
      <c r="I977" s="711">
        <v>6250.7416666666659</v>
      </c>
      <c r="J977" s="711"/>
      <c r="K977" s="711"/>
      <c r="L977" s="711"/>
      <c r="M977" s="711"/>
      <c r="N977" s="711"/>
      <c r="O977" s="711"/>
      <c r="P977" s="701"/>
      <c r="Q977" s="712"/>
    </row>
    <row r="978" spans="1:17" ht="14.4" customHeight="1" x14ac:dyDescent="0.3">
      <c r="A978" s="695" t="s">
        <v>556</v>
      </c>
      <c r="B978" s="696" t="s">
        <v>5347</v>
      </c>
      <c r="C978" s="696" t="s">
        <v>4156</v>
      </c>
      <c r="D978" s="696" t="s">
        <v>5406</v>
      </c>
      <c r="E978" s="696" t="s">
        <v>5407</v>
      </c>
      <c r="F978" s="711">
        <v>8</v>
      </c>
      <c r="G978" s="711">
        <v>23914.25</v>
      </c>
      <c r="H978" s="711">
        <v>1</v>
      </c>
      <c r="I978" s="711">
        <v>2989.28125</v>
      </c>
      <c r="J978" s="711"/>
      <c r="K978" s="711"/>
      <c r="L978" s="711"/>
      <c r="M978" s="711"/>
      <c r="N978" s="711"/>
      <c r="O978" s="711"/>
      <c r="P978" s="701"/>
      <c r="Q978" s="712"/>
    </row>
    <row r="979" spans="1:17" ht="14.4" customHeight="1" x14ac:dyDescent="0.3">
      <c r="A979" s="695" t="s">
        <v>556</v>
      </c>
      <c r="B979" s="696" t="s">
        <v>5347</v>
      </c>
      <c r="C979" s="696" t="s">
        <v>4156</v>
      </c>
      <c r="D979" s="696" t="s">
        <v>4920</v>
      </c>
      <c r="E979" s="696" t="s">
        <v>4919</v>
      </c>
      <c r="F979" s="711"/>
      <c r="G979" s="711"/>
      <c r="H979" s="711"/>
      <c r="I979" s="711"/>
      <c r="J979" s="711"/>
      <c r="K979" s="711"/>
      <c r="L979" s="711"/>
      <c r="M979" s="711"/>
      <c r="N979" s="711">
        <v>1</v>
      </c>
      <c r="O979" s="711">
        <v>15313.31</v>
      </c>
      <c r="P979" s="701"/>
      <c r="Q979" s="712">
        <v>15313.31</v>
      </c>
    </row>
    <row r="980" spans="1:17" ht="14.4" customHeight="1" x14ac:dyDescent="0.3">
      <c r="A980" s="695" t="s">
        <v>556</v>
      </c>
      <c r="B980" s="696" t="s">
        <v>5347</v>
      </c>
      <c r="C980" s="696" t="s">
        <v>4156</v>
      </c>
      <c r="D980" s="696" t="s">
        <v>4921</v>
      </c>
      <c r="E980" s="696" t="s">
        <v>4922</v>
      </c>
      <c r="F980" s="711"/>
      <c r="G980" s="711"/>
      <c r="H980" s="711"/>
      <c r="I980" s="711"/>
      <c r="J980" s="711">
        <v>2</v>
      </c>
      <c r="K980" s="711">
        <v>17383.96</v>
      </c>
      <c r="L980" s="711"/>
      <c r="M980" s="711">
        <v>8691.98</v>
      </c>
      <c r="N980" s="711">
        <v>1</v>
      </c>
      <c r="O980" s="711">
        <v>8691.98</v>
      </c>
      <c r="P980" s="701"/>
      <c r="Q980" s="712">
        <v>8691.98</v>
      </c>
    </row>
    <row r="981" spans="1:17" ht="14.4" customHeight="1" x14ac:dyDescent="0.3">
      <c r="A981" s="695" t="s">
        <v>556</v>
      </c>
      <c r="B981" s="696" t="s">
        <v>5347</v>
      </c>
      <c r="C981" s="696" t="s">
        <v>4156</v>
      </c>
      <c r="D981" s="696" t="s">
        <v>4935</v>
      </c>
      <c r="E981" s="696" t="s">
        <v>4936</v>
      </c>
      <c r="F981" s="711"/>
      <c r="G981" s="711"/>
      <c r="H981" s="711"/>
      <c r="I981" s="711"/>
      <c r="J981" s="711"/>
      <c r="K981" s="711"/>
      <c r="L981" s="711"/>
      <c r="M981" s="711"/>
      <c r="N981" s="711">
        <v>2</v>
      </c>
      <c r="O981" s="711">
        <v>8364.08</v>
      </c>
      <c r="P981" s="701"/>
      <c r="Q981" s="712">
        <v>4182.04</v>
      </c>
    </row>
    <row r="982" spans="1:17" ht="14.4" customHeight="1" x14ac:dyDescent="0.3">
      <c r="A982" s="695" t="s">
        <v>556</v>
      </c>
      <c r="B982" s="696" t="s">
        <v>5347</v>
      </c>
      <c r="C982" s="696" t="s">
        <v>4156</v>
      </c>
      <c r="D982" s="696" t="s">
        <v>5408</v>
      </c>
      <c r="E982" s="696" t="s">
        <v>4948</v>
      </c>
      <c r="F982" s="711">
        <v>1</v>
      </c>
      <c r="G982" s="711">
        <v>156.49</v>
      </c>
      <c r="H982" s="711">
        <v>1</v>
      </c>
      <c r="I982" s="711">
        <v>156.49</v>
      </c>
      <c r="J982" s="711"/>
      <c r="K982" s="711"/>
      <c r="L982" s="711"/>
      <c r="M982" s="711"/>
      <c r="N982" s="711"/>
      <c r="O982" s="711"/>
      <c r="P982" s="701"/>
      <c r="Q982" s="712"/>
    </row>
    <row r="983" spans="1:17" ht="14.4" customHeight="1" x14ac:dyDescent="0.3">
      <c r="A983" s="695" t="s">
        <v>556</v>
      </c>
      <c r="B983" s="696" t="s">
        <v>5347</v>
      </c>
      <c r="C983" s="696" t="s">
        <v>4156</v>
      </c>
      <c r="D983" s="696" t="s">
        <v>4947</v>
      </c>
      <c r="E983" s="696" t="s">
        <v>4948</v>
      </c>
      <c r="F983" s="711">
        <v>4</v>
      </c>
      <c r="G983" s="711">
        <v>688.16</v>
      </c>
      <c r="H983" s="711">
        <v>1</v>
      </c>
      <c r="I983" s="711">
        <v>172.04</v>
      </c>
      <c r="J983" s="711"/>
      <c r="K983" s="711"/>
      <c r="L983" s="711"/>
      <c r="M983" s="711"/>
      <c r="N983" s="711"/>
      <c r="O983" s="711"/>
      <c r="P983" s="701"/>
      <c r="Q983" s="712"/>
    </row>
    <row r="984" spans="1:17" ht="14.4" customHeight="1" x14ac:dyDescent="0.3">
      <c r="A984" s="695" t="s">
        <v>556</v>
      </c>
      <c r="B984" s="696" t="s">
        <v>5347</v>
      </c>
      <c r="C984" s="696" t="s">
        <v>4156</v>
      </c>
      <c r="D984" s="696" t="s">
        <v>5409</v>
      </c>
      <c r="E984" s="696" t="s">
        <v>4948</v>
      </c>
      <c r="F984" s="711">
        <v>1</v>
      </c>
      <c r="G984" s="711">
        <v>417.65</v>
      </c>
      <c r="H984" s="711">
        <v>1</v>
      </c>
      <c r="I984" s="711">
        <v>417.65</v>
      </c>
      <c r="J984" s="711"/>
      <c r="K984" s="711"/>
      <c r="L984" s="711"/>
      <c r="M984" s="711"/>
      <c r="N984" s="711"/>
      <c r="O984" s="711"/>
      <c r="P984" s="701"/>
      <c r="Q984" s="712"/>
    </row>
    <row r="985" spans="1:17" ht="14.4" customHeight="1" x14ac:dyDescent="0.3">
      <c r="A985" s="695" t="s">
        <v>556</v>
      </c>
      <c r="B985" s="696" t="s">
        <v>5347</v>
      </c>
      <c r="C985" s="696" t="s">
        <v>4156</v>
      </c>
      <c r="D985" s="696" t="s">
        <v>5410</v>
      </c>
      <c r="E985" s="696" t="s">
        <v>4948</v>
      </c>
      <c r="F985" s="711">
        <v>1</v>
      </c>
      <c r="G985" s="711">
        <v>519.22</v>
      </c>
      <c r="H985" s="711">
        <v>1</v>
      </c>
      <c r="I985" s="711">
        <v>519.22</v>
      </c>
      <c r="J985" s="711"/>
      <c r="K985" s="711"/>
      <c r="L985" s="711"/>
      <c r="M985" s="711"/>
      <c r="N985" s="711"/>
      <c r="O985" s="711"/>
      <c r="P985" s="701"/>
      <c r="Q985" s="712"/>
    </row>
    <row r="986" spans="1:17" ht="14.4" customHeight="1" x14ac:dyDescent="0.3">
      <c r="A986" s="695" t="s">
        <v>556</v>
      </c>
      <c r="B986" s="696" t="s">
        <v>5347</v>
      </c>
      <c r="C986" s="696" t="s">
        <v>4156</v>
      </c>
      <c r="D986" s="696" t="s">
        <v>5411</v>
      </c>
      <c r="E986" s="696" t="s">
        <v>5412</v>
      </c>
      <c r="F986" s="711">
        <v>1</v>
      </c>
      <c r="G986" s="711">
        <v>482.95</v>
      </c>
      <c r="H986" s="711">
        <v>1</v>
      </c>
      <c r="I986" s="711">
        <v>482.95</v>
      </c>
      <c r="J986" s="711"/>
      <c r="K986" s="711"/>
      <c r="L986" s="711"/>
      <c r="M986" s="711"/>
      <c r="N986" s="711"/>
      <c r="O986" s="711"/>
      <c r="P986" s="701"/>
      <c r="Q986" s="712"/>
    </row>
    <row r="987" spans="1:17" ht="14.4" customHeight="1" x14ac:dyDescent="0.3">
      <c r="A987" s="695" t="s">
        <v>556</v>
      </c>
      <c r="B987" s="696" t="s">
        <v>5347</v>
      </c>
      <c r="C987" s="696" t="s">
        <v>4156</v>
      </c>
      <c r="D987" s="696" t="s">
        <v>5413</v>
      </c>
      <c r="E987" s="696" t="s">
        <v>4668</v>
      </c>
      <c r="F987" s="711"/>
      <c r="G987" s="711"/>
      <c r="H987" s="711"/>
      <c r="I987" s="711"/>
      <c r="J987" s="711"/>
      <c r="K987" s="711"/>
      <c r="L987" s="711"/>
      <c r="M987" s="711"/>
      <c r="N987" s="711">
        <v>1</v>
      </c>
      <c r="O987" s="711">
        <v>955.53</v>
      </c>
      <c r="P987" s="701"/>
      <c r="Q987" s="712">
        <v>955.53</v>
      </c>
    </row>
    <row r="988" spans="1:17" ht="14.4" customHeight="1" x14ac:dyDescent="0.3">
      <c r="A988" s="695" t="s">
        <v>556</v>
      </c>
      <c r="B988" s="696" t="s">
        <v>5347</v>
      </c>
      <c r="C988" s="696" t="s">
        <v>4156</v>
      </c>
      <c r="D988" s="696" t="s">
        <v>5414</v>
      </c>
      <c r="E988" s="696" t="s">
        <v>4487</v>
      </c>
      <c r="F988" s="711"/>
      <c r="G988" s="711"/>
      <c r="H988" s="711"/>
      <c r="I988" s="711"/>
      <c r="J988" s="711"/>
      <c r="K988" s="711"/>
      <c r="L988" s="711"/>
      <c r="M988" s="711"/>
      <c r="N988" s="711">
        <v>2</v>
      </c>
      <c r="O988" s="711">
        <v>177.02</v>
      </c>
      <c r="P988" s="701"/>
      <c r="Q988" s="712">
        <v>88.51</v>
      </c>
    </row>
    <row r="989" spans="1:17" ht="14.4" customHeight="1" x14ac:dyDescent="0.3">
      <c r="A989" s="695" t="s">
        <v>556</v>
      </c>
      <c r="B989" s="696" t="s">
        <v>5347</v>
      </c>
      <c r="C989" s="696" t="s">
        <v>4156</v>
      </c>
      <c r="D989" s="696" t="s">
        <v>4958</v>
      </c>
      <c r="E989" s="696" t="s">
        <v>4959</v>
      </c>
      <c r="F989" s="711"/>
      <c r="G989" s="711"/>
      <c r="H989" s="711"/>
      <c r="I989" s="711"/>
      <c r="J989" s="711"/>
      <c r="K989" s="711"/>
      <c r="L989" s="711"/>
      <c r="M989" s="711"/>
      <c r="N989" s="711">
        <v>0.1</v>
      </c>
      <c r="O989" s="711">
        <v>633.25</v>
      </c>
      <c r="P989" s="701"/>
      <c r="Q989" s="712">
        <v>6332.5</v>
      </c>
    </row>
    <row r="990" spans="1:17" ht="14.4" customHeight="1" x14ac:dyDescent="0.3">
      <c r="A990" s="695" t="s">
        <v>556</v>
      </c>
      <c r="B990" s="696" t="s">
        <v>5347</v>
      </c>
      <c r="C990" s="696" t="s">
        <v>4156</v>
      </c>
      <c r="D990" s="696" t="s">
        <v>4964</v>
      </c>
      <c r="E990" s="696" t="s">
        <v>4632</v>
      </c>
      <c r="F990" s="711">
        <v>1</v>
      </c>
      <c r="G990" s="711">
        <v>10188.49</v>
      </c>
      <c r="H990" s="711">
        <v>1</v>
      </c>
      <c r="I990" s="711">
        <v>10188.49</v>
      </c>
      <c r="J990" s="711"/>
      <c r="K990" s="711"/>
      <c r="L990" s="711"/>
      <c r="M990" s="711"/>
      <c r="N990" s="711"/>
      <c r="O990" s="711"/>
      <c r="P990" s="701"/>
      <c r="Q990" s="712"/>
    </row>
    <row r="991" spans="1:17" ht="14.4" customHeight="1" x14ac:dyDescent="0.3">
      <c r="A991" s="695" t="s">
        <v>556</v>
      </c>
      <c r="B991" s="696" t="s">
        <v>5347</v>
      </c>
      <c r="C991" s="696" t="s">
        <v>4156</v>
      </c>
      <c r="D991" s="696" t="s">
        <v>5415</v>
      </c>
      <c r="E991" s="696" t="s">
        <v>5416</v>
      </c>
      <c r="F991" s="711">
        <v>1</v>
      </c>
      <c r="G991" s="711">
        <v>9397</v>
      </c>
      <c r="H991" s="711">
        <v>1</v>
      </c>
      <c r="I991" s="711">
        <v>9397</v>
      </c>
      <c r="J991" s="711"/>
      <c r="K991" s="711"/>
      <c r="L991" s="711"/>
      <c r="M991" s="711"/>
      <c r="N991" s="711"/>
      <c r="O991" s="711"/>
      <c r="P991" s="701"/>
      <c r="Q991" s="712"/>
    </row>
    <row r="992" spans="1:17" ht="14.4" customHeight="1" x14ac:dyDescent="0.3">
      <c r="A992" s="695" t="s">
        <v>556</v>
      </c>
      <c r="B992" s="696" t="s">
        <v>5347</v>
      </c>
      <c r="C992" s="696" t="s">
        <v>4156</v>
      </c>
      <c r="D992" s="696" t="s">
        <v>4971</v>
      </c>
      <c r="E992" s="696" t="s">
        <v>4972</v>
      </c>
      <c r="F992" s="711">
        <v>1</v>
      </c>
      <c r="G992" s="711">
        <v>2560</v>
      </c>
      <c r="H992" s="711">
        <v>1</v>
      </c>
      <c r="I992" s="711">
        <v>2560</v>
      </c>
      <c r="J992" s="711"/>
      <c r="K992" s="711"/>
      <c r="L992" s="711"/>
      <c r="M992" s="711"/>
      <c r="N992" s="711"/>
      <c r="O992" s="711"/>
      <c r="P992" s="701"/>
      <c r="Q992" s="712"/>
    </row>
    <row r="993" spans="1:17" ht="14.4" customHeight="1" x14ac:dyDescent="0.3">
      <c r="A993" s="695" t="s">
        <v>556</v>
      </c>
      <c r="B993" s="696" t="s">
        <v>5347</v>
      </c>
      <c r="C993" s="696" t="s">
        <v>4156</v>
      </c>
      <c r="D993" s="696" t="s">
        <v>4975</v>
      </c>
      <c r="E993" s="696" t="s">
        <v>4976</v>
      </c>
      <c r="F993" s="711">
        <v>1</v>
      </c>
      <c r="G993" s="711">
        <v>1872.2</v>
      </c>
      <c r="H993" s="711">
        <v>1</v>
      </c>
      <c r="I993" s="711">
        <v>1872.2</v>
      </c>
      <c r="J993" s="711"/>
      <c r="K993" s="711"/>
      <c r="L993" s="711"/>
      <c r="M993" s="711"/>
      <c r="N993" s="711">
        <v>2</v>
      </c>
      <c r="O993" s="711">
        <v>3744.4</v>
      </c>
      <c r="P993" s="701">
        <v>2</v>
      </c>
      <c r="Q993" s="712">
        <v>1872.2</v>
      </c>
    </row>
    <row r="994" spans="1:17" ht="14.4" customHeight="1" x14ac:dyDescent="0.3">
      <c r="A994" s="695" t="s">
        <v>556</v>
      </c>
      <c r="B994" s="696" t="s">
        <v>5347</v>
      </c>
      <c r="C994" s="696" t="s">
        <v>4156</v>
      </c>
      <c r="D994" s="696" t="s">
        <v>4977</v>
      </c>
      <c r="E994" s="696" t="s">
        <v>4978</v>
      </c>
      <c r="F994" s="711"/>
      <c r="G994" s="711"/>
      <c r="H994" s="711"/>
      <c r="I994" s="711"/>
      <c r="J994" s="711"/>
      <c r="K994" s="711"/>
      <c r="L994" s="711"/>
      <c r="M994" s="711"/>
      <c r="N994" s="711">
        <v>1</v>
      </c>
      <c r="O994" s="711">
        <v>7868.61</v>
      </c>
      <c r="P994" s="701"/>
      <c r="Q994" s="712">
        <v>7868.61</v>
      </c>
    </row>
    <row r="995" spans="1:17" ht="14.4" customHeight="1" x14ac:dyDescent="0.3">
      <c r="A995" s="695" t="s">
        <v>556</v>
      </c>
      <c r="B995" s="696" t="s">
        <v>5347</v>
      </c>
      <c r="C995" s="696" t="s">
        <v>4156</v>
      </c>
      <c r="D995" s="696" t="s">
        <v>4982</v>
      </c>
      <c r="E995" s="696" t="s">
        <v>4802</v>
      </c>
      <c r="F995" s="711"/>
      <c r="G995" s="711"/>
      <c r="H995" s="711"/>
      <c r="I995" s="711"/>
      <c r="J995" s="711"/>
      <c r="K995" s="711"/>
      <c r="L995" s="711"/>
      <c r="M995" s="711"/>
      <c r="N995" s="711">
        <v>2</v>
      </c>
      <c r="O995" s="711">
        <v>2317.3000000000002</v>
      </c>
      <c r="P995" s="701"/>
      <c r="Q995" s="712">
        <v>1158.6500000000001</v>
      </c>
    </row>
    <row r="996" spans="1:17" ht="14.4" customHeight="1" x14ac:dyDescent="0.3">
      <c r="A996" s="695" t="s">
        <v>556</v>
      </c>
      <c r="B996" s="696" t="s">
        <v>5347</v>
      </c>
      <c r="C996" s="696" t="s">
        <v>4156</v>
      </c>
      <c r="D996" s="696" t="s">
        <v>4985</v>
      </c>
      <c r="E996" s="696" t="s">
        <v>4501</v>
      </c>
      <c r="F996" s="711">
        <v>3</v>
      </c>
      <c r="G996" s="711">
        <v>2813.73</v>
      </c>
      <c r="H996" s="711">
        <v>1</v>
      </c>
      <c r="I996" s="711">
        <v>937.91</v>
      </c>
      <c r="J996" s="711"/>
      <c r="K996" s="711"/>
      <c r="L996" s="711"/>
      <c r="M996" s="711"/>
      <c r="N996" s="711"/>
      <c r="O996" s="711"/>
      <c r="P996" s="701"/>
      <c r="Q996" s="712"/>
    </row>
    <row r="997" spans="1:17" ht="14.4" customHeight="1" x14ac:dyDescent="0.3">
      <c r="A997" s="695" t="s">
        <v>556</v>
      </c>
      <c r="B997" s="696" t="s">
        <v>5347</v>
      </c>
      <c r="C997" s="696" t="s">
        <v>4156</v>
      </c>
      <c r="D997" s="696" t="s">
        <v>4986</v>
      </c>
      <c r="E997" s="696" t="s">
        <v>4987</v>
      </c>
      <c r="F997" s="711">
        <v>1</v>
      </c>
      <c r="G997" s="711">
        <v>226.45</v>
      </c>
      <c r="H997" s="711">
        <v>1</v>
      </c>
      <c r="I997" s="711">
        <v>226.45</v>
      </c>
      <c r="J997" s="711"/>
      <c r="K997" s="711"/>
      <c r="L997" s="711"/>
      <c r="M997" s="711"/>
      <c r="N997" s="711"/>
      <c r="O997" s="711"/>
      <c r="P997" s="701"/>
      <c r="Q997" s="712"/>
    </row>
    <row r="998" spans="1:17" ht="14.4" customHeight="1" x14ac:dyDescent="0.3">
      <c r="A998" s="695" t="s">
        <v>556</v>
      </c>
      <c r="B998" s="696" t="s">
        <v>5347</v>
      </c>
      <c r="C998" s="696" t="s">
        <v>4156</v>
      </c>
      <c r="D998" s="696" t="s">
        <v>5417</v>
      </c>
      <c r="E998" s="696" t="s">
        <v>5418</v>
      </c>
      <c r="F998" s="711">
        <v>2</v>
      </c>
      <c r="G998" s="711">
        <v>10972</v>
      </c>
      <c r="H998" s="711">
        <v>1</v>
      </c>
      <c r="I998" s="711">
        <v>5486</v>
      </c>
      <c r="J998" s="711"/>
      <c r="K998" s="711"/>
      <c r="L998" s="711"/>
      <c r="M998" s="711"/>
      <c r="N998" s="711">
        <v>1</v>
      </c>
      <c r="O998" s="711">
        <v>5486</v>
      </c>
      <c r="P998" s="701">
        <v>0.5</v>
      </c>
      <c r="Q998" s="712">
        <v>5486</v>
      </c>
    </row>
    <row r="999" spans="1:17" ht="14.4" customHeight="1" x14ac:dyDescent="0.3">
      <c r="A999" s="695" t="s">
        <v>556</v>
      </c>
      <c r="B999" s="696" t="s">
        <v>5347</v>
      </c>
      <c r="C999" s="696" t="s">
        <v>4156</v>
      </c>
      <c r="D999" s="696" t="s">
        <v>5419</v>
      </c>
      <c r="E999" s="696" t="s">
        <v>5420</v>
      </c>
      <c r="F999" s="711">
        <v>4</v>
      </c>
      <c r="G999" s="711">
        <v>13739.28</v>
      </c>
      <c r="H999" s="711">
        <v>1</v>
      </c>
      <c r="I999" s="711">
        <v>3434.82</v>
      </c>
      <c r="J999" s="711"/>
      <c r="K999" s="711"/>
      <c r="L999" s="711"/>
      <c r="M999" s="711"/>
      <c r="N999" s="711"/>
      <c r="O999" s="711"/>
      <c r="P999" s="701"/>
      <c r="Q999" s="712"/>
    </row>
    <row r="1000" spans="1:17" ht="14.4" customHeight="1" x14ac:dyDescent="0.3">
      <c r="A1000" s="695" t="s">
        <v>556</v>
      </c>
      <c r="B1000" s="696" t="s">
        <v>5347</v>
      </c>
      <c r="C1000" s="696" t="s">
        <v>4156</v>
      </c>
      <c r="D1000" s="696" t="s">
        <v>5421</v>
      </c>
      <c r="E1000" s="696" t="s">
        <v>5422</v>
      </c>
      <c r="F1000" s="711">
        <v>1</v>
      </c>
      <c r="G1000" s="711">
        <v>15808.48</v>
      </c>
      <c r="H1000" s="711">
        <v>1</v>
      </c>
      <c r="I1000" s="711">
        <v>15808.48</v>
      </c>
      <c r="J1000" s="711"/>
      <c r="K1000" s="711"/>
      <c r="L1000" s="711"/>
      <c r="M1000" s="711"/>
      <c r="N1000" s="711"/>
      <c r="O1000" s="711"/>
      <c r="P1000" s="701"/>
      <c r="Q1000" s="712"/>
    </row>
    <row r="1001" spans="1:17" ht="14.4" customHeight="1" x14ac:dyDescent="0.3">
      <c r="A1001" s="695" t="s">
        <v>556</v>
      </c>
      <c r="B1001" s="696" t="s">
        <v>5347</v>
      </c>
      <c r="C1001" s="696" t="s">
        <v>4156</v>
      </c>
      <c r="D1001" s="696" t="s">
        <v>5423</v>
      </c>
      <c r="E1001" s="696" t="s">
        <v>5424</v>
      </c>
      <c r="F1001" s="711">
        <v>2</v>
      </c>
      <c r="G1001" s="711">
        <v>4258.22</v>
      </c>
      <c r="H1001" s="711">
        <v>1</v>
      </c>
      <c r="I1001" s="711">
        <v>2129.11</v>
      </c>
      <c r="J1001" s="711"/>
      <c r="K1001" s="711"/>
      <c r="L1001" s="711"/>
      <c r="M1001" s="711"/>
      <c r="N1001" s="711"/>
      <c r="O1001" s="711"/>
      <c r="P1001" s="701"/>
      <c r="Q1001" s="712"/>
    </row>
    <row r="1002" spans="1:17" ht="14.4" customHeight="1" x14ac:dyDescent="0.3">
      <c r="A1002" s="695" t="s">
        <v>556</v>
      </c>
      <c r="B1002" s="696" t="s">
        <v>5347</v>
      </c>
      <c r="C1002" s="696" t="s">
        <v>4156</v>
      </c>
      <c r="D1002" s="696" t="s">
        <v>5425</v>
      </c>
      <c r="E1002" s="696" t="s">
        <v>5426</v>
      </c>
      <c r="F1002" s="711">
        <v>1</v>
      </c>
      <c r="G1002" s="711">
        <v>9185.2900000000009</v>
      </c>
      <c r="H1002" s="711">
        <v>1</v>
      </c>
      <c r="I1002" s="711">
        <v>9185.2900000000009</v>
      </c>
      <c r="J1002" s="711"/>
      <c r="K1002" s="711"/>
      <c r="L1002" s="711"/>
      <c r="M1002" s="711"/>
      <c r="N1002" s="711"/>
      <c r="O1002" s="711"/>
      <c r="P1002" s="701"/>
      <c r="Q1002" s="712"/>
    </row>
    <row r="1003" spans="1:17" ht="14.4" customHeight="1" x14ac:dyDescent="0.3">
      <c r="A1003" s="695" t="s">
        <v>556</v>
      </c>
      <c r="B1003" s="696" t="s">
        <v>5347</v>
      </c>
      <c r="C1003" s="696" t="s">
        <v>4156</v>
      </c>
      <c r="D1003" s="696" t="s">
        <v>5427</v>
      </c>
      <c r="E1003" s="696" t="s">
        <v>4487</v>
      </c>
      <c r="F1003" s="711"/>
      <c r="G1003" s="711"/>
      <c r="H1003" s="711"/>
      <c r="I1003" s="711"/>
      <c r="J1003" s="711">
        <v>2</v>
      </c>
      <c r="K1003" s="711">
        <v>279.82</v>
      </c>
      <c r="L1003" s="711"/>
      <c r="M1003" s="711">
        <v>139.91</v>
      </c>
      <c r="N1003" s="711">
        <v>2</v>
      </c>
      <c r="O1003" s="711">
        <v>279.82</v>
      </c>
      <c r="P1003" s="701"/>
      <c r="Q1003" s="712">
        <v>139.91</v>
      </c>
    </row>
    <row r="1004" spans="1:17" ht="14.4" customHeight="1" x14ac:dyDescent="0.3">
      <c r="A1004" s="695" t="s">
        <v>556</v>
      </c>
      <c r="B1004" s="696" t="s">
        <v>5347</v>
      </c>
      <c r="C1004" s="696" t="s">
        <v>4156</v>
      </c>
      <c r="D1004" s="696" t="s">
        <v>5428</v>
      </c>
      <c r="E1004" s="696" t="s">
        <v>4487</v>
      </c>
      <c r="F1004" s="711"/>
      <c r="G1004" s="711"/>
      <c r="H1004" s="711"/>
      <c r="I1004" s="711"/>
      <c r="J1004" s="711">
        <v>1</v>
      </c>
      <c r="K1004" s="711">
        <v>159.6</v>
      </c>
      <c r="L1004" s="711"/>
      <c r="M1004" s="711">
        <v>159.6</v>
      </c>
      <c r="N1004" s="711"/>
      <c r="O1004" s="711"/>
      <c r="P1004" s="701"/>
      <c r="Q1004" s="712"/>
    </row>
    <row r="1005" spans="1:17" ht="14.4" customHeight="1" x14ac:dyDescent="0.3">
      <c r="A1005" s="695" t="s">
        <v>556</v>
      </c>
      <c r="B1005" s="696" t="s">
        <v>5347</v>
      </c>
      <c r="C1005" s="696" t="s">
        <v>4156</v>
      </c>
      <c r="D1005" s="696" t="s">
        <v>5023</v>
      </c>
      <c r="E1005" s="696" t="s">
        <v>4634</v>
      </c>
      <c r="F1005" s="711"/>
      <c r="G1005" s="711"/>
      <c r="H1005" s="711"/>
      <c r="I1005" s="711"/>
      <c r="J1005" s="711"/>
      <c r="K1005" s="711"/>
      <c r="L1005" s="711"/>
      <c r="M1005" s="711"/>
      <c r="N1005" s="711">
        <v>1</v>
      </c>
      <c r="O1005" s="711">
        <v>11562.71</v>
      </c>
      <c r="P1005" s="701"/>
      <c r="Q1005" s="712">
        <v>11562.71</v>
      </c>
    </row>
    <row r="1006" spans="1:17" ht="14.4" customHeight="1" x14ac:dyDescent="0.3">
      <c r="A1006" s="695" t="s">
        <v>556</v>
      </c>
      <c r="B1006" s="696" t="s">
        <v>5347</v>
      </c>
      <c r="C1006" s="696" t="s">
        <v>4156</v>
      </c>
      <c r="D1006" s="696" t="s">
        <v>5429</v>
      </c>
      <c r="E1006" s="696" t="s">
        <v>5383</v>
      </c>
      <c r="F1006" s="711"/>
      <c r="G1006" s="711"/>
      <c r="H1006" s="711"/>
      <c r="I1006" s="711"/>
      <c r="J1006" s="711">
        <v>1</v>
      </c>
      <c r="K1006" s="711">
        <v>11116.04</v>
      </c>
      <c r="L1006" s="711"/>
      <c r="M1006" s="711">
        <v>11116.04</v>
      </c>
      <c r="N1006" s="711"/>
      <c r="O1006" s="711"/>
      <c r="P1006" s="701"/>
      <c r="Q1006" s="712"/>
    </row>
    <row r="1007" spans="1:17" ht="14.4" customHeight="1" x14ac:dyDescent="0.3">
      <c r="A1007" s="695" t="s">
        <v>556</v>
      </c>
      <c r="B1007" s="696" t="s">
        <v>5347</v>
      </c>
      <c r="C1007" s="696" t="s">
        <v>4156</v>
      </c>
      <c r="D1007" s="696" t="s">
        <v>5430</v>
      </c>
      <c r="E1007" s="696" t="s">
        <v>5431</v>
      </c>
      <c r="F1007" s="711"/>
      <c r="G1007" s="711"/>
      <c r="H1007" s="711"/>
      <c r="I1007" s="711"/>
      <c r="J1007" s="711"/>
      <c r="K1007" s="711"/>
      <c r="L1007" s="711"/>
      <c r="M1007" s="711"/>
      <c r="N1007" s="711">
        <v>1</v>
      </c>
      <c r="O1007" s="711">
        <v>10758</v>
      </c>
      <c r="P1007" s="701"/>
      <c r="Q1007" s="712">
        <v>10758</v>
      </c>
    </row>
    <row r="1008" spans="1:17" ht="14.4" customHeight="1" x14ac:dyDescent="0.3">
      <c r="A1008" s="695" t="s">
        <v>556</v>
      </c>
      <c r="B1008" s="696" t="s">
        <v>5347</v>
      </c>
      <c r="C1008" s="696" t="s">
        <v>4124</v>
      </c>
      <c r="D1008" s="696" t="s">
        <v>5432</v>
      </c>
      <c r="E1008" s="696" t="s">
        <v>5433</v>
      </c>
      <c r="F1008" s="711">
        <v>292</v>
      </c>
      <c r="G1008" s="711">
        <v>3471804</v>
      </c>
      <c r="H1008" s="711">
        <v>1</v>
      </c>
      <c r="I1008" s="711">
        <v>11889.739726027397</v>
      </c>
      <c r="J1008" s="711">
        <v>254</v>
      </c>
      <c r="K1008" s="711">
        <v>3021694</v>
      </c>
      <c r="L1008" s="711">
        <v>0.87035270424252065</v>
      </c>
      <c r="M1008" s="711">
        <v>11896.433070866142</v>
      </c>
      <c r="N1008" s="711">
        <v>258</v>
      </c>
      <c r="O1008" s="711">
        <v>3069426</v>
      </c>
      <c r="P1008" s="701">
        <v>0.88410117621847317</v>
      </c>
      <c r="Q1008" s="712">
        <v>11897</v>
      </c>
    </row>
    <row r="1009" spans="1:17" ht="14.4" customHeight="1" x14ac:dyDescent="0.3">
      <c r="A1009" s="695" t="s">
        <v>556</v>
      </c>
      <c r="B1009" s="696" t="s">
        <v>5347</v>
      </c>
      <c r="C1009" s="696" t="s">
        <v>4124</v>
      </c>
      <c r="D1009" s="696" t="s">
        <v>5038</v>
      </c>
      <c r="E1009" s="696" t="s">
        <v>5039</v>
      </c>
      <c r="F1009" s="711"/>
      <c r="G1009" s="711"/>
      <c r="H1009" s="711"/>
      <c r="I1009" s="711"/>
      <c r="J1009" s="711"/>
      <c r="K1009" s="711"/>
      <c r="L1009" s="711"/>
      <c r="M1009" s="711"/>
      <c r="N1009" s="711">
        <v>1</v>
      </c>
      <c r="O1009" s="711">
        <v>188</v>
      </c>
      <c r="P1009" s="701"/>
      <c r="Q1009" s="712">
        <v>188</v>
      </c>
    </row>
    <row r="1010" spans="1:17" ht="14.4" customHeight="1" x14ac:dyDescent="0.3">
      <c r="A1010" s="695" t="s">
        <v>556</v>
      </c>
      <c r="B1010" s="696" t="s">
        <v>5347</v>
      </c>
      <c r="C1010" s="696" t="s">
        <v>4124</v>
      </c>
      <c r="D1010" s="696" t="s">
        <v>4125</v>
      </c>
      <c r="E1010" s="696" t="s">
        <v>4126</v>
      </c>
      <c r="F1010" s="711">
        <v>116</v>
      </c>
      <c r="G1010" s="711">
        <v>28884</v>
      </c>
      <c r="H1010" s="711">
        <v>1</v>
      </c>
      <c r="I1010" s="711">
        <v>249</v>
      </c>
      <c r="J1010" s="711">
        <v>51</v>
      </c>
      <c r="K1010" s="711">
        <v>11832</v>
      </c>
      <c r="L1010" s="711">
        <v>0.40963855421686746</v>
      </c>
      <c r="M1010" s="711">
        <v>232</v>
      </c>
      <c r="N1010" s="711"/>
      <c r="O1010" s="711"/>
      <c r="P1010" s="701"/>
      <c r="Q1010" s="712"/>
    </row>
    <row r="1011" spans="1:17" ht="14.4" customHeight="1" x14ac:dyDescent="0.3">
      <c r="A1011" s="695" t="s">
        <v>556</v>
      </c>
      <c r="B1011" s="696" t="s">
        <v>5347</v>
      </c>
      <c r="C1011" s="696" t="s">
        <v>4124</v>
      </c>
      <c r="D1011" s="696" t="s">
        <v>5156</v>
      </c>
      <c r="E1011" s="696" t="s">
        <v>5157</v>
      </c>
      <c r="F1011" s="711">
        <v>0</v>
      </c>
      <c r="G1011" s="711">
        <v>0</v>
      </c>
      <c r="H1011" s="711"/>
      <c r="I1011" s="711"/>
      <c r="J1011" s="711">
        <v>0</v>
      </c>
      <c r="K1011" s="711">
        <v>0</v>
      </c>
      <c r="L1011" s="711"/>
      <c r="M1011" s="711"/>
      <c r="N1011" s="711">
        <v>0</v>
      </c>
      <c r="O1011" s="711">
        <v>0</v>
      </c>
      <c r="P1011" s="701"/>
      <c r="Q1011" s="712"/>
    </row>
    <row r="1012" spans="1:17" ht="14.4" customHeight="1" x14ac:dyDescent="0.3">
      <c r="A1012" s="695" t="s">
        <v>556</v>
      </c>
      <c r="B1012" s="696" t="s">
        <v>5347</v>
      </c>
      <c r="C1012" s="696" t="s">
        <v>4124</v>
      </c>
      <c r="D1012" s="696" t="s">
        <v>5158</v>
      </c>
      <c r="E1012" s="696" t="s">
        <v>5159</v>
      </c>
      <c r="F1012" s="711">
        <v>37</v>
      </c>
      <c r="G1012" s="711">
        <v>0</v>
      </c>
      <c r="H1012" s="711"/>
      <c r="I1012" s="711">
        <v>0</v>
      </c>
      <c r="J1012" s="711">
        <v>46</v>
      </c>
      <c r="K1012" s="711">
        <v>0</v>
      </c>
      <c r="L1012" s="711"/>
      <c r="M1012" s="711">
        <v>0</v>
      </c>
      <c r="N1012" s="711">
        <v>137</v>
      </c>
      <c r="O1012" s="711">
        <v>0</v>
      </c>
      <c r="P1012" s="701"/>
      <c r="Q1012" s="712">
        <v>0</v>
      </c>
    </row>
    <row r="1013" spans="1:17" ht="14.4" customHeight="1" x14ac:dyDescent="0.3">
      <c r="A1013" s="695" t="s">
        <v>556</v>
      </c>
      <c r="B1013" s="696" t="s">
        <v>5347</v>
      </c>
      <c r="C1013" s="696" t="s">
        <v>4124</v>
      </c>
      <c r="D1013" s="696" t="s">
        <v>4224</v>
      </c>
      <c r="E1013" s="696" t="s">
        <v>4225</v>
      </c>
      <c r="F1013" s="711"/>
      <c r="G1013" s="711"/>
      <c r="H1013" s="711"/>
      <c r="I1013" s="711"/>
      <c r="J1013" s="711">
        <v>24</v>
      </c>
      <c r="K1013" s="711">
        <v>0</v>
      </c>
      <c r="L1013" s="711"/>
      <c r="M1013" s="711">
        <v>0</v>
      </c>
      <c r="N1013" s="711"/>
      <c r="O1013" s="711"/>
      <c r="P1013" s="701"/>
      <c r="Q1013" s="712"/>
    </row>
    <row r="1014" spans="1:17" ht="14.4" customHeight="1" x14ac:dyDescent="0.3">
      <c r="A1014" s="695" t="s">
        <v>556</v>
      </c>
      <c r="B1014" s="696" t="s">
        <v>5347</v>
      </c>
      <c r="C1014" s="696" t="s">
        <v>4124</v>
      </c>
      <c r="D1014" s="696" t="s">
        <v>5160</v>
      </c>
      <c r="E1014" s="696" t="s">
        <v>5161</v>
      </c>
      <c r="F1014" s="711">
        <v>66</v>
      </c>
      <c r="G1014" s="711">
        <v>0</v>
      </c>
      <c r="H1014" s="711"/>
      <c r="I1014" s="711">
        <v>0</v>
      </c>
      <c r="J1014" s="711">
        <v>40</v>
      </c>
      <c r="K1014" s="711">
        <v>0</v>
      </c>
      <c r="L1014" s="711"/>
      <c r="M1014" s="711">
        <v>0</v>
      </c>
      <c r="N1014" s="711">
        <v>46</v>
      </c>
      <c r="O1014" s="711">
        <v>0</v>
      </c>
      <c r="P1014" s="701"/>
      <c r="Q1014" s="712">
        <v>0</v>
      </c>
    </row>
    <row r="1015" spans="1:17" ht="14.4" customHeight="1" x14ac:dyDescent="0.3">
      <c r="A1015" s="695" t="s">
        <v>556</v>
      </c>
      <c r="B1015" s="696" t="s">
        <v>5347</v>
      </c>
      <c r="C1015" s="696" t="s">
        <v>4124</v>
      </c>
      <c r="D1015" s="696" t="s">
        <v>5162</v>
      </c>
      <c r="E1015" s="696" t="s">
        <v>5163</v>
      </c>
      <c r="F1015" s="711">
        <v>186</v>
      </c>
      <c r="G1015" s="711">
        <v>0</v>
      </c>
      <c r="H1015" s="711"/>
      <c r="I1015" s="711">
        <v>0</v>
      </c>
      <c r="J1015" s="711">
        <v>164</v>
      </c>
      <c r="K1015" s="711">
        <v>0</v>
      </c>
      <c r="L1015" s="711"/>
      <c r="M1015" s="711">
        <v>0</v>
      </c>
      <c r="N1015" s="711"/>
      <c r="O1015" s="711"/>
      <c r="P1015" s="701"/>
      <c r="Q1015" s="712"/>
    </row>
    <row r="1016" spans="1:17" ht="14.4" customHeight="1" x14ac:dyDescent="0.3">
      <c r="A1016" s="695" t="s">
        <v>556</v>
      </c>
      <c r="B1016" s="696" t="s">
        <v>5347</v>
      </c>
      <c r="C1016" s="696" t="s">
        <v>4124</v>
      </c>
      <c r="D1016" s="696" t="s">
        <v>5434</v>
      </c>
      <c r="E1016" s="696" t="s">
        <v>5435</v>
      </c>
      <c r="F1016" s="711">
        <v>10</v>
      </c>
      <c r="G1016" s="711">
        <v>54660</v>
      </c>
      <c r="H1016" s="711">
        <v>1</v>
      </c>
      <c r="I1016" s="711">
        <v>5466</v>
      </c>
      <c r="J1016" s="711">
        <v>46</v>
      </c>
      <c r="K1016" s="711">
        <v>251886</v>
      </c>
      <c r="L1016" s="711">
        <v>4.6082327113062567</v>
      </c>
      <c r="M1016" s="711">
        <v>5475.782608695652</v>
      </c>
      <c r="N1016" s="711">
        <v>11</v>
      </c>
      <c r="O1016" s="711">
        <v>60236</v>
      </c>
      <c r="P1016" s="701">
        <v>1.1020124405415295</v>
      </c>
      <c r="Q1016" s="712">
        <v>5476</v>
      </c>
    </row>
    <row r="1017" spans="1:17" ht="14.4" customHeight="1" x14ac:dyDescent="0.3">
      <c r="A1017" s="695" t="s">
        <v>556</v>
      </c>
      <c r="B1017" s="696" t="s">
        <v>5347</v>
      </c>
      <c r="C1017" s="696" t="s">
        <v>4124</v>
      </c>
      <c r="D1017" s="696" t="s">
        <v>5436</v>
      </c>
      <c r="E1017" s="696" t="s">
        <v>5437</v>
      </c>
      <c r="F1017" s="711">
        <v>168</v>
      </c>
      <c r="G1017" s="711">
        <v>1120264</v>
      </c>
      <c r="H1017" s="711">
        <v>1</v>
      </c>
      <c r="I1017" s="711">
        <v>6668.2380952380954</v>
      </c>
      <c r="J1017" s="711">
        <v>184</v>
      </c>
      <c r="K1017" s="711">
        <v>1228294</v>
      </c>
      <c r="L1017" s="711">
        <v>1.0964326265951596</v>
      </c>
      <c r="M1017" s="711">
        <v>6675.510869565217</v>
      </c>
      <c r="N1017" s="711">
        <v>220</v>
      </c>
      <c r="O1017" s="711">
        <v>1468720</v>
      </c>
      <c r="P1017" s="701">
        <v>1.3110481100883362</v>
      </c>
      <c r="Q1017" s="712">
        <v>6676</v>
      </c>
    </row>
    <row r="1018" spans="1:17" ht="14.4" customHeight="1" x14ac:dyDescent="0.3">
      <c r="A1018" s="695" t="s">
        <v>556</v>
      </c>
      <c r="B1018" s="696" t="s">
        <v>5347</v>
      </c>
      <c r="C1018" s="696" t="s">
        <v>4124</v>
      </c>
      <c r="D1018" s="696" t="s">
        <v>4244</v>
      </c>
      <c r="E1018" s="696" t="s">
        <v>4245</v>
      </c>
      <c r="F1018" s="711"/>
      <c r="G1018" s="711"/>
      <c r="H1018" s="711"/>
      <c r="I1018" s="711"/>
      <c r="J1018" s="711">
        <v>53</v>
      </c>
      <c r="K1018" s="711">
        <v>12296</v>
      </c>
      <c r="L1018" s="711"/>
      <c r="M1018" s="711">
        <v>232</v>
      </c>
      <c r="N1018" s="711">
        <v>104</v>
      </c>
      <c r="O1018" s="711">
        <v>24190</v>
      </c>
      <c r="P1018" s="701"/>
      <c r="Q1018" s="712">
        <v>232.59615384615384</v>
      </c>
    </row>
    <row r="1019" spans="1:17" ht="14.4" customHeight="1" x14ac:dyDescent="0.3">
      <c r="A1019" s="695" t="s">
        <v>556</v>
      </c>
      <c r="B1019" s="696" t="s">
        <v>5347</v>
      </c>
      <c r="C1019" s="696" t="s">
        <v>4124</v>
      </c>
      <c r="D1019" s="696" t="s">
        <v>4248</v>
      </c>
      <c r="E1019" s="696" t="s">
        <v>4249</v>
      </c>
      <c r="F1019" s="711"/>
      <c r="G1019" s="711"/>
      <c r="H1019" s="711"/>
      <c r="I1019" s="711"/>
      <c r="J1019" s="711">
        <v>40</v>
      </c>
      <c r="K1019" s="711">
        <v>13760</v>
      </c>
      <c r="L1019" s="711"/>
      <c r="M1019" s="711">
        <v>344</v>
      </c>
      <c r="N1019" s="711">
        <v>89</v>
      </c>
      <c r="O1019" s="711">
        <v>30728</v>
      </c>
      <c r="P1019" s="701"/>
      <c r="Q1019" s="712">
        <v>345.25842696629212</v>
      </c>
    </row>
    <row r="1020" spans="1:17" ht="14.4" customHeight="1" x14ac:dyDescent="0.3">
      <c r="A1020" s="695" t="s">
        <v>556</v>
      </c>
      <c r="B1020" s="696" t="s">
        <v>5347</v>
      </c>
      <c r="C1020" s="696" t="s">
        <v>4124</v>
      </c>
      <c r="D1020" s="696" t="s">
        <v>5190</v>
      </c>
      <c r="E1020" s="696" t="s">
        <v>5191</v>
      </c>
      <c r="F1020" s="711">
        <v>82</v>
      </c>
      <c r="G1020" s="711">
        <v>29517</v>
      </c>
      <c r="H1020" s="711">
        <v>1</v>
      </c>
      <c r="I1020" s="711">
        <v>359.96341463414632</v>
      </c>
      <c r="J1020" s="711">
        <v>40</v>
      </c>
      <c r="K1020" s="711">
        <v>13792</v>
      </c>
      <c r="L1020" s="711">
        <v>0.4672561574685774</v>
      </c>
      <c r="M1020" s="711">
        <v>344.8</v>
      </c>
      <c r="N1020" s="711"/>
      <c r="O1020" s="711"/>
      <c r="P1020" s="701"/>
      <c r="Q1020" s="712"/>
    </row>
    <row r="1021" spans="1:17" ht="14.4" customHeight="1" x14ac:dyDescent="0.3">
      <c r="A1021" s="695" t="s">
        <v>556</v>
      </c>
      <c r="B1021" s="696" t="s">
        <v>5347</v>
      </c>
      <c r="C1021" s="696" t="s">
        <v>4124</v>
      </c>
      <c r="D1021" s="696" t="s">
        <v>5241</v>
      </c>
      <c r="E1021" s="696" t="s">
        <v>5242</v>
      </c>
      <c r="F1021" s="711">
        <v>12</v>
      </c>
      <c r="G1021" s="711">
        <v>0</v>
      </c>
      <c r="H1021" s="711"/>
      <c r="I1021" s="711">
        <v>0</v>
      </c>
      <c r="J1021" s="711">
        <v>9</v>
      </c>
      <c r="K1021" s="711">
        <v>0</v>
      </c>
      <c r="L1021" s="711"/>
      <c r="M1021" s="711">
        <v>0</v>
      </c>
      <c r="N1021" s="711">
        <v>14</v>
      </c>
      <c r="O1021" s="711">
        <v>0</v>
      </c>
      <c r="P1021" s="701"/>
      <c r="Q1021" s="712">
        <v>0</v>
      </c>
    </row>
    <row r="1022" spans="1:17" ht="14.4" customHeight="1" x14ac:dyDescent="0.3">
      <c r="A1022" s="695" t="s">
        <v>556</v>
      </c>
      <c r="B1022" s="696" t="s">
        <v>5438</v>
      </c>
      <c r="C1022" s="696" t="s">
        <v>4124</v>
      </c>
      <c r="D1022" s="696" t="s">
        <v>4206</v>
      </c>
      <c r="E1022" s="696" t="s">
        <v>4207</v>
      </c>
      <c r="F1022" s="711"/>
      <c r="G1022" s="711"/>
      <c r="H1022" s="711"/>
      <c r="I1022" s="711"/>
      <c r="J1022" s="711">
        <v>5</v>
      </c>
      <c r="K1022" s="711">
        <v>2635</v>
      </c>
      <c r="L1022" s="711"/>
      <c r="M1022" s="711">
        <v>527</v>
      </c>
      <c r="N1022" s="711"/>
      <c r="O1022" s="711"/>
      <c r="P1022" s="701"/>
      <c r="Q1022" s="712"/>
    </row>
    <row r="1023" spans="1:17" ht="14.4" customHeight="1" x14ac:dyDescent="0.3">
      <c r="A1023" s="695" t="s">
        <v>556</v>
      </c>
      <c r="B1023" s="696" t="s">
        <v>5438</v>
      </c>
      <c r="C1023" s="696" t="s">
        <v>4124</v>
      </c>
      <c r="D1023" s="696" t="s">
        <v>5072</v>
      </c>
      <c r="E1023" s="696" t="s">
        <v>5073</v>
      </c>
      <c r="F1023" s="711"/>
      <c r="G1023" s="711"/>
      <c r="H1023" s="711"/>
      <c r="I1023" s="711"/>
      <c r="J1023" s="711">
        <v>1</v>
      </c>
      <c r="K1023" s="711">
        <v>4236</v>
      </c>
      <c r="L1023" s="711"/>
      <c r="M1023" s="711">
        <v>4236</v>
      </c>
      <c r="N1023" s="711"/>
      <c r="O1023" s="711"/>
      <c r="P1023" s="701"/>
      <c r="Q1023" s="712"/>
    </row>
    <row r="1024" spans="1:17" ht="14.4" customHeight="1" x14ac:dyDescent="0.3">
      <c r="A1024" s="695" t="s">
        <v>556</v>
      </c>
      <c r="B1024" s="696" t="s">
        <v>5438</v>
      </c>
      <c r="C1024" s="696" t="s">
        <v>4124</v>
      </c>
      <c r="D1024" s="696" t="s">
        <v>5078</v>
      </c>
      <c r="E1024" s="696" t="s">
        <v>5079</v>
      </c>
      <c r="F1024" s="711">
        <v>1</v>
      </c>
      <c r="G1024" s="711">
        <v>997</v>
      </c>
      <c r="H1024" s="711">
        <v>1</v>
      </c>
      <c r="I1024" s="711">
        <v>997</v>
      </c>
      <c r="J1024" s="711"/>
      <c r="K1024" s="711"/>
      <c r="L1024" s="711"/>
      <c r="M1024" s="711"/>
      <c r="N1024" s="711"/>
      <c r="O1024" s="711"/>
      <c r="P1024" s="701"/>
      <c r="Q1024" s="712"/>
    </row>
    <row r="1025" spans="1:17" ht="14.4" customHeight="1" x14ac:dyDescent="0.3">
      <c r="A1025" s="695" t="s">
        <v>556</v>
      </c>
      <c r="B1025" s="696" t="s">
        <v>5438</v>
      </c>
      <c r="C1025" s="696" t="s">
        <v>4124</v>
      </c>
      <c r="D1025" s="696" t="s">
        <v>5439</v>
      </c>
      <c r="E1025" s="696" t="s">
        <v>5440</v>
      </c>
      <c r="F1025" s="711"/>
      <c r="G1025" s="711"/>
      <c r="H1025" s="711"/>
      <c r="I1025" s="711"/>
      <c r="J1025" s="711"/>
      <c r="K1025" s="711"/>
      <c r="L1025" s="711"/>
      <c r="M1025" s="711"/>
      <c r="N1025" s="711">
        <v>1</v>
      </c>
      <c r="O1025" s="711">
        <v>20314</v>
      </c>
      <c r="P1025" s="701"/>
      <c r="Q1025" s="712">
        <v>20314</v>
      </c>
    </row>
    <row r="1026" spans="1:17" ht="14.4" customHeight="1" x14ac:dyDescent="0.3">
      <c r="A1026" s="695" t="s">
        <v>556</v>
      </c>
      <c r="B1026" s="696" t="s">
        <v>5438</v>
      </c>
      <c r="C1026" s="696" t="s">
        <v>4124</v>
      </c>
      <c r="D1026" s="696" t="s">
        <v>5108</v>
      </c>
      <c r="E1026" s="696" t="s">
        <v>5109</v>
      </c>
      <c r="F1026" s="711"/>
      <c r="G1026" s="711"/>
      <c r="H1026" s="711"/>
      <c r="I1026" s="711"/>
      <c r="J1026" s="711">
        <v>1</v>
      </c>
      <c r="K1026" s="711">
        <v>2206</v>
      </c>
      <c r="L1026" s="711"/>
      <c r="M1026" s="711">
        <v>2206</v>
      </c>
      <c r="N1026" s="711"/>
      <c r="O1026" s="711"/>
      <c r="P1026" s="701"/>
      <c r="Q1026" s="712"/>
    </row>
    <row r="1027" spans="1:17" ht="14.4" customHeight="1" x14ac:dyDescent="0.3">
      <c r="A1027" s="695" t="s">
        <v>556</v>
      </c>
      <c r="B1027" s="696" t="s">
        <v>5438</v>
      </c>
      <c r="C1027" s="696" t="s">
        <v>4124</v>
      </c>
      <c r="D1027" s="696" t="s">
        <v>5441</v>
      </c>
      <c r="E1027" s="696" t="s">
        <v>5442</v>
      </c>
      <c r="F1027" s="711"/>
      <c r="G1027" s="711"/>
      <c r="H1027" s="711"/>
      <c r="I1027" s="711"/>
      <c r="J1027" s="711"/>
      <c r="K1027" s="711"/>
      <c r="L1027" s="711"/>
      <c r="M1027" s="711"/>
      <c r="N1027" s="711">
        <v>12</v>
      </c>
      <c r="O1027" s="711">
        <v>780</v>
      </c>
      <c r="P1027" s="701"/>
      <c r="Q1027" s="712">
        <v>65</v>
      </c>
    </row>
    <row r="1028" spans="1:17" ht="14.4" customHeight="1" x14ac:dyDescent="0.3">
      <c r="A1028" s="695" t="s">
        <v>556</v>
      </c>
      <c r="B1028" s="696" t="s">
        <v>5438</v>
      </c>
      <c r="C1028" s="696" t="s">
        <v>4124</v>
      </c>
      <c r="D1028" s="696" t="s">
        <v>5228</v>
      </c>
      <c r="E1028" s="696" t="s">
        <v>5229</v>
      </c>
      <c r="F1028" s="711"/>
      <c r="G1028" s="711"/>
      <c r="H1028" s="711"/>
      <c r="I1028" s="711"/>
      <c r="J1028" s="711">
        <v>3</v>
      </c>
      <c r="K1028" s="711">
        <v>6375</v>
      </c>
      <c r="L1028" s="711"/>
      <c r="M1028" s="711">
        <v>2125</v>
      </c>
      <c r="N1028" s="711"/>
      <c r="O1028" s="711"/>
      <c r="P1028" s="701"/>
      <c r="Q1028" s="712"/>
    </row>
    <row r="1029" spans="1:17" ht="14.4" customHeight="1" x14ac:dyDescent="0.3">
      <c r="A1029" s="695" t="s">
        <v>556</v>
      </c>
      <c r="B1029" s="696" t="s">
        <v>5438</v>
      </c>
      <c r="C1029" s="696" t="s">
        <v>4124</v>
      </c>
      <c r="D1029" s="696" t="s">
        <v>683</v>
      </c>
      <c r="E1029" s="696" t="s">
        <v>5238</v>
      </c>
      <c r="F1029" s="711"/>
      <c r="G1029" s="711"/>
      <c r="H1029" s="711"/>
      <c r="I1029" s="711"/>
      <c r="J1029" s="711"/>
      <c r="K1029" s="711"/>
      <c r="L1029" s="711"/>
      <c r="M1029" s="711"/>
      <c r="N1029" s="711">
        <v>1</v>
      </c>
      <c r="O1029" s="711">
        <v>1186</v>
      </c>
      <c r="P1029" s="701"/>
      <c r="Q1029" s="712">
        <v>1186</v>
      </c>
    </row>
    <row r="1030" spans="1:17" ht="14.4" customHeight="1" x14ac:dyDescent="0.3">
      <c r="A1030" s="695" t="s">
        <v>556</v>
      </c>
      <c r="B1030" s="696" t="s">
        <v>5438</v>
      </c>
      <c r="C1030" s="696" t="s">
        <v>4124</v>
      </c>
      <c r="D1030" s="696" t="s">
        <v>4278</v>
      </c>
      <c r="E1030" s="696" t="s">
        <v>4279</v>
      </c>
      <c r="F1030" s="711">
        <v>1</v>
      </c>
      <c r="G1030" s="711">
        <v>847</v>
      </c>
      <c r="H1030" s="711">
        <v>1</v>
      </c>
      <c r="I1030" s="711">
        <v>847</v>
      </c>
      <c r="J1030" s="711"/>
      <c r="K1030" s="711"/>
      <c r="L1030" s="711"/>
      <c r="M1030" s="711"/>
      <c r="N1030" s="711"/>
      <c r="O1030" s="711"/>
      <c r="P1030" s="701"/>
      <c r="Q1030" s="712"/>
    </row>
    <row r="1031" spans="1:17" ht="14.4" customHeight="1" x14ac:dyDescent="0.3">
      <c r="A1031" s="695" t="s">
        <v>556</v>
      </c>
      <c r="B1031" s="696" t="s">
        <v>5438</v>
      </c>
      <c r="C1031" s="696" t="s">
        <v>4124</v>
      </c>
      <c r="D1031" s="696" t="s">
        <v>4284</v>
      </c>
      <c r="E1031" s="696" t="s">
        <v>4285</v>
      </c>
      <c r="F1031" s="711">
        <v>1</v>
      </c>
      <c r="G1031" s="711">
        <v>308</v>
      </c>
      <c r="H1031" s="711">
        <v>1</v>
      </c>
      <c r="I1031" s="711">
        <v>308</v>
      </c>
      <c r="J1031" s="711"/>
      <c r="K1031" s="711"/>
      <c r="L1031" s="711"/>
      <c r="M1031" s="711"/>
      <c r="N1031" s="711"/>
      <c r="O1031" s="711"/>
      <c r="P1031" s="701"/>
      <c r="Q1031" s="712"/>
    </row>
    <row r="1032" spans="1:17" ht="14.4" customHeight="1" x14ac:dyDescent="0.3">
      <c r="A1032" s="695" t="s">
        <v>556</v>
      </c>
      <c r="B1032" s="696" t="s">
        <v>5438</v>
      </c>
      <c r="C1032" s="696" t="s">
        <v>4124</v>
      </c>
      <c r="D1032" s="696" t="s">
        <v>5248</v>
      </c>
      <c r="E1032" s="696" t="s">
        <v>5249</v>
      </c>
      <c r="F1032" s="711">
        <v>1</v>
      </c>
      <c r="G1032" s="711">
        <v>805</v>
      </c>
      <c r="H1032" s="711">
        <v>1</v>
      </c>
      <c r="I1032" s="711">
        <v>805</v>
      </c>
      <c r="J1032" s="711"/>
      <c r="K1032" s="711"/>
      <c r="L1032" s="711"/>
      <c r="M1032" s="711"/>
      <c r="N1032" s="711"/>
      <c r="O1032" s="711"/>
      <c r="P1032" s="701"/>
      <c r="Q1032" s="712"/>
    </row>
    <row r="1033" spans="1:17" ht="14.4" customHeight="1" x14ac:dyDescent="0.3">
      <c r="A1033" s="695" t="s">
        <v>556</v>
      </c>
      <c r="B1033" s="696" t="s">
        <v>5438</v>
      </c>
      <c r="C1033" s="696" t="s">
        <v>4124</v>
      </c>
      <c r="D1033" s="696" t="s">
        <v>5443</v>
      </c>
      <c r="E1033" s="696" t="s">
        <v>5444</v>
      </c>
      <c r="F1033" s="711">
        <v>1</v>
      </c>
      <c r="G1033" s="711">
        <v>1229</v>
      </c>
      <c r="H1033" s="711">
        <v>1</v>
      </c>
      <c r="I1033" s="711">
        <v>1229</v>
      </c>
      <c r="J1033" s="711"/>
      <c r="K1033" s="711"/>
      <c r="L1033" s="711"/>
      <c r="M1033" s="711"/>
      <c r="N1033" s="711"/>
      <c r="O1033" s="711"/>
      <c r="P1033" s="701"/>
      <c r="Q1033" s="712"/>
    </row>
    <row r="1034" spans="1:17" ht="14.4" customHeight="1" x14ac:dyDescent="0.3">
      <c r="A1034" s="695" t="s">
        <v>556</v>
      </c>
      <c r="B1034" s="696" t="s">
        <v>5438</v>
      </c>
      <c r="C1034" s="696" t="s">
        <v>4124</v>
      </c>
      <c r="D1034" s="696" t="s">
        <v>5309</v>
      </c>
      <c r="E1034" s="696" t="s">
        <v>5310</v>
      </c>
      <c r="F1034" s="711"/>
      <c r="G1034" s="711"/>
      <c r="H1034" s="711"/>
      <c r="I1034" s="711"/>
      <c r="J1034" s="711"/>
      <c r="K1034" s="711"/>
      <c r="L1034" s="711"/>
      <c r="M1034" s="711"/>
      <c r="N1034" s="711">
        <v>1</v>
      </c>
      <c r="O1034" s="711">
        <v>4949</v>
      </c>
      <c r="P1034" s="701"/>
      <c r="Q1034" s="712">
        <v>4949</v>
      </c>
    </row>
    <row r="1035" spans="1:17" ht="14.4" customHeight="1" x14ac:dyDescent="0.3">
      <c r="A1035" s="695" t="s">
        <v>556</v>
      </c>
      <c r="B1035" s="696" t="s">
        <v>5438</v>
      </c>
      <c r="C1035" s="696" t="s">
        <v>4124</v>
      </c>
      <c r="D1035" s="696" t="s">
        <v>5317</v>
      </c>
      <c r="E1035" s="696" t="s">
        <v>5318</v>
      </c>
      <c r="F1035" s="711">
        <v>1</v>
      </c>
      <c r="G1035" s="711">
        <v>1549</v>
      </c>
      <c r="H1035" s="711">
        <v>1</v>
      </c>
      <c r="I1035" s="711">
        <v>1549</v>
      </c>
      <c r="J1035" s="711"/>
      <c r="K1035" s="711"/>
      <c r="L1035" s="711"/>
      <c r="M1035" s="711"/>
      <c r="N1035" s="711"/>
      <c r="O1035" s="711"/>
      <c r="P1035" s="701"/>
      <c r="Q1035" s="712"/>
    </row>
    <row r="1036" spans="1:17" ht="14.4" customHeight="1" x14ac:dyDescent="0.3">
      <c r="A1036" s="695" t="s">
        <v>556</v>
      </c>
      <c r="B1036" s="696" t="s">
        <v>5445</v>
      </c>
      <c r="C1036" s="696" t="s">
        <v>4124</v>
      </c>
      <c r="D1036" s="696" t="s">
        <v>5446</v>
      </c>
      <c r="E1036" s="696" t="s">
        <v>5447</v>
      </c>
      <c r="F1036" s="711"/>
      <c r="G1036" s="711"/>
      <c r="H1036" s="711"/>
      <c r="I1036" s="711"/>
      <c r="J1036" s="711"/>
      <c r="K1036" s="711"/>
      <c r="L1036" s="711"/>
      <c r="M1036" s="711"/>
      <c r="N1036" s="711">
        <v>1</v>
      </c>
      <c r="O1036" s="711">
        <v>342</v>
      </c>
      <c r="P1036" s="701"/>
      <c r="Q1036" s="712">
        <v>342</v>
      </c>
    </row>
    <row r="1037" spans="1:17" ht="14.4" customHeight="1" x14ac:dyDescent="0.3">
      <c r="A1037" s="695" t="s">
        <v>556</v>
      </c>
      <c r="B1037" s="696" t="s">
        <v>5445</v>
      </c>
      <c r="C1037" s="696" t="s">
        <v>4124</v>
      </c>
      <c r="D1037" s="696" t="s">
        <v>5448</v>
      </c>
      <c r="E1037" s="696" t="s">
        <v>5449</v>
      </c>
      <c r="F1037" s="711"/>
      <c r="G1037" s="711"/>
      <c r="H1037" s="711"/>
      <c r="I1037" s="711"/>
      <c r="J1037" s="711"/>
      <c r="K1037" s="711"/>
      <c r="L1037" s="711"/>
      <c r="M1037" s="711"/>
      <c r="N1037" s="711">
        <v>1</v>
      </c>
      <c r="O1037" s="711">
        <v>354</v>
      </c>
      <c r="P1037" s="701"/>
      <c r="Q1037" s="712">
        <v>354</v>
      </c>
    </row>
    <row r="1038" spans="1:17" ht="14.4" customHeight="1" x14ac:dyDescent="0.3">
      <c r="A1038" s="695" t="s">
        <v>556</v>
      </c>
      <c r="B1038" s="696" t="s">
        <v>5445</v>
      </c>
      <c r="C1038" s="696" t="s">
        <v>4124</v>
      </c>
      <c r="D1038" s="696" t="s">
        <v>5450</v>
      </c>
      <c r="E1038" s="696" t="s">
        <v>5451</v>
      </c>
      <c r="F1038" s="711">
        <v>4</v>
      </c>
      <c r="G1038" s="711">
        <v>9564</v>
      </c>
      <c r="H1038" s="711">
        <v>1</v>
      </c>
      <c r="I1038" s="711">
        <v>2391</v>
      </c>
      <c r="J1038" s="711"/>
      <c r="K1038" s="711"/>
      <c r="L1038" s="711"/>
      <c r="M1038" s="711"/>
      <c r="N1038" s="711">
        <v>2</v>
      </c>
      <c r="O1038" s="711">
        <v>4876</v>
      </c>
      <c r="P1038" s="701">
        <v>0.50982852363028019</v>
      </c>
      <c r="Q1038" s="712">
        <v>2438</v>
      </c>
    </row>
    <row r="1039" spans="1:17" ht="14.4" customHeight="1" x14ac:dyDescent="0.3">
      <c r="A1039" s="695" t="s">
        <v>556</v>
      </c>
      <c r="B1039" s="696" t="s">
        <v>5445</v>
      </c>
      <c r="C1039" s="696" t="s">
        <v>4124</v>
      </c>
      <c r="D1039" s="696" t="s">
        <v>5452</v>
      </c>
      <c r="E1039" s="696" t="s">
        <v>5453</v>
      </c>
      <c r="F1039" s="711"/>
      <c r="G1039" s="711"/>
      <c r="H1039" s="711"/>
      <c r="I1039" s="711"/>
      <c r="J1039" s="711"/>
      <c r="K1039" s="711"/>
      <c r="L1039" s="711"/>
      <c r="M1039" s="711"/>
      <c r="N1039" s="711">
        <v>2</v>
      </c>
      <c r="O1039" s="711">
        <v>1210</v>
      </c>
      <c r="P1039" s="701"/>
      <c r="Q1039" s="712">
        <v>605</v>
      </c>
    </row>
    <row r="1040" spans="1:17" ht="14.4" customHeight="1" x14ac:dyDescent="0.3">
      <c r="A1040" s="695" t="s">
        <v>556</v>
      </c>
      <c r="B1040" s="696" t="s">
        <v>5445</v>
      </c>
      <c r="C1040" s="696" t="s">
        <v>4124</v>
      </c>
      <c r="D1040" s="696" t="s">
        <v>5454</v>
      </c>
      <c r="E1040" s="696" t="s">
        <v>5455</v>
      </c>
      <c r="F1040" s="711">
        <v>3</v>
      </c>
      <c r="G1040" s="711">
        <v>4302</v>
      </c>
      <c r="H1040" s="711">
        <v>1</v>
      </c>
      <c r="I1040" s="711">
        <v>1434</v>
      </c>
      <c r="J1040" s="711"/>
      <c r="K1040" s="711"/>
      <c r="L1040" s="711"/>
      <c r="M1040" s="711"/>
      <c r="N1040" s="711"/>
      <c r="O1040" s="711"/>
      <c r="P1040" s="701"/>
      <c r="Q1040" s="712"/>
    </row>
    <row r="1041" spans="1:17" ht="14.4" customHeight="1" x14ac:dyDescent="0.3">
      <c r="A1041" s="695" t="s">
        <v>556</v>
      </c>
      <c r="B1041" s="696" t="s">
        <v>5456</v>
      </c>
      <c r="C1041" s="696" t="s">
        <v>4124</v>
      </c>
      <c r="D1041" s="696" t="s">
        <v>5457</v>
      </c>
      <c r="E1041" s="696" t="s">
        <v>5458</v>
      </c>
      <c r="F1041" s="711"/>
      <c r="G1041" s="711"/>
      <c r="H1041" s="711"/>
      <c r="I1041" s="711"/>
      <c r="J1041" s="711">
        <v>1</v>
      </c>
      <c r="K1041" s="711">
        <v>3084</v>
      </c>
      <c r="L1041" s="711"/>
      <c r="M1041" s="711">
        <v>3084</v>
      </c>
      <c r="N1041" s="711"/>
      <c r="O1041" s="711"/>
      <c r="P1041" s="701"/>
      <c r="Q1041" s="712"/>
    </row>
    <row r="1042" spans="1:17" ht="14.4" customHeight="1" x14ac:dyDescent="0.3">
      <c r="A1042" s="695" t="s">
        <v>556</v>
      </c>
      <c r="B1042" s="696" t="s">
        <v>5456</v>
      </c>
      <c r="C1042" s="696" t="s">
        <v>4124</v>
      </c>
      <c r="D1042" s="696" t="s">
        <v>5178</v>
      </c>
      <c r="E1042" s="696" t="s">
        <v>5179</v>
      </c>
      <c r="F1042" s="711"/>
      <c r="G1042" s="711"/>
      <c r="H1042" s="711"/>
      <c r="I1042" s="711"/>
      <c r="J1042" s="711">
        <v>1</v>
      </c>
      <c r="K1042" s="711">
        <v>1892</v>
      </c>
      <c r="L1042" s="711"/>
      <c r="M1042" s="711">
        <v>1892</v>
      </c>
      <c r="N1042" s="711"/>
      <c r="O1042" s="711"/>
      <c r="P1042" s="701"/>
      <c r="Q1042" s="712"/>
    </row>
    <row r="1043" spans="1:17" ht="14.4" customHeight="1" x14ac:dyDescent="0.3">
      <c r="A1043" s="695" t="s">
        <v>556</v>
      </c>
      <c r="B1043" s="696" t="s">
        <v>5459</v>
      </c>
      <c r="C1043" s="696" t="s">
        <v>4124</v>
      </c>
      <c r="D1043" s="696" t="s">
        <v>5460</v>
      </c>
      <c r="E1043" s="696" t="s">
        <v>5461</v>
      </c>
      <c r="F1043" s="711">
        <v>4</v>
      </c>
      <c r="G1043" s="711">
        <v>684</v>
      </c>
      <c r="H1043" s="711">
        <v>1</v>
      </c>
      <c r="I1043" s="711">
        <v>171</v>
      </c>
      <c r="J1043" s="711"/>
      <c r="K1043" s="711"/>
      <c r="L1043" s="711"/>
      <c r="M1043" s="711"/>
      <c r="N1043" s="711"/>
      <c r="O1043" s="711"/>
      <c r="P1043" s="701"/>
      <c r="Q1043" s="712"/>
    </row>
    <row r="1044" spans="1:17" ht="14.4" customHeight="1" x14ac:dyDescent="0.3">
      <c r="A1044" s="695" t="s">
        <v>556</v>
      </c>
      <c r="B1044" s="696" t="s">
        <v>5459</v>
      </c>
      <c r="C1044" s="696" t="s">
        <v>4124</v>
      </c>
      <c r="D1044" s="696" t="s">
        <v>5462</v>
      </c>
      <c r="E1044" s="696" t="s">
        <v>5463</v>
      </c>
      <c r="F1044" s="711">
        <v>1</v>
      </c>
      <c r="G1044" s="711">
        <v>5098</v>
      </c>
      <c r="H1044" s="711">
        <v>1</v>
      </c>
      <c r="I1044" s="711">
        <v>5098</v>
      </c>
      <c r="J1044" s="711"/>
      <c r="K1044" s="711"/>
      <c r="L1044" s="711"/>
      <c r="M1044" s="711"/>
      <c r="N1044" s="711"/>
      <c r="O1044" s="711"/>
      <c r="P1044" s="701"/>
      <c r="Q1044" s="712"/>
    </row>
    <row r="1045" spans="1:17" ht="14.4" customHeight="1" x14ac:dyDescent="0.3">
      <c r="A1045" s="695" t="s">
        <v>556</v>
      </c>
      <c r="B1045" s="696" t="s">
        <v>5459</v>
      </c>
      <c r="C1045" s="696" t="s">
        <v>4124</v>
      </c>
      <c r="D1045" s="696" t="s">
        <v>5464</v>
      </c>
      <c r="E1045" s="696" t="s">
        <v>5465</v>
      </c>
      <c r="F1045" s="711">
        <v>1</v>
      </c>
      <c r="G1045" s="711">
        <v>599</v>
      </c>
      <c r="H1045" s="711">
        <v>1</v>
      </c>
      <c r="I1045" s="711">
        <v>599</v>
      </c>
      <c r="J1045" s="711"/>
      <c r="K1045" s="711"/>
      <c r="L1045" s="711"/>
      <c r="M1045" s="711"/>
      <c r="N1045" s="711"/>
      <c r="O1045" s="711"/>
      <c r="P1045" s="701"/>
      <c r="Q1045" s="712"/>
    </row>
    <row r="1046" spans="1:17" ht="14.4" customHeight="1" x14ac:dyDescent="0.3">
      <c r="A1046" s="695" t="s">
        <v>556</v>
      </c>
      <c r="B1046" s="696" t="s">
        <v>5466</v>
      </c>
      <c r="C1046" s="696" t="s">
        <v>4124</v>
      </c>
      <c r="D1046" s="696" t="s">
        <v>5467</v>
      </c>
      <c r="E1046" s="696" t="s">
        <v>5468</v>
      </c>
      <c r="F1046" s="711"/>
      <c r="G1046" s="711"/>
      <c r="H1046" s="711"/>
      <c r="I1046" s="711"/>
      <c r="J1046" s="711"/>
      <c r="K1046" s="711"/>
      <c r="L1046" s="711"/>
      <c r="M1046" s="711"/>
      <c r="N1046" s="711">
        <v>2</v>
      </c>
      <c r="O1046" s="711">
        <v>1358</v>
      </c>
      <c r="P1046" s="701"/>
      <c r="Q1046" s="712">
        <v>679</v>
      </c>
    </row>
    <row r="1047" spans="1:17" ht="14.4" customHeight="1" x14ac:dyDescent="0.3">
      <c r="A1047" s="695" t="s">
        <v>5469</v>
      </c>
      <c r="B1047" s="696" t="s">
        <v>4132</v>
      </c>
      <c r="C1047" s="696" t="s">
        <v>4124</v>
      </c>
      <c r="D1047" s="696" t="s">
        <v>4125</v>
      </c>
      <c r="E1047" s="696" t="s">
        <v>4126</v>
      </c>
      <c r="F1047" s="711">
        <v>1</v>
      </c>
      <c r="G1047" s="711">
        <v>249</v>
      </c>
      <c r="H1047" s="711">
        <v>1</v>
      </c>
      <c r="I1047" s="711">
        <v>249</v>
      </c>
      <c r="J1047" s="711"/>
      <c r="K1047" s="711"/>
      <c r="L1047" s="711"/>
      <c r="M1047" s="711"/>
      <c r="N1047" s="711"/>
      <c r="O1047" s="711"/>
      <c r="P1047" s="701"/>
      <c r="Q1047" s="712"/>
    </row>
    <row r="1048" spans="1:17" ht="14.4" customHeight="1" x14ac:dyDescent="0.3">
      <c r="A1048" s="695" t="s">
        <v>5469</v>
      </c>
      <c r="B1048" s="696" t="s">
        <v>4132</v>
      </c>
      <c r="C1048" s="696" t="s">
        <v>4124</v>
      </c>
      <c r="D1048" s="696" t="s">
        <v>4189</v>
      </c>
      <c r="E1048" s="696" t="s">
        <v>4190</v>
      </c>
      <c r="F1048" s="711"/>
      <c r="G1048" s="711"/>
      <c r="H1048" s="711"/>
      <c r="I1048" s="711"/>
      <c r="J1048" s="711">
        <v>2</v>
      </c>
      <c r="K1048" s="711">
        <v>232</v>
      </c>
      <c r="L1048" s="711"/>
      <c r="M1048" s="711">
        <v>116</v>
      </c>
      <c r="N1048" s="711"/>
      <c r="O1048" s="711"/>
      <c r="P1048" s="701"/>
      <c r="Q1048" s="712"/>
    </row>
    <row r="1049" spans="1:17" ht="14.4" customHeight="1" x14ac:dyDescent="0.3">
      <c r="A1049" s="695" t="s">
        <v>5469</v>
      </c>
      <c r="B1049" s="696" t="s">
        <v>4132</v>
      </c>
      <c r="C1049" s="696" t="s">
        <v>4124</v>
      </c>
      <c r="D1049" s="696" t="s">
        <v>4200</v>
      </c>
      <c r="E1049" s="696" t="s">
        <v>4201</v>
      </c>
      <c r="F1049" s="711"/>
      <c r="G1049" s="711"/>
      <c r="H1049" s="711"/>
      <c r="I1049" s="711"/>
      <c r="J1049" s="711">
        <v>2</v>
      </c>
      <c r="K1049" s="711">
        <v>232</v>
      </c>
      <c r="L1049" s="711"/>
      <c r="M1049" s="711">
        <v>116</v>
      </c>
      <c r="N1049" s="711">
        <v>5</v>
      </c>
      <c r="O1049" s="711">
        <v>580</v>
      </c>
      <c r="P1049" s="701"/>
      <c r="Q1049" s="712">
        <v>116</v>
      </c>
    </row>
    <row r="1050" spans="1:17" ht="14.4" customHeight="1" x14ac:dyDescent="0.3">
      <c r="A1050" s="695" t="s">
        <v>5469</v>
      </c>
      <c r="B1050" s="696" t="s">
        <v>4132</v>
      </c>
      <c r="C1050" s="696" t="s">
        <v>4124</v>
      </c>
      <c r="D1050" s="696" t="s">
        <v>4228</v>
      </c>
      <c r="E1050" s="696" t="s">
        <v>4229</v>
      </c>
      <c r="F1050" s="711"/>
      <c r="G1050" s="711"/>
      <c r="H1050" s="711"/>
      <c r="I1050" s="711"/>
      <c r="J1050" s="711">
        <v>1</v>
      </c>
      <c r="K1050" s="711">
        <v>0</v>
      </c>
      <c r="L1050" s="711"/>
      <c r="M1050" s="711">
        <v>0</v>
      </c>
      <c r="N1050" s="711"/>
      <c r="O1050" s="711"/>
      <c r="P1050" s="701"/>
      <c r="Q1050" s="712"/>
    </row>
    <row r="1051" spans="1:17" ht="14.4" customHeight="1" thickBot="1" x14ac:dyDescent="0.35">
      <c r="A1051" s="703" t="s">
        <v>5469</v>
      </c>
      <c r="B1051" s="704" t="s">
        <v>4132</v>
      </c>
      <c r="C1051" s="704" t="s">
        <v>4124</v>
      </c>
      <c r="D1051" s="704" t="s">
        <v>4244</v>
      </c>
      <c r="E1051" s="704" t="s">
        <v>4245</v>
      </c>
      <c r="F1051" s="713"/>
      <c r="G1051" s="713"/>
      <c r="H1051" s="713"/>
      <c r="I1051" s="713"/>
      <c r="J1051" s="713"/>
      <c r="K1051" s="713"/>
      <c r="L1051" s="713"/>
      <c r="M1051" s="713"/>
      <c r="N1051" s="713">
        <v>2</v>
      </c>
      <c r="O1051" s="713">
        <v>464</v>
      </c>
      <c r="P1051" s="709"/>
      <c r="Q1051" s="714">
        <v>232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272.471</v>
      </c>
      <c r="C5" s="114">
        <v>267.55</v>
      </c>
      <c r="D5" s="114">
        <v>245.023</v>
      </c>
      <c r="E5" s="131">
        <v>0.89926267382583835</v>
      </c>
      <c r="F5" s="132">
        <v>219</v>
      </c>
      <c r="G5" s="114">
        <v>257</v>
      </c>
      <c r="H5" s="114">
        <v>213</v>
      </c>
      <c r="I5" s="133">
        <v>0.9726027397260274</v>
      </c>
      <c r="J5" s="123"/>
      <c r="K5" s="123"/>
      <c r="L5" s="7">
        <f>D5-B5</f>
        <v>-27.448000000000008</v>
      </c>
      <c r="M5" s="8">
        <f>H5-F5</f>
        <v>-6</v>
      </c>
    </row>
    <row r="6" spans="1:13" ht="14.4" hidden="1" customHeight="1" outlineLevel="1" x14ac:dyDescent="0.3">
      <c r="A6" s="119" t="s">
        <v>170</v>
      </c>
      <c r="B6" s="122">
        <v>77.703999999999994</v>
      </c>
      <c r="C6" s="113">
        <v>48.661999999999999</v>
      </c>
      <c r="D6" s="113">
        <v>63.898000000000003</v>
      </c>
      <c r="E6" s="134">
        <v>0.82232574899619082</v>
      </c>
      <c r="F6" s="135">
        <v>92</v>
      </c>
      <c r="G6" s="113">
        <v>72</v>
      </c>
      <c r="H6" s="113">
        <v>79</v>
      </c>
      <c r="I6" s="136">
        <v>0.85869565217391308</v>
      </c>
      <c r="J6" s="123"/>
      <c r="K6" s="123"/>
      <c r="L6" s="5">
        <f t="shared" ref="L6:L11" si="0">D6-B6</f>
        <v>-13.80599999999999</v>
      </c>
      <c r="M6" s="6">
        <f t="shared" ref="M6:M13" si="1">H6-F6</f>
        <v>-13</v>
      </c>
    </row>
    <row r="7" spans="1:13" ht="14.4" hidden="1" customHeight="1" outlineLevel="1" x14ac:dyDescent="0.3">
      <c r="A7" s="119" t="s">
        <v>171</v>
      </c>
      <c r="B7" s="122">
        <v>150.54499999999999</v>
      </c>
      <c r="C7" s="113">
        <v>178.31299999999999</v>
      </c>
      <c r="D7" s="113">
        <v>181.80099999999999</v>
      </c>
      <c r="E7" s="134">
        <v>1.2076189843568368</v>
      </c>
      <c r="F7" s="135">
        <v>197</v>
      </c>
      <c r="G7" s="113">
        <v>216</v>
      </c>
      <c r="H7" s="113">
        <v>193</v>
      </c>
      <c r="I7" s="136">
        <v>0.97969543147208127</v>
      </c>
      <c r="J7" s="123"/>
      <c r="K7" s="123"/>
      <c r="L7" s="5">
        <f t="shared" si="0"/>
        <v>31.256</v>
      </c>
      <c r="M7" s="6">
        <f t="shared" si="1"/>
        <v>-4</v>
      </c>
    </row>
    <row r="8" spans="1:13" ht="14.4" hidden="1" customHeight="1" outlineLevel="1" x14ac:dyDescent="0.3">
      <c r="A8" s="119" t="s">
        <v>172</v>
      </c>
      <c r="B8" s="122">
        <v>25.893000000000001</v>
      </c>
      <c r="C8" s="113">
        <v>15.738</v>
      </c>
      <c r="D8" s="113">
        <v>20.733000000000001</v>
      </c>
      <c r="E8" s="134">
        <v>0.80071834086432625</v>
      </c>
      <c r="F8" s="135">
        <v>21</v>
      </c>
      <c r="G8" s="113">
        <v>17</v>
      </c>
      <c r="H8" s="113">
        <v>20</v>
      </c>
      <c r="I8" s="136">
        <v>0.95238095238095233</v>
      </c>
      <c r="J8" s="123"/>
      <c r="K8" s="123"/>
      <c r="L8" s="5">
        <f t="shared" si="0"/>
        <v>-5.16</v>
      </c>
      <c r="M8" s="6">
        <f t="shared" si="1"/>
        <v>-1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1.0589999999999999</v>
      </c>
      <c r="D9" s="113">
        <v>0.39</v>
      </c>
      <c r="E9" s="134" t="s">
        <v>558</v>
      </c>
      <c r="F9" s="135">
        <v>0</v>
      </c>
      <c r="G9" s="113">
        <v>1</v>
      </c>
      <c r="H9" s="113">
        <v>1</v>
      </c>
      <c r="I9" s="136" t="s">
        <v>558</v>
      </c>
      <c r="J9" s="123"/>
      <c r="K9" s="123"/>
      <c r="L9" s="5">
        <f t="shared" si="0"/>
        <v>0.39</v>
      </c>
      <c r="M9" s="6">
        <f t="shared" si="1"/>
        <v>1</v>
      </c>
    </row>
    <row r="10" spans="1:13" ht="14.4" hidden="1" customHeight="1" outlineLevel="1" x14ac:dyDescent="0.3">
      <c r="A10" s="119" t="s">
        <v>174</v>
      </c>
      <c r="B10" s="122">
        <v>67.034999999999997</v>
      </c>
      <c r="C10" s="113">
        <v>73.013000000000005</v>
      </c>
      <c r="D10" s="113">
        <v>58.81</v>
      </c>
      <c r="E10" s="134">
        <v>0.87730290146938172</v>
      </c>
      <c r="F10" s="135">
        <v>80</v>
      </c>
      <c r="G10" s="113">
        <v>94</v>
      </c>
      <c r="H10" s="113">
        <v>70</v>
      </c>
      <c r="I10" s="136">
        <v>0.875</v>
      </c>
      <c r="J10" s="123"/>
      <c r="K10" s="123"/>
      <c r="L10" s="5">
        <f t="shared" si="0"/>
        <v>-8.2249999999999943</v>
      </c>
      <c r="M10" s="6">
        <f t="shared" si="1"/>
        <v>-10</v>
      </c>
    </row>
    <row r="11" spans="1:13" ht="14.4" hidden="1" customHeight="1" outlineLevel="1" x14ac:dyDescent="0.3">
      <c r="A11" s="119" t="s">
        <v>175</v>
      </c>
      <c r="B11" s="122">
        <v>23.806000000000001</v>
      </c>
      <c r="C11" s="113">
        <v>27.015999999999998</v>
      </c>
      <c r="D11" s="113">
        <v>13.558999999999999</v>
      </c>
      <c r="E11" s="134">
        <v>0.56956229521969248</v>
      </c>
      <c r="F11" s="135">
        <v>22</v>
      </c>
      <c r="G11" s="113">
        <v>21</v>
      </c>
      <c r="H11" s="113">
        <v>22</v>
      </c>
      <c r="I11" s="136">
        <v>1</v>
      </c>
      <c r="J11" s="123"/>
      <c r="K11" s="123"/>
      <c r="L11" s="5">
        <f t="shared" si="0"/>
        <v>-10.247000000000002</v>
      </c>
      <c r="M11" s="6">
        <f t="shared" si="1"/>
        <v>0</v>
      </c>
    </row>
    <row r="12" spans="1:13" ht="14.4" hidden="1" customHeight="1" outlineLevel="1" thickBot="1" x14ac:dyDescent="0.35">
      <c r="A12" s="247" t="s">
        <v>234</v>
      </c>
      <c r="B12" s="248">
        <v>21.457999999999998</v>
      </c>
      <c r="C12" s="249">
        <v>5.3220000000000001</v>
      </c>
      <c r="D12" s="249">
        <v>1.6060000000000001</v>
      </c>
      <c r="E12" s="250"/>
      <c r="F12" s="251">
        <v>8</v>
      </c>
      <c r="G12" s="249">
        <v>8</v>
      </c>
      <c r="H12" s="249">
        <v>2</v>
      </c>
      <c r="I12" s="252"/>
      <c r="J12" s="123"/>
      <c r="K12" s="123"/>
      <c r="L12" s="253">
        <f>D12-B12</f>
        <v>-19.851999999999997</v>
      </c>
      <c r="M12" s="254">
        <f>H12-F12</f>
        <v>-6</v>
      </c>
    </row>
    <row r="13" spans="1:13" ht="14.4" customHeight="1" collapsed="1" thickBot="1" x14ac:dyDescent="0.35">
      <c r="A13" s="120" t="s">
        <v>3</v>
      </c>
      <c r="B13" s="115">
        <f>SUM(B5:B12)</f>
        <v>638.91200000000003</v>
      </c>
      <c r="C13" s="116">
        <f>SUM(C5:C12)</f>
        <v>616.673</v>
      </c>
      <c r="D13" s="116">
        <f>SUM(D5:D12)</f>
        <v>585.81999999999994</v>
      </c>
      <c r="E13" s="137">
        <f>IF(OR(D13=0,B13=0),0,D13/B13)</f>
        <v>0.91690248422317921</v>
      </c>
      <c r="F13" s="138">
        <f>SUM(F5:F12)</f>
        <v>639</v>
      </c>
      <c r="G13" s="116">
        <f>SUM(G5:G12)</f>
        <v>686</v>
      </c>
      <c r="H13" s="116">
        <f>SUM(H5:H12)</f>
        <v>600</v>
      </c>
      <c r="I13" s="139">
        <f>IF(OR(H13=0,F13=0),0,H13/F13)</f>
        <v>0.93896713615023475</v>
      </c>
      <c r="J13" s="123"/>
      <c r="K13" s="123"/>
      <c r="L13" s="129">
        <f>D13-B13</f>
        <v>-53.092000000000098</v>
      </c>
      <c r="M13" s="140">
        <f t="shared" si="1"/>
        <v>-39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272.471</v>
      </c>
      <c r="C18" s="114">
        <v>267.55</v>
      </c>
      <c r="D18" s="114">
        <v>245.023</v>
      </c>
      <c r="E18" s="131">
        <v>0.89926267382583835</v>
      </c>
      <c r="F18" s="121">
        <v>219</v>
      </c>
      <c r="G18" s="114">
        <v>257</v>
      </c>
      <c r="H18" s="114">
        <v>213</v>
      </c>
      <c r="I18" s="133">
        <v>0.9726027397260274</v>
      </c>
      <c r="J18" s="541">
        <f>0.97*0.976</f>
        <v>0.94672000000000001</v>
      </c>
      <c r="K18" s="542"/>
      <c r="L18" s="147">
        <f>D18-B18</f>
        <v>-27.448000000000008</v>
      </c>
      <c r="M18" s="148">
        <f>H18-F18</f>
        <v>-6</v>
      </c>
    </row>
    <row r="19" spans="1:13" ht="14.4" hidden="1" customHeight="1" outlineLevel="1" x14ac:dyDescent="0.3">
      <c r="A19" s="119" t="s">
        <v>170</v>
      </c>
      <c r="B19" s="122">
        <v>77.703999999999994</v>
      </c>
      <c r="C19" s="113">
        <v>48.661999999999999</v>
      </c>
      <c r="D19" s="113">
        <v>63.898000000000003</v>
      </c>
      <c r="E19" s="134">
        <v>0.82232574899619082</v>
      </c>
      <c r="F19" s="122">
        <v>92</v>
      </c>
      <c r="G19" s="113">
        <v>72</v>
      </c>
      <c r="H19" s="113">
        <v>79</v>
      </c>
      <c r="I19" s="136">
        <v>0.85869565217391308</v>
      </c>
      <c r="J19" s="541">
        <f>0.97*1.096</f>
        <v>1.0631200000000001</v>
      </c>
      <c r="K19" s="542"/>
      <c r="L19" s="149">
        <f t="shared" ref="L19:L26" si="2">D19-B19</f>
        <v>-13.80599999999999</v>
      </c>
      <c r="M19" s="150">
        <f t="shared" ref="M19:M26" si="3">H19-F19</f>
        <v>-13</v>
      </c>
    </row>
    <row r="20" spans="1:13" ht="14.4" hidden="1" customHeight="1" outlineLevel="1" x14ac:dyDescent="0.3">
      <c r="A20" s="119" t="s">
        <v>171</v>
      </c>
      <c r="B20" s="122">
        <v>150.54499999999999</v>
      </c>
      <c r="C20" s="113">
        <v>178.31299999999999</v>
      </c>
      <c r="D20" s="113">
        <v>181.80099999999999</v>
      </c>
      <c r="E20" s="134">
        <v>1.2076189843568368</v>
      </c>
      <c r="F20" s="122">
        <v>197</v>
      </c>
      <c r="G20" s="113">
        <v>216</v>
      </c>
      <c r="H20" s="113">
        <v>193</v>
      </c>
      <c r="I20" s="136">
        <v>0.97969543147208127</v>
      </c>
      <c r="J20" s="541">
        <f>0.97*1.047</f>
        <v>1.01559</v>
      </c>
      <c r="K20" s="542"/>
      <c r="L20" s="149">
        <f t="shared" si="2"/>
        <v>31.256</v>
      </c>
      <c r="M20" s="150">
        <f t="shared" si="3"/>
        <v>-4</v>
      </c>
    </row>
    <row r="21" spans="1:13" ht="14.4" hidden="1" customHeight="1" outlineLevel="1" x14ac:dyDescent="0.3">
      <c r="A21" s="119" t="s">
        <v>172</v>
      </c>
      <c r="B21" s="122">
        <v>25.893000000000001</v>
      </c>
      <c r="C21" s="113">
        <v>15.738</v>
      </c>
      <c r="D21" s="113">
        <v>20.733000000000001</v>
      </c>
      <c r="E21" s="134">
        <v>0.80071834086432625</v>
      </c>
      <c r="F21" s="122">
        <v>21</v>
      </c>
      <c r="G21" s="113">
        <v>17</v>
      </c>
      <c r="H21" s="113">
        <v>20</v>
      </c>
      <c r="I21" s="136">
        <v>0.95238095238095233</v>
      </c>
      <c r="J21" s="541">
        <f>0.97*1.091</f>
        <v>1.05827</v>
      </c>
      <c r="K21" s="542"/>
      <c r="L21" s="149">
        <f t="shared" si="2"/>
        <v>-5.16</v>
      </c>
      <c r="M21" s="150">
        <f t="shared" si="3"/>
        <v>-1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1.0589999999999999</v>
      </c>
      <c r="D22" s="113">
        <v>0.39</v>
      </c>
      <c r="E22" s="134" t="s">
        <v>558</v>
      </c>
      <c r="F22" s="122">
        <v>0</v>
      </c>
      <c r="G22" s="113">
        <v>1</v>
      </c>
      <c r="H22" s="113">
        <v>1</v>
      </c>
      <c r="I22" s="136" t="s">
        <v>558</v>
      </c>
      <c r="J22" s="541">
        <f>0.97*1</f>
        <v>0.97</v>
      </c>
      <c r="K22" s="542"/>
      <c r="L22" s="149">
        <f t="shared" si="2"/>
        <v>0.39</v>
      </c>
      <c r="M22" s="150">
        <f t="shared" si="3"/>
        <v>1</v>
      </c>
    </row>
    <row r="23" spans="1:13" ht="14.4" hidden="1" customHeight="1" outlineLevel="1" x14ac:dyDescent="0.3">
      <c r="A23" s="119" t="s">
        <v>174</v>
      </c>
      <c r="B23" s="122">
        <v>67.034999999999997</v>
      </c>
      <c r="C23" s="113">
        <v>73.013000000000005</v>
      </c>
      <c r="D23" s="113">
        <v>58.81</v>
      </c>
      <c r="E23" s="134">
        <v>0.87730290146938172</v>
      </c>
      <c r="F23" s="122">
        <v>80</v>
      </c>
      <c r="G23" s="113">
        <v>94</v>
      </c>
      <c r="H23" s="113">
        <v>70</v>
      </c>
      <c r="I23" s="136">
        <v>0.875</v>
      </c>
      <c r="J23" s="541">
        <f>0.97*1.096</f>
        <v>1.0631200000000001</v>
      </c>
      <c r="K23" s="542"/>
      <c r="L23" s="149">
        <f t="shared" si="2"/>
        <v>-8.2249999999999943</v>
      </c>
      <c r="M23" s="150">
        <f t="shared" si="3"/>
        <v>-10</v>
      </c>
    </row>
    <row r="24" spans="1:13" ht="14.4" hidden="1" customHeight="1" outlineLevel="1" x14ac:dyDescent="0.3">
      <c r="A24" s="119" t="s">
        <v>175</v>
      </c>
      <c r="B24" s="122">
        <v>23.806000000000001</v>
      </c>
      <c r="C24" s="113">
        <v>27.015999999999998</v>
      </c>
      <c r="D24" s="113">
        <v>13.558999999999999</v>
      </c>
      <c r="E24" s="134">
        <v>0.56956229521969248</v>
      </c>
      <c r="F24" s="122">
        <v>22</v>
      </c>
      <c r="G24" s="113">
        <v>21</v>
      </c>
      <c r="H24" s="113">
        <v>22</v>
      </c>
      <c r="I24" s="136">
        <v>1</v>
      </c>
      <c r="J24" s="541">
        <f>0.97*0.989</f>
        <v>0.95933000000000002</v>
      </c>
      <c r="K24" s="542"/>
      <c r="L24" s="149">
        <f t="shared" si="2"/>
        <v>-10.247000000000002</v>
      </c>
      <c r="M24" s="150">
        <f t="shared" si="3"/>
        <v>0</v>
      </c>
    </row>
    <row r="25" spans="1:13" ht="14.4" hidden="1" customHeight="1" outlineLevel="1" thickBot="1" x14ac:dyDescent="0.35">
      <c r="A25" s="247" t="s">
        <v>234</v>
      </c>
      <c r="B25" s="248">
        <v>21.457999999999998</v>
      </c>
      <c r="C25" s="249">
        <v>5.3220000000000001</v>
      </c>
      <c r="D25" s="249">
        <v>1.6060000000000001</v>
      </c>
      <c r="E25" s="250"/>
      <c r="F25" s="248">
        <v>8</v>
      </c>
      <c r="G25" s="249">
        <v>8</v>
      </c>
      <c r="H25" s="249">
        <v>2</v>
      </c>
      <c r="I25" s="252"/>
      <c r="J25" s="368"/>
      <c r="K25" s="369"/>
      <c r="L25" s="255">
        <f>D25-B25</f>
        <v>-19.851999999999997</v>
      </c>
      <c r="M25" s="256">
        <f>H25-F25</f>
        <v>-6</v>
      </c>
    </row>
    <row r="26" spans="1:13" ht="14.4" customHeight="1" collapsed="1" thickBot="1" x14ac:dyDescent="0.35">
      <c r="A26" s="151" t="s">
        <v>3</v>
      </c>
      <c r="B26" s="152">
        <f>SUM(B18:B25)</f>
        <v>638.91200000000003</v>
      </c>
      <c r="C26" s="153">
        <f>SUM(C18:C25)</f>
        <v>616.673</v>
      </c>
      <c r="D26" s="153">
        <f>SUM(D18:D25)</f>
        <v>585.81999999999994</v>
      </c>
      <c r="E26" s="154">
        <f>IF(OR(D26=0,B26=0),0,D26/B26)</f>
        <v>0.91690248422317921</v>
      </c>
      <c r="F26" s="152">
        <f>SUM(F18:F25)</f>
        <v>639</v>
      </c>
      <c r="G26" s="153">
        <f>SUM(G18:G25)</f>
        <v>686</v>
      </c>
      <c r="H26" s="153">
        <f>SUM(H18:H25)</f>
        <v>600</v>
      </c>
      <c r="I26" s="155">
        <f>IF(OR(H26=0,F26=0),0,H26/F26)</f>
        <v>0.93896713615023475</v>
      </c>
      <c r="J26" s="123"/>
      <c r="K26" s="123"/>
      <c r="L26" s="145">
        <f t="shared" si="2"/>
        <v>-53.092000000000098</v>
      </c>
      <c r="M26" s="156">
        <f t="shared" si="3"/>
        <v>-39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558</v>
      </c>
      <c r="F31" s="132">
        <v>0</v>
      </c>
      <c r="G31" s="114">
        <v>0</v>
      </c>
      <c r="H31" s="114">
        <v>0</v>
      </c>
      <c r="I31" s="133" t="s">
        <v>558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558</v>
      </c>
      <c r="F32" s="135">
        <v>0</v>
      </c>
      <c r="G32" s="113">
        <v>0</v>
      </c>
      <c r="H32" s="113">
        <v>0</v>
      </c>
      <c r="I32" s="136" t="s">
        <v>558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558</v>
      </c>
      <c r="F33" s="135">
        <v>0</v>
      </c>
      <c r="G33" s="113">
        <v>0</v>
      </c>
      <c r="H33" s="113">
        <v>0</v>
      </c>
      <c r="I33" s="136" t="s">
        <v>558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558</v>
      </c>
      <c r="F34" s="135">
        <v>0</v>
      </c>
      <c r="G34" s="113">
        <v>0</v>
      </c>
      <c r="H34" s="113">
        <v>0</v>
      </c>
      <c r="I34" s="136" t="s">
        <v>558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558</v>
      </c>
      <c r="F35" s="135">
        <v>0</v>
      </c>
      <c r="G35" s="113">
        <v>0</v>
      </c>
      <c r="H35" s="113">
        <v>0</v>
      </c>
      <c r="I35" s="136" t="s">
        <v>558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558</v>
      </c>
      <c r="F36" s="135">
        <v>0</v>
      </c>
      <c r="G36" s="113">
        <v>0</v>
      </c>
      <c r="H36" s="113">
        <v>0</v>
      </c>
      <c r="I36" s="136" t="s">
        <v>558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558</v>
      </c>
      <c r="F37" s="135">
        <v>0</v>
      </c>
      <c r="G37" s="113">
        <v>0</v>
      </c>
      <c r="H37" s="113">
        <v>0</v>
      </c>
      <c r="I37" s="136" t="s">
        <v>558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828.21</v>
      </c>
      <c r="C33" s="206">
        <v>645</v>
      </c>
      <c r="D33" s="84">
        <f>IF(C33="","",C33-B33)</f>
        <v>-183.21000000000004</v>
      </c>
      <c r="E33" s="85">
        <f>IF(C33="","",C33/B33)</f>
        <v>0.77878798855362763</v>
      </c>
      <c r="F33" s="86">
        <v>72.81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1434.98</v>
      </c>
      <c r="C34" s="207">
        <v>1186</v>
      </c>
      <c r="D34" s="87">
        <f t="shared" ref="D34:D45" si="0">IF(C34="","",C34-B34)</f>
        <v>-248.98000000000002</v>
      </c>
      <c r="E34" s="88">
        <f t="shared" ref="E34:E45" si="1">IF(C34="","",C34/B34)</f>
        <v>0.82649235529415044</v>
      </c>
      <c r="F34" s="89">
        <v>184.59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2488.35</v>
      </c>
      <c r="C35" s="207">
        <v>1996</v>
      </c>
      <c r="D35" s="87">
        <f t="shared" si="0"/>
        <v>-492.34999999999991</v>
      </c>
      <c r="E35" s="88">
        <f t="shared" si="1"/>
        <v>0.80213796290714734</v>
      </c>
      <c r="F35" s="89">
        <v>313.02999999999997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>
        <v>3618.59</v>
      </c>
      <c r="C36" s="207">
        <v>2838</v>
      </c>
      <c r="D36" s="87">
        <f t="shared" si="0"/>
        <v>-780.59000000000015</v>
      </c>
      <c r="E36" s="88">
        <f t="shared" si="1"/>
        <v>0.78428338109595175</v>
      </c>
      <c r="F36" s="89">
        <v>430.98</v>
      </c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139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5740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0"/>
      <c r="B4" s="801" t="s">
        <v>84</v>
      </c>
      <c r="C4" s="802" t="s">
        <v>72</v>
      </c>
      <c r="D4" s="803" t="s">
        <v>85</v>
      </c>
      <c r="E4" s="801" t="s">
        <v>84</v>
      </c>
      <c r="F4" s="802" t="s">
        <v>72</v>
      </c>
      <c r="G4" s="803" t="s">
        <v>85</v>
      </c>
      <c r="H4" s="801" t="s">
        <v>84</v>
      </c>
      <c r="I4" s="802" t="s">
        <v>72</v>
      </c>
      <c r="J4" s="803" t="s">
        <v>85</v>
      </c>
      <c r="K4" s="804"/>
      <c r="L4" s="805"/>
      <c r="M4" s="805"/>
      <c r="N4" s="805"/>
      <c r="O4" s="806"/>
      <c r="P4" s="807"/>
      <c r="Q4" s="808" t="s">
        <v>73</v>
      </c>
      <c r="R4" s="809" t="s">
        <v>72</v>
      </c>
      <c r="S4" s="810" t="s">
        <v>86</v>
      </c>
      <c r="T4" s="811" t="s">
        <v>87</v>
      </c>
      <c r="U4" s="811" t="s">
        <v>88</v>
      </c>
      <c r="V4" s="812" t="s">
        <v>2</v>
      </c>
      <c r="W4" s="813" t="s">
        <v>89</v>
      </c>
    </row>
    <row r="5" spans="1:23" ht="14.4" customHeight="1" x14ac:dyDescent="0.3">
      <c r="A5" s="842" t="s">
        <v>5471</v>
      </c>
      <c r="B5" s="404"/>
      <c r="C5" s="814"/>
      <c r="D5" s="815"/>
      <c r="E5" s="816">
        <v>1</v>
      </c>
      <c r="F5" s="817">
        <v>14.55</v>
      </c>
      <c r="G5" s="818">
        <v>15</v>
      </c>
      <c r="H5" s="819"/>
      <c r="I5" s="820"/>
      <c r="J5" s="821"/>
      <c r="K5" s="822">
        <v>10.28</v>
      </c>
      <c r="L5" s="819">
        <v>6</v>
      </c>
      <c r="M5" s="819">
        <v>54</v>
      </c>
      <c r="N5" s="823">
        <v>17.899999999999999</v>
      </c>
      <c r="O5" s="819" t="s">
        <v>5472</v>
      </c>
      <c r="P5" s="824" t="s">
        <v>5473</v>
      </c>
      <c r="Q5" s="825">
        <f>H5-B5</f>
        <v>0</v>
      </c>
      <c r="R5" s="825">
        <f>I5-C5</f>
        <v>0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26" t="str">
        <f>IF(H5=0,"",T5/S5)</f>
        <v/>
      </c>
      <c r="W5" s="827"/>
    </row>
    <row r="6" spans="1:23" ht="14.4" customHeight="1" x14ac:dyDescent="0.3">
      <c r="A6" s="843" t="s">
        <v>5474</v>
      </c>
      <c r="B6" s="828">
        <v>1</v>
      </c>
      <c r="C6" s="829">
        <v>13.53</v>
      </c>
      <c r="D6" s="798">
        <v>24</v>
      </c>
      <c r="E6" s="830"/>
      <c r="F6" s="831"/>
      <c r="G6" s="784"/>
      <c r="H6" s="832"/>
      <c r="I6" s="833"/>
      <c r="J6" s="785"/>
      <c r="K6" s="834">
        <v>13.53</v>
      </c>
      <c r="L6" s="832">
        <v>8</v>
      </c>
      <c r="M6" s="832">
        <v>70</v>
      </c>
      <c r="N6" s="835">
        <v>23.48</v>
      </c>
      <c r="O6" s="832" t="s">
        <v>5472</v>
      </c>
      <c r="P6" s="836" t="s">
        <v>5475</v>
      </c>
      <c r="Q6" s="837">
        <f t="shared" ref="Q6:R69" si="0">H6-B6</f>
        <v>-1</v>
      </c>
      <c r="R6" s="837">
        <f t="shared" si="0"/>
        <v>-13.53</v>
      </c>
      <c r="S6" s="828" t="str">
        <f t="shared" ref="S6:S69" si="1">IF(H6=0,"",H6*N6)</f>
        <v/>
      </c>
      <c r="T6" s="828" t="str">
        <f t="shared" ref="T6:T69" si="2">IF(H6=0,"",H6*J6)</f>
        <v/>
      </c>
      <c r="U6" s="828" t="str">
        <f t="shared" ref="U6:U69" si="3">IF(H6=0,"",T6-S6)</f>
        <v/>
      </c>
      <c r="V6" s="838" t="str">
        <f t="shared" ref="V6:V69" si="4">IF(H6=0,"",T6/S6)</f>
        <v/>
      </c>
      <c r="W6" s="786"/>
    </row>
    <row r="7" spans="1:23" ht="14.4" customHeight="1" x14ac:dyDescent="0.3">
      <c r="A7" s="844" t="s">
        <v>5476</v>
      </c>
      <c r="B7" s="793">
        <v>3</v>
      </c>
      <c r="C7" s="794">
        <v>1.24</v>
      </c>
      <c r="D7" s="795">
        <v>2.2999999999999998</v>
      </c>
      <c r="E7" s="799">
        <v>1</v>
      </c>
      <c r="F7" s="778">
        <v>0.5</v>
      </c>
      <c r="G7" s="779">
        <v>3</v>
      </c>
      <c r="H7" s="774">
        <v>3</v>
      </c>
      <c r="I7" s="775">
        <v>1.24</v>
      </c>
      <c r="J7" s="776">
        <v>2.2999999999999998</v>
      </c>
      <c r="K7" s="780">
        <v>0.41</v>
      </c>
      <c r="L7" s="777">
        <v>1</v>
      </c>
      <c r="M7" s="777">
        <v>11</v>
      </c>
      <c r="N7" s="781">
        <v>3.55</v>
      </c>
      <c r="O7" s="777" t="s">
        <v>5472</v>
      </c>
      <c r="P7" s="796" t="s">
        <v>5477</v>
      </c>
      <c r="Q7" s="782">
        <f t="shared" si="0"/>
        <v>0</v>
      </c>
      <c r="R7" s="782">
        <f t="shared" si="0"/>
        <v>0</v>
      </c>
      <c r="S7" s="793">
        <f t="shared" si="1"/>
        <v>10.649999999999999</v>
      </c>
      <c r="T7" s="793">
        <f t="shared" si="2"/>
        <v>6.8999999999999995</v>
      </c>
      <c r="U7" s="793">
        <f t="shared" si="3"/>
        <v>-3.7499999999999991</v>
      </c>
      <c r="V7" s="797">
        <f t="shared" si="4"/>
        <v>0.647887323943662</v>
      </c>
      <c r="W7" s="783"/>
    </row>
    <row r="8" spans="1:23" ht="14.4" customHeight="1" x14ac:dyDescent="0.3">
      <c r="A8" s="843" t="s">
        <v>5478</v>
      </c>
      <c r="B8" s="828"/>
      <c r="C8" s="829"/>
      <c r="D8" s="798"/>
      <c r="E8" s="839"/>
      <c r="F8" s="833"/>
      <c r="G8" s="785"/>
      <c r="H8" s="830">
        <v>1</v>
      </c>
      <c r="I8" s="831">
        <v>0.48</v>
      </c>
      <c r="J8" s="787">
        <v>4</v>
      </c>
      <c r="K8" s="834">
        <v>0.48</v>
      </c>
      <c r="L8" s="832">
        <v>1</v>
      </c>
      <c r="M8" s="832">
        <v>12</v>
      </c>
      <c r="N8" s="835">
        <v>3.85</v>
      </c>
      <c r="O8" s="832" t="s">
        <v>5472</v>
      </c>
      <c r="P8" s="836" t="s">
        <v>5479</v>
      </c>
      <c r="Q8" s="837">
        <f t="shared" si="0"/>
        <v>1</v>
      </c>
      <c r="R8" s="837">
        <f t="shared" si="0"/>
        <v>0.48</v>
      </c>
      <c r="S8" s="828">
        <f t="shared" si="1"/>
        <v>3.85</v>
      </c>
      <c r="T8" s="828">
        <f t="shared" si="2"/>
        <v>4</v>
      </c>
      <c r="U8" s="828">
        <f t="shared" si="3"/>
        <v>0.14999999999999991</v>
      </c>
      <c r="V8" s="838">
        <f t="shared" si="4"/>
        <v>1.0389610389610389</v>
      </c>
      <c r="W8" s="786"/>
    </row>
    <row r="9" spans="1:23" ht="14.4" customHeight="1" x14ac:dyDescent="0.3">
      <c r="A9" s="844" t="s">
        <v>5480</v>
      </c>
      <c r="B9" s="793">
        <v>2</v>
      </c>
      <c r="C9" s="794">
        <v>2.35</v>
      </c>
      <c r="D9" s="795">
        <v>5.5</v>
      </c>
      <c r="E9" s="774">
        <v>5</v>
      </c>
      <c r="F9" s="775">
        <v>6.59</v>
      </c>
      <c r="G9" s="776">
        <v>5</v>
      </c>
      <c r="H9" s="777">
        <v>1</v>
      </c>
      <c r="I9" s="778">
        <v>1.17</v>
      </c>
      <c r="J9" s="779">
        <v>3</v>
      </c>
      <c r="K9" s="780">
        <v>1.17</v>
      </c>
      <c r="L9" s="777">
        <v>2</v>
      </c>
      <c r="M9" s="777">
        <v>21</v>
      </c>
      <c r="N9" s="781">
        <v>7.1</v>
      </c>
      <c r="O9" s="777" t="s">
        <v>5472</v>
      </c>
      <c r="P9" s="796" t="s">
        <v>5481</v>
      </c>
      <c r="Q9" s="782">
        <f t="shared" si="0"/>
        <v>-1</v>
      </c>
      <c r="R9" s="782">
        <f t="shared" si="0"/>
        <v>-1.1800000000000002</v>
      </c>
      <c r="S9" s="793">
        <f t="shared" si="1"/>
        <v>7.1</v>
      </c>
      <c r="T9" s="793">
        <f t="shared" si="2"/>
        <v>3</v>
      </c>
      <c r="U9" s="793">
        <f t="shared" si="3"/>
        <v>-4.0999999999999996</v>
      </c>
      <c r="V9" s="797">
        <f t="shared" si="4"/>
        <v>0.42253521126760568</v>
      </c>
      <c r="W9" s="783"/>
    </row>
    <row r="10" spans="1:23" ht="14.4" customHeight="1" x14ac:dyDescent="0.3">
      <c r="A10" s="843" t="s">
        <v>5482</v>
      </c>
      <c r="B10" s="828">
        <v>1</v>
      </c>
      <c r="C10" s="829">
        <v>1.79</v>
      </c>
      <c r="D10" s="798">
        <v>7</v>
      </c>
      <c r="E10" s="830">
        <v>1</v>
      </c>
      <c r="F10" s="831">
        <v>2.17</v>
      </c>
      <c r="G10" s="784">
        <v>11</v>
      </c>
      <c r="H10" s="832"/>
      <c r="I10" s="833"/>
      <c r="J10" s="785"/>
      <c r="K10" s="834">
        <v>1.79</v>
      </c>
      <c r="L10" s="832">
        <v>4</v>
      </c>
      <c r="M10" s="832">
        <v>38</v>
      </c>
      <c r="N10" s="835">
        <v>12.73</v>
      </c>
      <c r="O10" s="832" t="s">
        <v>5472</v>
      </c>
      <c r="P10" s="836" t="s">
        <v>5483</v>
      </c>
      <c r="Q10" s="837">
        <f t="shared" si="0"/>
        <v>-1</v>
      </c>
      <c r="R10" s="837">
        <f t="shared" si="0"/>
        <v>-1.79</v>
      </c>
      <c r="S10" s="828" t="str">
        <f t="shared" si="1"/>
        <v/>
      </c>
      <c r="T10" s="828" t="str">
        <f t="shared" si="2"/>
        <v/>
      </c>
      <c r="U10" s="828" t="str">
        <f t="shared" si="3"/>
        <v/>
      </c>
      <c r="V10" s="838" t="str">
        <f t="shared" si="4"/>
        <v/>
      </c>
      <c r="W10" s="786"/>
    </row>
    <row r="11" spans="1:23" ht="14.4" customHeight="1" x14ac:dyDescent="0.3">
      <c r="A11" s="844" t="s">
        <v>5484</v>
      </c>
      <c r="B11" s="793">
        <v>1</v>
      </c>
      <c r="C11" s="794">
        <v>0.61</v>
      </c>
      <c r="D11" s="795">
        <v>5</v>
      </c>
      <c r="E11" s="774">
        <v>1</v>
      </c>
      <c r="F11" s="775">
        <v>0.57999999999999996</v>
      </c>
      <c r="G11" s="776">
        <v>2</v>
      </c>
      <c r="H11" s="777"/>
      <c r="I11" s="778"/>
      <c r="J11" s="779"/>
      <c r="K11" s="780">
        <v>0.61</v>
      </c>
      <c r="L11" s="777">
        <v>2</v>
      </c>
      <c r="M11" s="777">
        <v>18</v>
      </c>
      <c r="N11" s="781">
        <v>6.15</v>
      </c>
      <c r="O11" s="777" t="s">
        <v>5472</v>
      </c>
      <c r="P11" s="796" t="s">
        <v>5485</v>
      </c>
      <c r="Q11" s="782">
        <f t="shared" si="0"/>
        <v>-1</v>
      </c>
      <c r="R11" s="782">
        <f t="shared" si="0"/>
        <v>-0.61</v>
      </c>
      <c r="S11" s="793" t="str">
        <f t="shared" si="1"/>
        <v/>
      </c>
      <c r="T11" s="793" t="str">
        <f t="shared" si="2"/>
        <v/>
      </c>
      <c r="U11" s="793" t="str">
        <f t="shared" si="3"/>
        <v/>
      </c>
      <c r="V11" s="797" t="str">
        <f t="shared" si="4"/>
        <v/>
      </c>
      <c r="W11" s="783"/>
    </row>
    <row r="12" spans="1:23" ht="14.4" customHeight="1" x14ac:dyDescent="0.3">
      <c r="A12" s="844" t="s">
        <v>5486</v>
      </c>
      <c r="B12" s="793"/>
      <c r="C12" s="794"/>
      <c r="D12" s="795"/>
      <c r="E12" s="799">
        <v>1</v>
      </c>
      <c r="F12" s="778">
        <v>0.49</v>
      </c>
      <c r="G12" s="779">
        <v>3</v>
      </c>
      <c r="H12" s="774">
        <v>1</v>
      </c>
      <c r="I12" s="775">
        <v>0.48</v>
      </c>
      <c r="J12" s="776">
        <v>3</v>
      </c>
      <c r="K12" s="780">
        <v>0.48</v>
      </c>
      <c r="L12" s="777">
        <v>2</v>
      </c>
      <c r="M12" s="777">
        <v>22</v>
      </c>
      <c r="N12" s="781">
        <v>7.19</v>
      </c>
      <c r="O12" s="777" t="s">
        <v>5472</v>
      </c>
      <c r="P12" s="796" t="s">
        <v>5487</v>
      </c>
      <c r="Q12" s="782">
        <f t="shared" si="0"/>
        <v>1</v>
      </c>
      <c r="R12" s="782">
        <f t="shared" si="0"/>
        <v>0.48</v>
      </c>
      <c r="S12" s="793">
        <f t="shared" si="1"/>
        <v>7.19</v>
      </c>
      <c r="T12" s="793">
        <f t="shared" si="2"/>
        <v>3</v>
      </c>
      <c r="U12" s="793">
        <f t="shared" si="3"/>
        <v>-4.1900000000000004</v>
      </c>
      <c r="V12" s="797">
        <f t="shared" si="4"/>
        <v>0.41724617524339358</v>
      </c>
      <c r="W12" s="783"/>
    </row>
    <row r="13" spans="1:23" ht="14.4" customHeight="1" x14ac:dyDescent="0.3">
      <c r="A13" s="844" t="s">
        <v>5488</v>
      </c>
      <c r="B13" s="793">
        <v>1</v>
      </c>
      <c r="C13" s="794">
        <v>0.7</v>
      </c>
      <c r="D13" s="795">
        <v>3</v>
      </c>
      <c r="E13" s="774">
        <v>4</v>
      </c>
      <c r="F13" s="775">
        <v>3.1</v>
      </c>
      <c r="G13" s="776">
        <v>3.8</v>
      </c>
      <c r="H13" s="777"/>
      <c r="I13" s="778"/>
      <c r="J13" s="779"/>
      <c r="K13" s="780">
        <v>0.7</v>
      </c>
      <c r="L13" s="777">
        <v>2</v>
      </c>
      <c r="M13" s="777">
        <v>21</v>
      </c>
      <c r="N13" s="781">
        <v>7</v>
      </c>
      <c r="O13" s="777" t="s">
        <v>5472</v>
      </c>
      <c r="P13" s="796" t="s">
        <v>5489</v>
      </c>
      <c r="Q13" s="782">
        <f t="shared" si="0"/>
        <v>-1</v>
      </c>
      <c r="R13" s="782">
        <f t="shared" si="0"/>
        <v>-0.7</v>
      </c>
      <c r="S13" s="793" t="str">
        <f t="shared" si="1"/>
        <v/>
      </c>
      <c r="T13" s="793" t="str">
        <f t="shared" si="2"/>
        <v/>
      </c>
      <c r="U13" s="793" t="str">
        <f t="shared" si="3"/>
        <v/>
      </c>
      <c r="V13" s="797" t="str">
        <f t="shared" si="4"/>
        <v/>
      </c>
      <c r="W13" s="783"/>
    </row>
    <row r="14" spans="1:23" ht="14.4" customHeight="1" x14ac:dyDescent="0.3">
      <c r="A14" s="843" t="s">
        <v>5490</v>
      </c>
      <c r="B14" s="828">
        <v>3</v>
      </c>
      <c r="C14" s="829">
        <v>3.33</v>
      </c>
      <c r="D14" s="798">
        <v>3.3</v>
      </c>
      <c r="E14" s="830">
        <v>1</v>
      </c>
      <c r="F14" s="831">
        <v>1.26</v>
      </c>
      <c r="G14" s="784">
        <v>4</v>
      </c>
      <c r="H14" s="832">
        <v>2</v>
      </c>
      <c r="I14" s="833">
        <v>2.2200000000000002</v>
      </c>
      <c r="J14" s="785">
        <v>7.5</v>
      </c>
      <c r="K14" s="834">
        <v>1.1100000000000001</v>
      </c>
      <c r="L14" s="832">
        <v>3</v>
      </c>
      <c r="M14" s="832">
        <v>30</v>
      </c>
      <c r="N14" s="835">
        <v>9.93</v>
      </c>
      <c r="O14" s="832" t="s">
        <v>5472</v>
      </c>
      <c r="P14" s="836" t="s">
        <v>5491</v>
      </c>
      <c r="Q14" s="837">
        <f t="shared" si="0"/>
        <v>-1</v>
      </c>
      <c r="R14" s="837">
        <f t="shared" si="0"/>
        <v>-1.1099999999999999</v>
      </c>
      <c r="S14" s="828">
        <f t="shared" si="1"/>
        <v>19.86</v>
      </c>
      <c r="T14" s="828">
        <f t="shared" si="2"/>
        <v>15</v>
      </c>
      <c r="U14" s="828">
        <f t="shared" si="3"/>
        <v>-4.8599999999999994</v>
      </c>
      <c r="V14" s="838">
        <f t="shared" si="4"/>
        <v>0.75528700906344415</v>
      </c>
      <c r="W14" s="786">
        <v>2</v>
      </c>
    </row>
    <row r="15" spans="1:23" ht="14.4" customHeight="1" x14ac:dyDescent="0.3">
      <c r="A15" s="843" t="s">
        <v>5492</v>
      </c>
      <c r="B15" s="828"/>
      <c r="C15" s="829"/>
      <c r="D15" s="798"/>
      <c r="E15" s="830"/>
      <c r="F15" s="831"/>
      <c r="G15" s="784"/>
      <c r="H15" s="832">
        <v>1</v>
      </c>
      <c r="I15" s="833">
        <v>2.39</v>
      </c>
      <c r="J15" s="785">
        <v>7</v>
      </c>
      <c r="K15" s="834">
        <v>2.39</v>
      </c>
      <c r="L15" s="832">
        <v>5</v>
      </c>
      <c r="M15" s="832">
        <v>42</v>
      </c>
      <c r="N15" s="835">
        <v>13.9</v>
      </c>
      <c r="O15" s="832" t="s">
        <v>5472</v>
      </c>
      <c r="P15" s="836" t="s">
        <v>5493</v>
      </c>
      <c r="Q15" s="837">
        <f t="shared" si="0"/>
        <v>1</v>
      </c>
      <c r="R15" s="837">
        <f t="shared" si="0"/>
        <v>2.39</v>
      </c>
      <c r="S15" s="828">
        <f t="shared" si="1"/>
        <v>13.9</v>
      </c>
      <c r="T15" s="828">
        <f t="shared" si="2"/>
        <v>7</v>
      </c>
      <c r="U15" s="828">
        <f t="shared" si="3"/>
        <v>-6.9</v>
      </c>
      <c r="V15" s="838">
        <f t="shared" si="4"/>
        <v>0.50359712230215825</v>
      </c>
      <c r="W15" s="786"/>
    </row>
    <row r="16" spans="1:23" ht="14.4" customHeight="1" x14ac:dyDescent="0.3">
      <c r="A16" s="844" t="s">
        <v>5494</v>
      </c>
      <c r="B16" s="793">
        <v>31</v>
      </c>
      <c r="C16" s="794">
        <v>6.91</v>
      </c>
      <c r="D16" s="795">
        <v>2.7</v>
      </c>
      <c r="E16" s="774">
        <v>46</v>
      </c>
      <c r="F16" s="775">
        <v>11.2</v>
      </c>
      <c r="G16" s="776">
        <v>2.5</v>
      </c>
      <c r="H16" s="777">
        <v>34</v>
      </c>
      <c r="I16" s="778">
        <v>7.55</v>
      </c>
      <c r="J16" s="779">
        <v>2.8</v>
      </c>
      <c r="K16" s="780">
        <v>0.22</v>
      </c>
      <c r="L16" s="777">
        <v>1</v>
      </c>
      <c r="M16" s="777">
        <v>9</v>
      </c>
      <c r="N16" s="781">
        <v>3.05</v>
      </c>
      <c r="O16" s="777" t="s">
        <v>5472</v>
      </c>
      <c r="P16" s="796" t="s">
        <v>5495</v>
      </c>
      <c r="Q16" s="782">
        <f t="shared" si="0"/>
        <v>3</v>
      </c>
      <c r="R16" s="782">
        <f t="shared" si="0"/>
        <v>0.63999999999999968</v>
      </c>
      <c r="S16" s="793">
        <f t="shared" si="1"/>
        <v>103.69999999999999</v>
      </c>
      <c r="T16" s="793">
        <f t="shared" si="2"/>
        <v>95.199999999999989</v>
      </c>
      <c r="U16" s="793">
        <f t="shared" si="3"/>
        <v>-8.5</v>
      </c>
      <c r="V16" s="797">
        <f t="shared" si="4"/>
        <v>0.91803278688524592</v>
      </c>
      <c r="W16" s="783">
        <v>6</v>
      </c>
    </row>
    <row r="17" spans="1:23" ht="14.4" customHeight="1" x14ac:dyDescent="0.3">
      <c r="A17" s="843" t="s">
        <v>5496</v>
      </c>
      <c r="B17" s="828">
        <v>9</v>
      </c>
      <c r="C17" s="829">
        <v>2.31</v>
      </c>
      <c r="D17" s="798">
        <v>3.7</v>
      </c>
      <c r="E17" s="830">
        <v>6</v>
      </c>
      <c r="F17" s="831">
        <v>1.62</v>
      </c>
      <c r="G17" s="784">
        <v>3</v>
      </c>
      <c r="H17" s="832">
        <v>10</v>
      </c>
      <c r="I17" s="833">
        <v>2.52</v>
      </c>
      <c r="J17" s="785">
        <v>2.2999999999999998</v>
      </c>
      <c r="K17" s="834">
        <v>0.25</v>
      </c>
      <c r="L17" s="832">
        <v>1</v>
      </c>
      <c r="M17" s="832">
        <v>11</v>
      </c>
      <c r="N17" s="835">
        <v>3.54</v>
      </c>
      <c r="O17" s="832" t="s">
        <v>5472</v>
      </c>
      <c r="P17" s="836" t="s">
        <v>5497</v>
      </c>
      <c r="Q17" s="837">
        <f t="shared" si="0"/>
        <v>1</v>
      </c>
      <c r="R17" s="837">
        <f t="shared" si="0"/>
        <v>0.20999999999999996</v>
      </c>
      <c r="S17" s="828">
        <f t="shared" si="1"/>
        <v>35.4</v>
      </c>
      <c r="T17" s="828">
        <f t="shared" si="2"/>
        <v>23</v>
      </c>
      <c r="U17" s="828">
        <f t="shared" si="3"/>
        <v>-12.399999999999999</v>
      </c>
      <c r="V17" s="838">
        <f t="shared" si="4"/>
        <v>0.64971751412429379</v>
      </c>
      <c r="W17" s="786"/>
    </row>
    <row r="18" spans="1:23" ht="14.4" customHeight="1" x14ac:dyDescent="0.3">
      <c r="A18" s="843" t="s">
        <v>5498</v>
      </c>
      <c r="B18" s="828"/>
      <c r="C18" s="829"/>
      <c r="D18" s="798"/>
      <c r="E18" s="830"/>
      <c r="F18" s="831"/>
      <c r="G18" s="784"/>
      <c r="H18" s="832">
        <v>1</v>
      </c>
      <c r="I18" s="833">
        <v>0.44</v>
      </c>
      <c r="J18" s="785">
        <v>3</v>
      </c>
      <c r="K18" s="834">
        <v>0.44</v>
      </c>
      <c r="L18" s="832">
        <v>2</v>
      </c>
      <c r="M18" s="832">
        <v>15</v>
      </c>
      <c r="N18" s="835">
        <v>5.12</v>
      </c>
      <c r="O18" s="832" t="s">
        <v>5472</v>
      </c>
      <c r="P18" s="836" t="s">
        <v>5499</v>
      </c>
      <c r="Q18" s="837">
        <f t="shared" si="0"/>
        <v>1</v>
      </c>
      <c r="R18" s="837">
        <f t="shared" si="0"/>
        <v>0.44</v>
      </c>
      <c r="S18" s="828">
        <f t="shared" si="1"/>
        <v>5.12</v>
      </c>
      <c r="T18" s="828">
        <f t="shared" si="2"/>
        <v>3</v>
      </c>
      <c r="U18" s="828">
        <f t="shared" si="3"/>
        <v>-2.12</v>
      </c>
      <c r="V18" s="838">
        <f t="shared" si="4"/>
        <v>0.5859375</v>
      </c>
      <c r="W18" s="786"/>
    </row>
    <row r="19" spans="1:23" ht="14.4" customHeight="1" x14ac:dyDescent="0.3">
      <c r="A19" s="844" t="s">
        <v>5500</v>
      </c>
      <c r="B19" s="788">
        <v>1</v>
      </c>
      <c r="C19" s="789">
        <v>0.51</v>
      </c>
      <c r="D19" s="790">
        <v>2</v>
      </c>
      <c r="E19" s="799"/>
      <c r="F19" s="778"/>
      <c r="G19" s="779"/>
      <c r="H19" s="777"/>
      <c r="I19" s="778"/>
      <c r="J19" s="779"/>
      <c r="K19" s="780">
        <v>0.38</v>
      </c>
      <c r="L19" s="777">
        <v>1</v>
      </c>
      <c r="M19" s="777">
        <v>13</v>
      </c>
      <c r="N19" s="781">
        <v>4.28</v>
      </c>
      <c r="O19" s="777" t="s">
        <v>5472</v>
      </c>
      <c r="P19" s="796" t="s">
        <v>5501</v>
      </c>
      <c r="Q19" s="782">
        <f t="shared" si="0"/>
        <v>-1</v>
      </c>
      <c r="R19" s="782">
        <f t="shared" si="0"/>
        <v>-0.51</v>
      </c>
      <c r="S19" s="793" t="str">
        <f t="shared" si="1"/>
        <v/>
      </c>
      <c r="T19" s="793" t="str">
        <f t="shared" si="2"/>
        <v/>
      </c>
      <c r="U19" s="793" t="str">
        <f t="shared" si="3"/>
        <v/>
      </c>
      <c r="V19" s="797" t="str">
        <f t="shared" si="4"/>
        <v/>
      </c>
      <c r="W19" s="783"/>
    </row>
    <row r="20" spans="1:23" ht="14.4" customHeight="1" x14ac:dyDescent="0.3">
      <c r="A20" s="844" t="s">
        <v>5502</v>
      </c>
      <c r="B20" s="793"/>
      <c r="C20" s="794"/>
      <c r="D20" s="795"/>
      <c r="E20" s="799"/>
      <c r="F20" s="778"/>
      <c r="G20" s="779"/>
      <c r="H20" s="774">
        <v>1</v>
      </c>
      <c r="I20" s="775">
        <v>0.36</v>
      </c>
      <c r="J20" s="791">
        <v>4</v>
      </c>
      <c r="K20" s="780">
        <v>0.36</v>
      </c>
      <c r="L20" s="777">
        <v>1</v>
      </c>
      <c r="M20" s="777">
        <v>10</v>
      </c>
      <c r="N20" s="781">
        <v>3.5</v>
      </c>
      <c r="O20" s="777" t="s">
        <v>5472</v>
      </c>
      <c r="P20" s="796" t="s">
        <v>5503</v>
      </c>
      <c r="Q20" s="782">
        <f t="shared" si="0"/>
        <v>1</v>
      </c>
      <c r="R20" s="782">
        <f t="shared" si="0"/>
        <v>0.36</v>
      </c>
      <c r="S20" s="793">
        <f t="shared" si="1"/>
        <v>3.5</v>
      </c>
      <c r="T20" s="793">
        <f t="shared" si="2"/>
        <v>4</v>
      </c>
      <c r="U20" s="793">
        <f t="shared" si="3"/>
        <v>0.5</v>
      </c>
      <c r="V20" s="797">
        <f t="shared" si="4"/>
        <v>1.1428571428571428</v>
      </c>
      <c r="W20" s="783">
        <v>1</v>
      </c>
    </row>
    <row r="21" spans="1:23" ht="14.4" customHeight="1" x14ac:dyDescent="0.3">
      <c r="A21" s="844" t="s">
        <v>5504</v>
      </c>
      <c r="B21" s="788">
        <v>1</v>
      </c>
      <c r="C21" s="789">
        <v>0.26</v>
      </c>
      <c r="D21" s="790">
        <v>3</v>
      </c>
      <c r="E21" s="799"/>
      <c r="F21" s="778"/>
      <c r="G21" s="779"/>
      <c r="H21" s="777"/>
      <c r="I21" s="778"/>
      <c r="J21" s="779"/>
      <c r="K21" s="780">
        <v>0.26</v>
      </c>
      <c r="L21" s="777">
        <v>1</v>
      </c>
      <c r="M21" s="777">
        <v>12</v>
      </c>
      <c r="N21" s="781">
        <v>4.03</v>
      </c>
      <c r="O21" s="777" t="s">
        <v>5472</v>
      </c>
      <c r="P21" s="796" t="s">
        <v>5505</v>
      </c>
      <c r="Q21" s="782">
        <f t="shared" si="0"/>
        <v>-1</v>
      </c>
      <c r="R21" s="782">
        <f t="shared" si="0"/>
        <v>-0.26</v>
      </c>
      <c r="S21" s="793" t="str">
        <f t="shared" si="1"/>
        <v/>
      </c>
      <c r="T21" s="793" t="str">
        <f t="shared" si="2"/>
        <v/>
      </c>
      <c r="U21" s="793" t="str">
        <f t="shared" si="3"/>
        <v/>
      </c>
      <c r="V21" s="797" t="str">
        <f t="shared" si="4"/>
        <v/>
      </c>
      <c r="W21" s="783"/>
    </row>
    <row r="22" spans="1:23" ht="14.4" customHeight="1" x14ac:dyDescent="0.3">
      <c r="A22" s="844" t="s">
        <v>5506</v>
      </c>
      <c r="B22" s="788">
        <v>2</v>
      </c>
      <c r="C22" s="789">
        <v>2.5499999999999998</v>
      </c>
      <c r="D22" s="790">
        <v>2</v>
      </c>
      <c r="E22" s="799"/>
      <c r="F22" s="778"/>
      <c r="G22" s="779"/>
      <c r="H22" s="777"/>
      <c r="I22" s="778"/>
      <c r="J22" s="779"/>
      <c r="K22" s="780">
        <v>1.28</v>
      </c>
      <c r="L22" s="777">
        <v>2</v>
      </c>
      <c r="M22" s="777">
        <v>19</v>
      </c>
      <c r="N22" s="781">
        <v>6.37</v>
      </c>
      <c r="O22" s="777" t="s">
        <v>5472</v>
      </c>
      <c r="P22" s="796" t="s">
        <v>5507</v>
      </c>
      <c r="Q22" s="782">
        <f t="shared" si="0"/>
        <v>-2</v>
      </c>
      <c r="R22" s="782">
        <f t="shared" si="0"/>
        <v>-2.5499999999999998</v>
      </c>
      <c r="S22" s="793" t="str">
        <f t="shared" si="1"/>
        <v/>
      </c>
      <c r="T22" s="793" t="str">
        <f t="shared" si="2"/>
        <v/>
      </c>
      <c r="U22" s="793" t="str">
        <f t="shared" si="3"/>
        <v/>
      </c>
      <c r="V22" s="797" t="str">
        <f t="shared" si="4"/>
        <v/>
      </c>
      <c r="W22" s="783"/>
    </row>
    <row r="23" spans="1:23" ht="14.4" customHeight="1" x14ac:dyDescent="0.3">
      <c r="A23" s="843" t="s">
        <v>5508</v>
      </c>
      <c r="B23" s="840">
        <v>1</v>
      </c>
      <c r="C23" s="841">
        <v>1.35</v>
      </c>
      <c r="D23" s="792">
        <v>3</v>
      </c>
      <c r="E23" s="839"/>
      <c r="F23" s="833"/>
      <c r="G23" s="785"/>
      <c r="H23" s="832"/>
      <c r="I23" s="833"/>
      <c r="J23" s="785"/>
      <c r="K23" s="834">
        <v>1.35</v>
      </c>
      <c r="L23" s="832">
        <v>3</v>
      </c>
      <c r="M23" s="832">
        <v>23</v>
      </c>
      <c r="N23" s="835">
        <v>7.78</v>
      </c>
      <c r="O23" s="832" t="s">
        <v>5472</v>
      </c>
      <c r="P23" s="836" t="s">
        <v>5509</v>
      </c>
      <c r="Q23" s="837">
        <f t="shared" si="0"/>
        <v>-1</v>
      </c>
      <c r="R23" s="837">
        <f t="shared" si="0"/>
        <v>-1.35</v>
      </c>
      <c r="S23" s="828" t="str">
        <f t="shared" si="1"/>
        <v/>
      </c>
      <c r="T23" s="828" t="str">
        <f t="shared" si="2"/>
        <v/>
      </c>
      <c r="U23" s="828" t="str">
        <f t="shared" si="3"/>
        <v/>
      </c>
      <c r="V23" s="838" t="str">
        <f t="shared" si="4"/>
        <v/>
      </c>
      <c r="W23" s="786"/>
    </row>
    <row r="24" spans="1:23" ht="14.4" customHeight="1" x14ac:dyDescent="0.3">
      <c r="A24" s="844" t="s">
        <v>5510</v>
      </c>
      <c r="B24" s="793">
        <v>1</v>
      </c>
      <c r="C24" s="794">
        <v>0.48</v>
      </c>
      <c r="D24" s="795">
        <v>2</v>
      </c>
      <c r="E24" s="774"/>
      <c r="F24" s="775"/>
      <c r="G24" s="776"/>
      <c r="H24" s="777"/>
      <c r="I24" s="778"/>
      <c r="J24" s="779"/>
      <c r="K24" s="780">
        <v>0.48</v>
      </c>
      <c r="L24" s="777">
        <v>1</v>
      </c>
      <c r="M24" s="777">
        <v>11</v>
      </c>
      <c r="N24" s="781">
        <v>3.79</v>
      </c>
      <c r="O24" s="777" t="s">
        <v>5472</v>
      </c>
      <c r="P24" s="796" t="s">
        <v>5511</v>
      </c>
      <c r="Q24" s="782">
        <f t="shared" si="0"/>
        <v>-1</v>
      </c>
      <c r="R24" s="782">
        <f t="shared" si="0"/>
        <v>-0.48</v>
      </c>
      <c r="S24" s="793" t="str">
        <f t="shared" si="1"/>
        <v/>
      </c>
      <c r="T24" s="793" t="str">
        <f t="shared" si="2"/>
        <v/>
      </c>
      <c r="U24" s="793" t="str">
        <f t="shared" si="3"/>
        <v/>
      </c>
      <c r="V24" s="797" t="str">
        <f t="shared" si="4"/>
        <v/>
      </c>
      <c r="W24" s="783"/>
    </row>
    <row r="25" spans="1:23" ht="14.4" customHeight="1" x14ac:dyDescent="0.3">
      <c r="A25" s="843" t="s">
        <v>5512</v>
      </c>
      <c r="B25" s="828">
        <v>1</v>
      </c>
      <c r="C25" s="829">
        <v>0.56000000000000005</v>
      </c>
      <c r="D25" s="798">
        <v>3</v>
      </c>
      <c r="E25" s="830">
        <v>2</v>
      </c>
      <c r="F25" s="831">
        <v>1.05</v>
      </c>
      <c r="G25" s="784">
        <v>3</v>
      </c>
      <c r="H25" s="832">
        <v>1</v>
      </c>
      <c r="I25" s="833">
        <v>0.56000000000000005</v>
      </c>
      <c r="J25" s="785">
        <v>3</v>
      </c>
      <c r="K25" s="834">
        <v>0.56000000000000005</v>
      </c>
      <c r="L25" s="832">
        <v>2</v>
      </c>
      <c r="M25" s="832">
        <v>15</v>
      </c>
      <c r="N25" s="835">
        <v>4.9000000000000004</v>
      </c>
      <c r="O25" s="832" t="s">
        <v>5472</v>
      </c>
      <c r="P25" s="836" t="s">
        <v>5513</v>
      </c>
      <c r="Q25" s="837">
        <f t="shared" si="0"/>
        <v>0</v>
      </c>
      <c r="R25" s="837">
        <f t="shared" si="0"/>
        <v>0</v>
      </c>
      <c r="S25" s="828">
        <f t="shared" si="1"/>
        <v>4.9000000000000004</v>
      </c>
      <c r="T25" s="828">
        <f t="shared" si="2"/>
        <v>3</v>
      </c>
      <c r="U25" s="828">
        <f t="shared" si="3"/>
        <v>-1.9000000000000004</v>
      </c>
      <c r="V25" s="838">
        <f t="shared" si="4"/>
        <v>0.61224489795918358</v>
      </c>
      <c r="W25" s="786"/>
    </row>
    <row r="26" spans="1:23" ht="14.4" customHeight="1" x14ac:dyDescent="0.3">
      <c r="A26" s="844" t="s">
        <v>5514</v>
      </c>
      <c r="B26" s="793"/>
      <c r="C26" s="794"/>
      <c r="D26" s="795"/>
      <c r="E26" s="774">
        <v>1</v>
      </c>
      <c r="F26" s="775">
        <v>1.42</v>
      </c>
      <c r="G26" s="776">
        <v>7</v>
      </c>
      <c r="H26" s="777"/>
      <c r="I26" s="778"/>
      <c r="J26" s="779"/>
      <c r="K26" s="780">
        <v>1.48</v>
      </c>
      <c r="L26" s="777">
        <v>4</v>
      </c>
      <c r="M26" s="777">
        <v>36</v>
      </c>
      <c r="N26" s="781">
        <v>11.87</v>
      </c>
      <c r="O26" s="777" t="s">
        <v>5472</v>
      </c>
      <c r="P26" s="796" t="s">
        <v>5515</v>
      </c>
      <c r="Q26" s="782">
        <f t="shared" si="0"/>
        <v>0</v>
      </c>
      <c r="R26" s="782">
        <f t="shared" si="0"/>
        <v>0</v>
      </c>
      <c r="S26" s="793" t="str">
        <f t="shared" si="1"/>
        <v/>
      </c>
      <c r="T26" s="793" t="str">
        <f t="shared" si="2"/>
        <v/>
      </c>
      <c r="U26" s="793" t="str">
        <f t="shared" si="3"/>
        <v/>
      </c>
      <c r="V26" s="797" t="str">
        <f t="shared" si="4"/>
        <v/>
      </c>
      <c r="W26" s="783"/>
    </row>
    <row r="27" spans="1:23" ht="14.4" customHeight="1" x14ac:dyDescent="0.3">
      <c r="A27" s="844" t="s">
        <v>5516</v>
      </c>
      <c r="B27" s="793"/>
      <c r="C27" s="794"/>
      <c r="D27" s="795"/>
      <c r="E27" s="774">
        <v>1</v>
      </c>
      <c r="F27" s="775">
        <v>1.81</v>
      </c>
      <c r="G27" s="776">
        <v>11</v>
      </c>
      <c r="H27" s="777"/>
      <c r="I27" s="778"/>
      <c r="J27" s="779"/>
      <c r="K27" s="780">
        <v>1.84</v>
      </c>
      <c r="L27" s="777">
        <v>4</v>
      </c>
      <c r="M27" s="777">
        <v>32</v>
      </c>
      <c r="N27" s="781">
        <v>10.8</v>
      </c>
      <c r="O27" s="777" t="s">
        <v>5472</v>
      </c>
      <c r="P27" s="796" t="s">
        <v>5517</v>
      </c>
      <c r="Q27" s="782">
        <f t="shared" si="0"/>
        <v>0</v>
      </c>
      <c r="R27" s="782">
        <f t="shared" si="0"/>
        <v>0</v>
      </c>
      <c r="S27" s="793" t="str">
        <f t="shared" si="1"/>
        <v/>
      </c>
      <c r="T27" s="793" t="str">
        <f t="shared" si="2"/>
        <v/>
      </c>
      <c r="U27" s="793" t="str">
        <f t="shared" si="3"/>
        <v/>
      </c>
      <c r="V27" s="797" t="str">
        <f t="shared" si="4"/>
        <v/>
      </c>
      <c r="W27" s="783"/>
    </row>
    <row r="28" spans="1:23" ht="14.4" customHeight="1" x14ac:dyDescent="0.3">
      <c r="A28" s="844" t="s">
        <v>5518</v>
      </c>
      <c r="B28" s="793">
        <v>1</v>
      </c>
      <c r="C28" s="794">
        <v>0.4</v>
      </c>
      <c r="D28" s="795">
        <v>5</v>
      </c>
      <c r="E28" s="799">
        <v>6</v>
      </c>
      <c r="F28" s="778">
        <v>2.5299999999999998</v>
      </c>
      <c r="G28" s="779">
        <v>3.3</v>
      </c>
      <c r="H28" s="774">
        <v>2</v>
      </c>
      <c r="I28" s="775">
        <v>0.75</v>
      </c>
      <c r="J28" s="776">
        <v>4</v>
      </c>
      <c r="K28" s="780">
        <v>0.38</v>
      </c>
      <c r="L28" s="777">
        <v>2</v>
      </c>
      <c r="M28" s="777">
        <v>18</v>
      </c>
      <c r="N28" s="781">
        <v>5.96</v>
      </c>
      <c r="O28" s="777" t="s">
        <v>5472</v>
      </c>
      <c r="P28" s="796" t="s">
        <v>5519</v>
      </c>
      <c r="Q28" s="782">
        <f t="shared" si="0"/>
        <v>1</v>
      </c>
      <c r="R28" s="782">
        <f t="shared" si="0"/>
        <v>0.35</v>
      </c>
      <c r="S28" s="793">
        <f t="shared" si="1"/>
        <v>11.92</v>
      </c>
      <c r="T28" s="793">
        <f t="shared" si="2"/>
        <v>8</v>
      </c>
      <c r="U28" s="793">
        <f t="shared" si="3"/>
        <v>-3.92</v>
      </c>
      <c r="V28" s="797">
        <f t="shared" si="4"/>
        <v>0.67114093959731547</v>
      </c>
      <c r="W28" s="783"/>
    </row>
    <row r="29" spans="1:23" ht="14.4" customHeight="1" x14ac:dyDescent="0.3">
      <c r="A29" s="843" t="s">
        <v>5520</v>
      </c>
      <c r="B29" s="828">
        <v>2</v>
      </c>
      <c r="C29" s="829">
        <v>1.37</v>
      </c>
      <c r="D29" s="798">
        <v>7</v>
      </c>
      <c r="E29" s="839">
        <v>3</v>
      </c>
      <c r="F29" s="833">
        <v>1.57</v>
      </c>
      <c r="G29" s="785">
        <v>2.7</v>
      </c>
      <c r="H29" s="830">
        <v>7</v>
      </c>
      <c r="I29" s="831">
        <v>3.7</v>
      </c>
      <c r="J29" s="784">
        <v>3.1</v>
      </c>
      <c r="K29" s="834">
        <v>0.57999999999999996</v>
      </c>
      <c r="L29" s="832">
        <v>3</v>
      </c>
      <c r="M29" s="832">
        <v>23</v>
      </c>
      <c r="N29" s="835">
        <v>7.74</v>
      </c>
      <c r="O29" s="832" t="s">
        <v>5472</v>
      </c>
      <c r="P29" s="836" t="s">
        <v>5521</v>
      </c>
      <c r="Q29" s="837">
        <f t="shared" si="0"/>
        <v>5</v>
      </c>
      <c r="R29" s="837">
        <f t="shared" si="0"/>
        <v>2.33</v>
      </c>
      <c r="S29" s="828">
        <f t="shared" si="1"/>
        <v>54.18</v>
      </c>
      <c r="T29" s="828">
        <f t="shared" si="2"/>
        <v>21.7</v>
      </c>
      <c r="U29" s="828">
        <f t="shared" si="3"/>
        <v>-32.480000000000004</v>
      </c>
      <c r="V29" s="838">
        <f t="shared" si="4"/>
        <v>0.40051679586563305</v>
      </c>
      <c r="W29" s="786"/>
    </row>
    <row r="30" spans="1:23" ht="14.4" customHeight="1" x14ac:dyDescent="0.3">
      <c r="A30" s="844" t="s">
        <v>5522</v>
      </c>
      <c r="B30" s="788">
        <v>5</v>
      </c>
      <c r="C30" s="789">
        <v>4.17</v>
      </c>
      <c r="D30" s="790">
        <v>4.2</v>
      </c>
      <c r="E30" s="799">
        <v>2</v>
      </c>
      <c r="F30" s="778">
        <v>1.79</v>
      </c>
      <c r="G30" s="779">
        <v>6.5</v>
      </c>
      <c r="H30" s="777">
        <v>1</v>
      </c>
      <c r="I30" s="778">
        <v>0.83</v>
      </c>
      <c r="J30" s="779">
        <v>5</v>
      </c>
      <c r="K30" s="780">
        <v>0.83</v>
      </c>
      <c r="L30" s="777">
        <v>3</v>
      </c>
      <c r="M30" s="777">
        <v>26</v>
      </c>
      <c r="N30" s="781">
        <v>8.6</v>
      </c>
      <c r="O30" s="777" t="s">
        <v>5472</v>
      </c>
      <c r="P30" s="796" t="s">
        <v>5523</v>
      </c>
      <c r="Q30" s="782">
        <f t="shared" si="0"/>
        <v>-4</v>
      </c>
      <c r="R30" s="782">
        <f t="shared" si="0"/>
        <v>-3.34</v>
      </c>
      <c r="S30" s="793">
        <f t="shared" si="1"/>
        <v>8.6</v>
      </c>
      <c r="T30" s="793">
        <f t="shared" si="2"/>
        <v>5</v>
      </c>
      <c r="U30" s="793">
        <f t="shared" si="3"/>
        <v>-3.5999999999999996</v>
      </c>
      <c r="V30" s="797">
        <f t="shared" si="4"/>
        <v>0.58139534883720934</v>
      </c>
      <c r="W30" s="783"/>
    </row>
    <row r="31" spans="1:23" ht="14.4" customHeight="1" x14ac:dyDescent="0.3">
      <c r="A31" s="843" t="s">
        <v>5524</v>
      </c>
      <c r="B31" s="840">
        <v>1</v>
      </c>
      <c r="C31" s="841">
        <v>0.89</v>
      </c>
      <c r="D31" s="792">
        <v>4</v>
      </c>
      <c r="E31" s="839"/>
      <c r="F31" s="833"/>
      <c r="G31" s="785"/>
      <c r="H31" s="832">
        <v>1</v>
      </c>
      <c r="I31" s="833">
        <v>0.89</v>
      </c>
      <c r="J31" s="785">
        <v>8</v>
      </c>
      <c r="K31" s="834">
        <v>0.89</v>
      </c>
      <c r="L31" s="832">
        <v>3</v>
      </c>
      <c r="M31" s="832">
        <v>30</v>
      </c>
      <c r="N31" s="835">
        <v>10.119999999999999</v>
      </c>
      <c r="O31" s="832" t="s">
        <v>5472</v>
      </c>
      <c r="P31" s="836" t="s">
        <v>5525</v>
      </c>
      <c r="Q31" s="837">
        <f t="shared" si="0"/>
        <v>0</v>
      </c>
      <c r="R31" s="837">
        <f t="shared" si="0"/>
        <v>0</v>
      </c>
      <c r="S31" s="828">
        <f t="shared" si="1"/>
        <v>10.119999999999999</v>
      </c>
      <c r="T31" s="828">
        <f t="shared" si="2"/>
        <v>8</v>
      </c>
      <c r="U31" s="828">
        <f t="shared" si="3"/>
        <v>-2.1199999999999992</v>
      </c>
      <c r="V31" s="838">
        <f t="shared" si="4"/>
        <v>0.79051383399209496</v>
      </c>
      <c r="W31" s="786"/>
    </row>
    <row r="32" spans="1:23" ht="14.4" customHeight="1" x14ac:dyDescent="0.3">
      <c r="A32" s="844" t="s">
        <v>5526</v>
      </c>
      <c r="B32" s="793">
        <v>1</v>
      </c>
      <c r="C32" s="794">
        <v>0.41</v>
      </c>
      <c r="D32" s="795">
        <v>3</v>
      </c>
      <c r="E32" s="799"/>
      <c r="F32" s="778"/>
      <c r="G32" s="779"/>
      <c r="H32" s="774">
        <v>2</v>
      </c>
      <c r="I32" s="775">
        <v>0.83</v>
      </c>
      <c r="J32" s="776">
        <v>5</v>
      </c>
      <c r="K32" s="780">
        <v>0.41</v>
      </c>
      <c r="L32" s="777">
        <v>2</v>
      </c>
      <c r="M32" s="777">
        <v>16</v>
      </c>
      <c r="N32" s="781">
        <v>5.4</v>
      </c>
      <c r="O32" s="777" t="s">
        <v>5472</v>
      </c>
      <c r="P32" s="796" t="s">
        <v>5527</v>
      </c>
      <c r="Q32" s="782">
        <f t="shared" si="0"/>
        <v>1</v>
      </c>
      <c r="R32" s="782">
        <f t="shared" si="0"/>
        <v>0.42</v>
      </c>
      <c r="S32" s="793">
        <f t="shared" si="1"/>
        <v>10.8</v>
      </c>
      <c r="T32" s="793">
        <f t="shared" si="2"/>
        <v>10</v>
      </c>
      <c r="U32" s="793">
        <f t="shared" si="3"/>
        <v>-0.80000000000000071</v>
      </c>
      <c r="V32" s="797">
        <f t="shared" si="4"/>
        <v>0.92592592592592582</v>
      </c>
      <c r="W32" s="783">
        <v>1</v>
      </c>
    </row>
    <row r="33" spans="1:23" ht="14.4" customHeight="1" x14ac:dyDescent="0.3">
      <c r="A33" s="843" t="s">
        <v>5528</v>
      </c>
      <c r="B33" s="828"/>
      <c r="C33" s="829"/>
      <c r="D33" s="798"/>
      <c r="E33" s="839"/>
      <c r="F33" s="833"/>
      <c r="G33" s="785"/>
      <c r="H33" s="830">
        <v>1</v>
      </c>
      <c r="I33" s="831">
        <v>0.56999999999999995</v>
      </c>
      <c r="J33" s="784">
        <v>3</v>
      </c>
      <c r="K33" s="834">
        <v>0.56999999999999995</v>
      </c>
      <c r="L33" s="832">
        <v>3</v>
      </c>
      <c r="M33" s="832">
        <v>23</v>
      </c>
      <c r="N33" s="835">
        <v>7.67</v>
      </c>
      <c r="O33" s="832" t="s">
        <v>5472</v>
      </c>
      <c r="P33" s="836" t="s">
        <v>5529</v>
      </c>
      <c r="Q33" s="837">
        <f t="shared" si="0"/>
        <v>1</v>
      </c>
      <c r="R33" s="837">
        <f t="shared" si="0"/>
        <v>0.56999999999999995</v>
      </c>
      <c r="S33" s="828">
        <f t="shared" si="1"/>
        <v>7.67</v>
      </c>
      <c r="T33" s="828">
        <f t="shared" si="2"/>
        <v>3</v>
      </c>
      <c r="U33" s="828">
        <f t="shared" si="3"/>
        <v>-4.67</v>
      </c>
      <c r="V33" s="838">
        <f t="shared" si="4"/>
        <v>0.39113428943937417</v>
      </c>
      <c r="W33" s="786"/>
    </row>
    <row r="34" spans="1:23" ht="14.4" customHeight="1" x14ac:dyDescent="0.3">
      <c r="A34" s="844" t="s">
        <v>5530</v>
      </c>
      <c r="B34" s="793"/>
      <c r="C34" s="794"/>
      <c r="D34" s="795"/>
      <c r="E34" s="799"/>
      <c r="F34" s="778"/>
      <c r="G34" s="779"/>
      <c r="H34" s="774">
        <v>1</v>
      </c>
      <c r="I34" s="775">
        <v>15.47</v>
      </c>
      <c r="J34" s="791">
        <v>55</v>
      </c>
      <c r="K34" s="780">
        <v>12.95</v>
      </c>
      <c r="L34" s="777">
        <v>6</v>
      </c>
      <c r="M34" s="777">
        <v>51</v>
      </c>
      <c r="N34" s="781">
        <v>17.16</v>
      </c>
      <c r="O34" s="777" t="s">
        <v>5472</v>
      </c>
      <c r="P34" s="796" t="s">
        <v>5531</v>
      </c>
      <c r="Q34" s="782">
        <f t="shared" si="0"/>
        <v>1</v>
      </c>
      <c r="R34" s="782">
        <f t="shared" si="0"/>
        <v>15.47</v>
      </c>
      <c r="S34" s="793">
        <f t="shared" si="1"/>
        <v>17.16</v>
      </c>
      <c r="T34" s="793">
        <f t="shared" si="2"/>
        <v>55</v>
      </c>
      <c r="U34" s="793">
        <f t="shared" si="3"/>
        <v>37.840000000000003</v>
      </c>
      <c r="V34" s="797">
        <f t="shared" si="4"/>
        <v>3.2051282051282053</v>
      </c>
      <c r="W34" s="783">
        <v>38</v>
      </c>
    </row>
    <row r="35" spans="1:23" ht="14.4" customHeight="1" x14ac:dyDescent="0.3">
      <c r="A35" s="844" t="s">
        <v>5532</v>
      </c>
      <c r="B35" s="793">
        <v>1</v>
      </c>
      <c r="C35" s="794">
        <v>1.91</v>
      </c>
      <c r="D35" s="795">
        <v>4</v>
      </c>
      <c r="E35" s="774">
        <v>3</v>
      </c>
      <c r="F35" s="775">
        <v>5.59</v>
      </c>
      <c r="G35" s="776">
        <v>4</v>
      </c>
      <c r="H35" s="777"/>
      <c r="I35" s="778"/>
      <c r="J35" s="779"/>
      <c r="K35" s="780">
        <v>1.91</v>
      </c>
      <c r="L35" s="777">
        <v>3</v>
      </c>
      <c r="M35" s="777">
        <v>24</v>
      </c>
      <c r="N35" s="781">
        <v>8.0399999999999991</v>
      </c>
      <c r="O35" s="777" t="s">
        <v>5472</v>
      </c>
      <c r="P35" s="796" t="s">
        <v>5533</v>
      </c>
      <c r="Q35" s="782">
        <f t="shared" si="0"/>
        <v>-1</v>
      </c>
      <c r="R35" s="782">
        <f t="shared" si="0"/>
        <v>-1.91</v>
      </c>
      <c r="S35" s="793" t="str">
        <f t="shared" si="1"/>
        <v/>
      </c>
      <c r="T35" s="793" t="str">
        <f t="shared" si="2"/>
        <v/>
      </c>
      <c r="U35" s="793" t="str">
        <f t="shared" si="3"/>
        <v/>
      </c>
      <c r="V35" s="797" t="str">
        <f t="shared" si="4"/>
        <v/>
      </c>
      <c r="W35" s="783"/>
    </row>
    <row r="36" spans="1:23" ht="14.4" customHeight="1" x14ac:dyDescent="0.3">
      <c r="A36" s="843" t="s">
        <v>5534</v>
      </c>
      <c r="B36" s="828">
        <v>1</v>
      </c>
      <c r="C36" s="829">
        <v>3.55</v>
      </c>
      <c r="D36" s="798">
        <v>35</v>
      </c>
      <c r="E36" s="830"/>
      <c r="F36" s="831"/>
      <c r="G36" s="784"/>
      <c r="H36" s="832"/>
      <c r="I36" s="833"/>
      <c r="J36" s="785"/>
      <c r="K36" s="834">
        <v>3.55</v>
      </c>
      <c r="L36" s="832">
        <v>5</v>
      </c>
      <c r="M36" s="832">
        <v>41</v>
      </c>
      <c r="N36" s="835">
        <v>13.79</v>
      </c>
      <c r="O36" s="832" t="s">
        <v>5472</v>
      </c>
      <c r="P36" s="836" t="s">
        <v>5535</v>
      </c>
      <c r="Q36" s="837">
        <f t="shared" si="0"/>
        <v>-1</v>
      </c>
      <c r="R36" s="837">
        <f t="shared" si="0"/>
        <v>-3.55</v>
      </c>
      <c r="S36" s="828" t="str">
        <f t="shared" si="1"/>
        <v/>
      </c>
      <c r="T36" s="828" t="str">
        <f t="shared" si="2"/>
        <v/>
      </c>
      <c r="U36" s="828" t="str">
        <f t="shared" si="3"/>
        <v/>
      </c>
      <c r="V36" s="838" t="str">
        <f t="shared" si="4"/>
        <v/>
      </c>
      <c r="W36" s="786"/>
    </row>
    <row r="37" spans="1:23" ht="14.4" customHeight="1" x14ac:dyDescent="0.3">
      <c r="A37" s="844" t="s">
        <v>5536</v>
      </c>
      <c r="B37" s="788">
        <v>1</v>
      </c>
      <c r="C37" s="789">
        <v>2.1800000000000002</v>
      </c>
      <c r="D37" s="790">
        <v>16</v>
      </c>
      <c r="E37" s="799"/>
      <c r="F37" s="778"/>
      <c r="G37" s="779"/>
      <c r="H37" s="777"/>
      <c r="I37" s="778"/>
      <c r="J37" s="779"/>
      <c r="K37" s="780">
        <v>2.1800000000000002</v>
      </c>
      <c r="L37" s="777">
        <v>7</v>
      </c>
      <c r="M37" s="777">
        <v>61</v>
      </c>
      <c r="N37" s="781">
        <v>20.309999999999999</v>
      </c>
      <c r="O37" s="777" t="s">
        <v>5472</v>
      </c>
      <c r="P37" s="796" t="s">
        <v>5537</v>
      </c>
      <c r="Q37" s="782">
        <f t="shared" si="0"/>
        <v>-1</v>
      </c>
      <c r="R37" s="782">
        <f t="shared" si="0"/>
        <v>-2.1800000000000002</v>
      </c>
      <c r="S37" s="793" t="str">
        <f t="shared" si="1"/>
        <v/>
      </c>
      <c r="T37" s="793" t="str">
        <f t="shared" si="2"/>
        <v/>
      </c>
      <c r="U37" s="793" t="str">
        <f t="shared" si="3"/>
        <v/>
      </c>
      <c r="V37" s="797" t="str">
        <f t="shared" si="4"/>
        <v/>
      </c>
      <c r="W37" s="783"/>
    </row>
    <row r="38" spans="1:23" ht="14.4" customHeight="1" x14ac:dyDescent="0.3">
      <c r="A38" s="844" t="s">
        <v>5538</v>
      </c>
      <c r="B38" s="788">
        <v>1</v>
      </c>
      <c r="C38" s="789">
        <v>1.33</v>
      </c>
      <c r="D38" s="790">
        <v>20</v>
      </c>
      <c r="E38" s="799"/>
      <c r="F38" s="778"/>
      <c r="G38" s="779"/>
      <c r="H38" s="777"/>
      <c r="I38" s="778"/>
      <c r="J38" s="779"/>
      <c r="K38" s="780">
        <v>1.3</v>
      </c>
      <c r="L38" s="777">
        <v>5</v>
      </c>
      <c r="M38" s="777">
        <v>47</v>
      </c>
      <c r="N38" s="781">
        <v>15.8</v>
      </c>
      <c r="O38" s="777" t="s">
        <v>5472</v>
      </c>
      <c r="P38" s="796" t="s">
        <v>5539</v>
      </c>
      <c r="Q38" s="782">
        <f t="shared" si="0"/>
        <v>-1</v>
      </c>
      <c r="R38" s="782">
        <f t="shared" si="0"/>
        <v>-1.33</v>
      </c>
      <c r="S38" s="793" t="str">
        <f t="shared" si="1"/>
        <v/>
      </c>
      <c r="T38" s="793" t="str">
        <f t="shared" si="2"/>
        <v/>
      </c>
      <c r="U38" s="793" t="str">
        <f t="shared" si="3"/>
        <v/>
      </c>
      <c r="V38" s="797" t="str">
        <f t="shared" si="4"/>
        <v/>
      </c>
      <c r="W38" s="783"/>
    </row>
    <row r="39" spans="1:23" ht="14.4" customHeight="1" x14ac:dyDescent="0.3">
      <c r="A39" s="844" t="s">
        <v>5540</v>
      </c>
      <c r="B39" s="793"/>
      <c r="C39" s="794"/>
      <c r="D39" s="795"/>
      <c r="E39" s="799"/>
      <c r="F39" s="778"/>
      <c r="G39" s="779"/>
      <c r="H39" s="774">
        <v>1</v>
      </c>
      <c r="I39" s="775">
        <v>4.8499999999999996</v>
      </c>
      <c r="J39" s="776">
        <v>14</v>
      </c>
      <c r="K39" s="780">
        <v>3.17</v>
      </c>
      <c r="L39" s="777">
        <v>5</v>
      </c>
      <c r="M39" s="777">
        <v>44</v>
      </c>
      <c r="N39" s="781">
        <v>14.72</v>
      </c>
      <c r="O39" s="777" t="s">
        <v>5472</v>
      </c>
      <c r="P39" s="796" t="s">
        <v>5541</v>
      </c>
      <c r="Q39" s="782">
        <f t="shared" si="0"/>
        <v>1</v>
      </c>
      <c r="R39" s="782">
        <f t="shared" si="0"/>
        <v>4.8499999999999996</v>
      </c>
      <c r="S39" s="793">
        <f t="shared" si="1"/>
        <v>14.72</v>
      </c>
      <c r="T39" s="793">
        <f t="shared" si="2"/>
        <v>14</v>
      </c>
      <c r="U39" s="793">
        <f t="shared" si="3"/>
        <v>-0.72000000000000064</v>
      </c>
      <c r="V39" s="797">
        <f t="shared" si="4"/>
        <v>0.95108695652173914</v>
      </c>
      <c r="W39" s="783"/>
    </row>
    <row r="40" spans="1:23" ht="14.4" customHeight="1" x14ac:dyDescent="0.3">
      <c r="A40" s="844" t="s">
        <v>5542</v>
      </c>
      <c r="B40" s="793"/>
      <c r="C40" s="794"/>
      <c r="D40" s="795"/>
      <c r="E40" s="799"/>
      <c r="F40" s="778"/>
      <c r="G40" s="779"/>
      <c r="H40" s="774">
        <v>1</v>
      </c>
      <c r="I40" s="775">
        <v>0.93</v>
      </c>
      <c r="J40" s="776">
        <v>3</v>
      </c>
      <c r="K40" s="780">
        <v>0.93</v>
      </c>
      <c r="L40" s="777">
        <v>2</v>
      </c>
      <c r="M40" s="777">
        <v>19</v>
      </c>
      <c r="N40" s="781">
        <v>6.24</v>
      </c>
      <c r="O40" s="777" t="s">
        <v>5472</v>
      </c>
      <c r="P40" s="796" t="s">
        <v>5543</v>
      </c>
      <c r="Q40" s="782">
        <f t="shared" si="0"/>
        <v>1</v>
      </c>
      <c r="R40" s="782">
        <f t="shared" si="0"/>
        <v>0.93</v>
      </c>
      <c r="S40" s="793">
        <f t="shared" si="1"/>
        <v>6.24</v>
      </c>
      <c r="T40" s="793">
        <f t="shared" si="2"/>
        <v>3</v>
      </c>
      <c r="U40" s="793">
        <f t="shared" si="3"/>
        <v>-3.24</v>
      </c>
      <c r="V40" s="797">
        <f t="shared" si="4"/>
        <v>0.48076923076923073</v>
      </c>
      <c r="W40" s="783"/>
    </row>
    <row r="41" spans="1:23" ht="14.4" customHeight="1" x14ac:dyDescent="0.3">
      <c r="A41" s="844" t="s">
        <v>5544</v>
      </c>
      <c r="B41" s="793"/>
      <c r="C41" s="794"/>
      <c r="D41" s="795"/>
      <c r="E41" s="799"/>
      <c r="F41" s="778"/>
      <c r="G41" s="779"/>
      <c r="H41" s="774">
        <v>2</v>
      </c>
      <c r="I41" s="775">
        <v>0.6</v>
      </c>
      <c r="J41" s="776">
        <v>3.5</v>
      </c>
      <c r="K41" s="780">
        <v>0.3</v>
      </c>
      <c r="L41" s="777">
        <v>1</v>
      </c>
      <c r="M41" s="777">
        <v>12</v>
      </c>
      <c r="N41" s="781">
        <v>3.96</v>
      </c>
      <c r="O41" s="777" t="s">
        <v>5472</v>
      </c>
      <c r="P41" s="796" t="s">
        <v>5545</v>
      </c>
      <c r="Q41" s="782">
        <f t="shared" si="0"/>
        <v>2</v>
      </c>
      <c r="R41" s="782">
        <f t="shared" si="0"/>
        <v>0.6</v>
      </c>
      <c r="S41" s="793">
        <f t="shared" si="1"/>
        <v>7.92</v>
      </c>
      <c r="T41" s="793">
        <f t="shared" si="2"/>
        <v>7</v>
      </c>
      <c r="U41" s="793">
        <f t="shared" si="3"/>
        <v>-0.91999999999999993</v>
      </c>
      <c r="V41" s="797">
        <f t="shared" si="4"/>
        <v>0.88383838383838387</v>
      </c>
      <c r="W41" s="783"/>
    </row>
    <row r="42" spans="1:23" ht="14.4" customHeight="1" x14ac:dyDescent="0.3">
      <c r="A42" s="844" t="s">
        <v>5546</v>
      </c>
      <c r="B42" s="788">
        <v>3</v>
      </c>
      <c r="C42" s="789">
        <v>8.8699999999999992</v>
      </c>
      <c r="D42" s="790">
        <v>5.3</v>
      </c>
      <c r="E42" s="799"/>
      <c r="F42" s="778"/>
      <c r="G42" s="779"/>
      <c r="H42" s="777">
        <v>1</v>
      </c>
      <c r="I42" s="778">
        <v>2.96</v>
      </c>
      <c r="J42" s="779">
        <v>6</v>
      </c>
      <c r="K42" s="780">
        <v>2.96</v>
      </c>
      <c r="L42" s="777">
        <v>3</v>
      </c>
      <c r="M42" s="777">
        <v>27</v>
      </c>
      <c r="N42" s="781">
        <v>8.89</v>
      </c>
      <c r="O42" s="777" t="s">
        <v>5472</v>
      </c>
      <c r="P42" s="796" t="s">
        <v>5547</v>
      </c>
      <c r="Q42" s="782">
        <f t="shared" si="0"/>
        <v>-2</v>
      </c>
      <c r="R42" s="782">
        <f t="shared" si="0"/>
        <v>-5.9099999999999993</v>
      </c>
      <c r="S42" s="793">
        <f t="shared" si="1"/>
        <v>8.89</v>
      </c>
      <c r="T42" s="793">
        <f t="shared" si="2"/>
        <v>6</v>
      </c>
      <c r="U42" s="793">
        <f t="shared" si="3"/>
        <v>-2.8900000000000006</v>
      </c>
      <c r="V42" s="797">
        <f t="shared" si="4"/>
        <v>0.67491563554555678</v>
      </c>
      <c r="W42" s="783"/>
    </row>
    <row r="43" spans="1:23" ht="14.4" customHeight="1" x14ac:dyDescent="0.3">
      <c r="A43" s="844" t="s">
        <v>5548</v>
      </c>
      <c r="B43" s="793"/>
      <c r="C43" s="794"/>
      <c r="D43" s="795"/>
      <c r="E43" s="774">
        <v>3</v>
      </c>
      <c r="F43" s="775">
        <v>8.01</v>
      </c>
      <c r="G43" s="776">
        <v>18.3</v>
      </c>
      <c r="H43" s="777">
        <v>1</v>
      </c>
      <c r="I43" s="778">
        <v>2.12</v>
      </c>
      <c r="J43" s="779">
        <v>14</v>
      </c>
      <c r="K43" s="780">
        <v>2.12</v>
      </c>
      <c r="L43" s="777">
        <v>6</v>
      </c>
      <c r="M43" s="777">
        <v>57</v>
      </c>
      <c r="N43" s="781">
        <v>18.88</v>
      </c>
      <c r="O43" s="777" t="s">
        <v>5472</v>
      </c>
      <c r="P43" s="796" t="s">
        <v>5549</v>
      </c>
      <c r="Q43" s="782">
        <f t="shared" si="0"/>
        <v>1</v>
      </c>
      <c r="R43" s="782">
        <f t="shared" si="0"/>
        <v>2.12</v>
      </c>
      <c r="S43" s="793">
        <f t="shared" si="1"/>
        <v>18.88</v>
      </c>
      <c r="T43" s="793">
        <f t="shared" si="2"/>
        <v>14</v>
      </c>
      <c r="U43" s="793">
        <f t="shared" si="3"/>
        <v>-4.879999999999999</v>
      </c>
      <c r="V43" s="797">
        <f t="shared" si="4"/>
        <v>0.74152542372881358</v>
      </c>
      <c r="W43" s="783"/>
    </row>
    <row r="44" spans="1:23" ht="14.4" customHeight="1" x14ac:dyDescent="0.3">
      <c r="A44" s="843" t="s">
        <v>5550</v>
      </c>
      <c r="B44" s="828"/>
      <c r="C44" s="829"/>
      <c r="D44" s="798"/>
      <c r="E44" s="830">
        <v>1</v>
      </c>
      <c r="F44" s="831">
        <v>4.0999999999999996</v>
      </c>
      <c r="G44" s="784">
        <v>32</v>
      </c>
      <c r="H44" s="832"/>
      <c r="I44" s="833"/>
      <c r="J44" s="785"/>
      <c r="K44" s="834">
        <v>4.2699999999999996</v>
      </c>
      <c r="L44" s="832">
        <v>11</v>
      </c>
      <c r="M44" s="832">
        <v>102</v>
      </c>
      <c r="N44" s="835">
        <v>33.979999999999997</v>
      </c>
      <c r="O44" s="832" t="s">
        <v>5472</v>
      </c>
      <c r="P44" s="836" t="s">
        <v>5551</v>
      </c>
      <c r="Q44" s="837">
        <f t="shared" si="0"/>
        <v>0</v>
      </c>
      <c r="R44" s="837">
        <f t="shared" si="0"/>
        <v>0</v>
      </c>
      <c r="S44" s="828" t="str">
        <f t="shared" si="1"/>
        <v/>
      </c>
      <c r="T44" s="828" t="str">
        <f t="shared" si="2"/>
        <v/>
      </c>
      <c r="U44" s="828" t="str">
        <f t="shared" si="3"/>
        <v/>
      </c>
      <c r="V44" s="838" t="str">
        <f t="shared" si="4"/>
        <v/>
      </c>
      <c r="W44" s="786"/>
    </row>
    <row r="45" spans="1:23" ht="14.4" customHeight="1" x14ac:dyDescent="0.3">
      <c r="A45" s="844" t="s">
        <v>5552</v>
      </c>
      <c r="B45" s="788">
        <v>16</v>
      </c>
      <c r="C45" s="789">
        <v>33.979999999999997</v>
      </c>
      <c r="D45" s="790">
        <v>6.6</v>
      </c>
      <c r="E45" s="799">
        <v>18</v>
      </c>
      <c r="F45" s="778">
        <v>39.03</v>
      </c>
      <c r="G45" s="779">
        <v>7.7</v>
      </c>
      <c r="H45" s="777">
        <v>11</v>
      </c>
      <c r="I45" s="778">
        <v>22.8</v>
      </c>
      <c r="J45" s="779">
        <v>5.9</v>
      </c>
      <c r="K45" s="780">
        <v>2.0299999999999998</v>
      </c>
      <c r="L45" s="777">
        <v>4</v>
      </c>
      <c r="M45" s="777">
        <v>35</v>
      </c>
      <c r="N45" s="781">
        <v>11.7</v>
      </c>
      <c r="O45" s="777" t="s">
        <v>5472</v>
      </c>
      <c r="P45" s="796" t="s">
        <v>5553</v>
      </c>
      <c r="Q45" s="782">
        <f t="shared" si="0"/>
        <v>-5</v>
      </c>
      <c r="R45" s="782">
        <f t="shared" si="0"/>
        <v>-11.179999999999996</v>
      </c>
      <c r="S45" s="793">
        <f t="shared" si="1"/>
        <v>128.69999999999999</v>
      </c>
      <c r="T45" s="793">
        <f t="shared" si="2"/>
        <v>64.900000000000006</v>
      </c>
      <c r="U45" s="793">
        <f t="shared" si="3"/>
        <v>-63.799999999999983</v>
      </c>
      <c r="V45" s="797">
        <f t="shared" si="4"/>
        <v>0.50427350427350437</v>
      </c>
      <c r="W45" s="783"/>
    </row>
    <row r="46" spans="1:23" ht="14.4" customHeight="1" x14ac:dyDescent="0.3">
      <c r="A46" s="843" t="s">
        <v>5554</v>
      </c>
      <c r="B46" s="840">
        <v>12</v>
      </c>
      <c r="C46" s="841">
        <v>30.94</v>
      </c>
      <c r="D46" s="792">
        <v>9.3000000000000007</v>
      </c>
      <c r="E46" s="839">
        <v>2</v>
      </c>
      <c r="F46" s="833">
        <v>4.2300000000000004</v>
      </c>
      <c r="G46" s="785">
        <v>4.5</v>
      </c>
      <c r="H46" s="832">
        <v>8</v>
      </c>
      <c r="I46" s="833">
        <v>18.489999999999998</v>
      </c>
      <c r="J46" s="785">
        <v>7.4</v>
      </c>
      <c r="K46" s="834">
        <v>2.36</v>
      </c>
      <c r="L46" s="832">
        <v>4</v>
      </c>
      <c r="M46" s="832">
        <v>40</v>
      </c>
      <c r="N46" s="835">
        <v>13.34</v>
      </c>
      <c r="O46" s="832" t="s">
        <v>5472</v>
      </c>
      <c r="P46" s="836" t="s">
        <v>5555</v>
      </c>
      <c r="Q46" s="837">
        <f t="shared" si="0"/>
        <v>-4</v>
      </c>
      <c r="R46" s="837">
        <f t="shared" si="0"/>
        <v>-12.450000000000003</v>
      </c>
      <c r="S46" s="828">
        <f t="shared" si="1"/>
        <v>106.72</v>
      </c>
      <c r="T46" s="828">
        <f t="shared" si="2"/>
        <v>59.2</v>
      </c>
      <c r="U46" s="828">
        <f t="shared" si="3"/>
        <v>-47.519999999999996</v>
      </c>
      <c r="V46" s="838">
        <f t="shared" si="4"/>
        <v>0.55472263868065974</v>
      </c>
      <c r="W46" s="786">
        <v>3</v>
      </c>
    </row>
    <row r="47" spans="1:23" ht="14.4" customHeight="1" x14ac:dyDescent="0.3">
      <c r="A47" s="843" t="s">
        <v>5556</v>
      </c>
      <c r="B47" s="840"/>
      <c r="C47" s="841"/>
      <c r="D47" s="792"/>
      <c r="E47" s="839">
        <v>2</v>
      </c>
      <c r="F47" s="833">
        <v>6.03</v>
      </c>
      <c r="G47" s="785">
        <v>7</v>
      </c>
      <c r="H47" s="832">
        <v>1</v>
      </c>
      <c r="I47" s="833">
        <v>3.45</v>
      </c>
      <c r="J47" s="785">
        <v>9</v>
      </c>
      <c r="K47" s="834">
        <v>3.45</v>
      </c>
      <c r="L47" s="832">
        <v>7</v>
      </c>
      <c r="M47" s="832">
        <v>64</v>
      </c>
      <c r="N47" s="835">
        <v>21.42</v>
      </c>
      <c r="O47" s="832" t="s">
        <v>5472</v>
      </c>
      <c r="P47" s="836" t="s">
        <v>5557</v>
      </c>
      <c r="Q47" s="837">
        <f t="shared" si="0"/>
        <v>1</v>
      </c>
      <c r="R47" s="837">
        <f t="shared" si="0"/>
        <v>3.45</v>
      </c>
      <c r="S47" s="828">
        <f t="shared" si="1"/>
        <v>21.42</v>
      </c>
      <c r="T47" s="828">
        <f t="shared" si="2"/>
        <v>9</v>
      </c>
      <c r="U47" s="828">
        <f t="shared" si="3"/>
        <v>-12.420000000000002</v>
      </c>
      <c r="V47" s="838">
        <f t="shared" si="4"/>
        <v>0.42016806722689071</v>
      </c>
      <c r="W47" s="786"/>
    </row>
    <row r="48" spans="1:23" ht="14.4" customHeight="1" x14ac:dyDescent="0.3">
      <c r="A48" s="844" t="s">
        <v>5558</v>
      </c>
      <c r="B48" s="793"/>
      <c r="C48" s="794"/>
      <c r="D48" s="795"/>
      <c r="E48" s="774">
        <v>3</v>
      </c>
      <c r="F48" s="775">
        <v>2.5099999999999998</v>
      </c>
      <c r="G48" s="776">
        <v>4.3</v>
      </c>
      <c r="H48" s="777">
        <v>2</v>
      </c>
      <c r="I48" s="778">
        <v>1.42</v>
      </c>
      <c r="J48" s="779">
        <v>3.5</v>
      </c>
      <c r="K48" s="780">
        <v>0.66</v>
      </c>
      <c r="L48" s="777">
        <v>2</v>
      </c>
      <c r="M48" s="777">
        <v>17</v>
      </c>
      <c r="N48" s="781">
        <v>5.65</v>
      </c>
      <c r="O48" s="777" t="s">
        <v>5472</v>
      </c>
      <c r="P48" s="796" t="s">
        <v>5559</v>
      </c>
      <c r="Q48" s="782">
        <f t="shared" si="0"/>
        <v>2</v>
      </c>
      <c r="R48" s="782">
        <f t="shared" si="0"/>
        <v>1.42</v>
      </c>
      <c r="S48" s="793">
        <f t="shared" si="1"/>
        <v>11.3</v>
      </c>
      <c r="T48" s="793">
        <f t="shared" si="2"/>
        <v>7</v>
      </c>
      <c r="U48" s="793">
        <f t="shared" si="3"/>
        <v>-4.3000000000000007</v>
      </c>
      <c r="V48" s="797">
        <f t="shared" si="4"/>
        <v>0.61946902654867253</v>
      </c>
      <c r="W48" s="783"/>
    </row>
    <row r="49" spans="1:23" ht="14.4" customHeight="1" x14ac:dyDescent="0.3">
      <c r="A49" s="843" t="s">
        <v>5560</v>
      </c>
      <c r="B49" s="828">
        <v>3</v>
      </c>
      <c r="C49" s="829">
        <v>5.66</v>
      </c>
      <c r="D49" s="798">
        <v>25</v>
      </c>
      <c r="E49" s="830">
        <v>1</v>
      </c>
      <c r="F49" s="831">
        <v>2.17</v>
      </c>
      <c r="G49" s="784">
        <v>20</v>
      </c>
      <c r="H49" s="832">
        <v>1</v>
      </c>
      <c r="I49" s="833">
        <v>2.15</v>
      </c>
      <c r="J49" s="787">
        <v>25</v>
      </c>
      <c r="K49" s="834">
        <v>1.48</v>
      </c>
      <c r="L49" s="832">
        <v>4</v>
      </c>
      <c r="M49" s="832">
        <v>40</v>
      </c>
      <c r="N49" s="835">
        <v>13.26</v>
      </c>
      <c r="O49" s="832" t="s">
        <v>5472</v>
      </c>
      <c r="P49" s="836" t="s">
        <v>5559</v>
      </c>
      <c r="Q49" s="837">
        <f t="shared" si="0"/>
        <v>-2</v>
      </c>
      <c r="R49" s="837">
        <f t="shared" si="0"/>
        <v>-3.5100000000000002</v>
      </c>
      <c r="S49" s="828">
        <f t="shared" si="1"/>
        <v>13.26</v>
      </c>
      <c r="T49" s="828">
        <f t="shared" si="2"/>
        <v>25</v>
      </c>
      <c r="U49" s="828">
        <f t="shared" si="3"/>
        <v>11.74</v>
      </c>
      <c r="V49" s="838">
        <f t="shared" si="4"/>
        <v>1.8853695324283559</v>
      </c>
      <c r="W49" s="786">
        <v>12</v>
      </c>
    </row>
    <row r="50" spans="1:23" ht="14.4" customHeight="1" x14ac:dyDescent="0.3">
      <c r="A50" s="843" t="s">
        <v>5561</v>
      </c>
      <c r="B50" s="828">
        <v>1</v>
      </c>
      <c r="C50" s="829">
        <v>4.5599999999999996</v>
      </c>
      <c r="D50" s="798">
        <v>33</v>
      </c>
      <c r="E50" s="830"/>
      <c r="F50" s="831"/>
      <c r="G50" s="784"/>
      <c r="H50" s="832"/>
      <c r="I50" s="833"/>
      <c r="J50" s="785"/>
      <c r="K50" s="834">
        <v>4.5599999999999996</v>
      </c>
      <c r="L50" s="832">
        <v>13</v>
      </c>
      <c r="M50" s="832">
        <v>116</v>
      </c>
      <c r="N50" s="835">
        <v>38.79</v>
      </c>
      <c r="O50" s="832" t="s">
        <v>5472</v>
      </c>
      <c r="P50" s="836" t="s">
        <v>5559</v>
      </c>
      <c r="Q50" s="837">
        <f t="shared" si="0"/>
        <v>-1</v>
      </c>
      <c r="R50" s="837">
        <f t="shared" si="0"/>
        <v>-4.5599999999999996</v>
      </c>
      <c r="S50" s="828" t="str">
        <f t="shared" si="1"/>
        <v/>
      </c>
      <c r="T50" s="828" t="str">
        <f t="shared" si="2"/>
        <v/>
      </c>
      <c r="U50" s="828" t="str">
        <f t="shared" si="3"/>
        <v/>
      </c>
      <c r="V50" s="838" t="str">
        <f t="shared" si="4"/>
        <v/>
      </c>
      <c r="W50" s="786"/>
    </row>
    <row r="51" spans="1:23" ht="14.4" customHeight="1" x14ac:dyDescent="0.3">
      <c r="A51" s="844" t="s">
        <v>5562</v>
      </c>
      <c r="B51" s="793">
        <v>67</v>
      </c>
      <c r="C51" s="794">
        <v>74.83</v>
      </c>
      <c r="D51" s="795">
        <v>4.3</v>
      </c>
      <c r="E51" s="774">
        <v>89</v>
      </c>
      <c r="F51" s="775">
        <v>95.87</v>
      </c>
      <c r="G51" s="776">
        <v>4.3</v>
      </c>
      <c r="H51" s="777">
        <v>57</v>
      </c>
      <c r="I51" s="778">
        <v>63.07</v>
      </c>
      <c r="J51" s="779">
        <v>4.4000000000000004</v>
      </c>
      <c r="K51" s="780">
        <v>1.06</v>
      </c>
      <c r="L51" s="777">
        <v>2</v>
      </c>
      <c r="M51" s="777">
        <v>18</v>
      </c>
      <c r="N51" s="781">
        <v>6</v>
      </c>
      <c r="O51" s="777" t="s">
        <v>5472</v>
      </c>
      <c r="P51" s="796" t="s">
        <v>5563</v>
      </c>
      <c r="Q51" s="782">
        <f t="shared" si="0"/>
        <v>-10</v>
      </c>
      <c r="R51" s="782">
        <f t="shared" si="0"/>
        <v>-11.759999999999998</v>
      </c>
      <c r="S51" s="793">
        <f t="shared" si="1"/>
        <v>342</v>
      </c>
      <c r="T51" s="793">
        <f t="shared" si="2"/>
        <v>250.8</v>
      </c>
      <c r="U51" s="793">
        <f t="shared" si="3"/>
        <v>-91.199999999999989</v>
      </c>
      <c r="V51" s="797">
        <f t="shared" si="4"/>
        <v>0.73333333333333339</v>
      </c>
      <c r="W51" s="783">
        <v>21</v>
      </c>
    </row>
    <row r="52" spans="1:23" ht="14.4" customHeight="1" x14ac:dyDescent="0.3">
      <c r="A52" s="843" t="s">
        <v>5564</v>
      </c>
      <c r="B52" s="828">
        <v>3</v>
      </c>
      <c r="C52" s="829">
        <v>3.95</v>
      </c>
      <c r="D52" s="798">
        <v>6.3</v>
      </c>
      <c r="E52" s="830">
        <v>11</v>
      </c>
      <c r="F52" s="831">
        <v>13.51</v>
      </c>
      <c r="G52" s="784">
        <v>7.4</v>
      </c>
      <c r="H52" s="832">
        <v>6</v>
      </c>
      <c r="I52" s="833">
        <v>8.4</v>
      </c>
      <c r="J52" s="787">
        <v>9</v>
      </c>
      <c r="K52" s="834">
        <v>1.22</v>
      </c>
      <c r="L52" s="832">
        <v>3</v>
      </c>
      <c r="M52" s="832">
        <v>24</v>
      </c>
      <c r="N52" s="835">
        <v>7.98</v>
      </c>
      <c r="O52" s="832" t="s">
        <v>5472</v>
      </c>
      <c r="P52" s="836" t="s">
        <v>5565</v>
      </c>
      <c r="Q52" s="837">
        <f t="shared" si="0"/>
        <v>3</v>
      </c>
      <c r="R52" s="837">
        <f t="shared" si="0"/>
        <v>4.45</v>
      </c>
      <c r="S52" s="828">
        <f t="shared" si="1"/>
        <v>47.88</v>
      </c>
      <c r="T52" s="828">
        <f t="shared" si="2"/>
        <v>54</v>
      </c>
      <c r="U52" s="828">
        <f t="shared" si="3"/>
        <v>6.1199999999999974</v>
      </c>
      <c r="V52" s="838">
        <f t="shared" si="4"/>
        <v>1.1278195488721805</v>
      </c>
      <c r="W52" s="786">
        <v>17</v>
      </c>
    </row>
    <row r="53" spans="1:23" ht="14.4" customHeight="1" x14ac:dyDescent="0.3">
      <c r="A53" s="843" t="s">
        <v>5566</v>
      </c>
      <c r="B53" s="828"/>
      <c r="C53" s="829"/>
      <c r="D53" s="798"/>
      <c r="E53" s="830">
        <v>1</v>
      </c>
      <c r="F53" s="831">
        <v>0.86</v>
      </c>
      <c r="G53" s="784">
        <v>2</v>
      </c>
      <c r="H53" s="832">
        <v>1</v>
      </c>
      <c r="I53" s="833">
        <v>1.61</v>
      </c>
      <c r="J53" s="785">
        <v>4</v>
      </c>
      <c r="K53" s="834">
        <v>1.94</v>
      </c>
      <c r="L53" s="832">
        <v>5</v>
      </c>
      <c r="M53" s="832">
        <v>46</v>
      </c>
      <c r="N53" s="835">
        <v>15.23</v>
      </c>
      <c r="O53" s="832" t="s">
        <v>5472</v>
      </c>
      <c r="P53" s="836" t="s">
        <v>5567</v>
      </c>
      <c r="Q53" s="837">
        <f t="shared" si="0"/>
        <v>1</v>
      </c>
      <c r="R53" s="837">
        <f t="shared" si="0"/>
        <v>1.61</v>
      </c>
      <c r="S53" s="828">
        <f t="shared" si="1"/>
        <v>15.23</v>
      </c>
      <c r="T53" s="828">
        <f t="shared" si="2"/>
        <v>4</v>
      </c>
      <c r="U53" s="828">
        <f t="shared" si="3"/>
        <v>-11.23</v>
      </c>
      <c r="V53" s="838">
        <f t="shared" si="4"/>
        <v>0.26263952724885092</v>
      </c>
      <c r="W53" s="786"/>
    </row>
    <row r="54" spans="1:23" ht="14.4" customHeight="1" x14ac:dyDescent="0.3">
      <c r="A54" s="844" t="s">
        <v>5568</v>
      </c>
      <c r="B54" s="788">
        <v>71</v>
      </c>
      <c r="C54" s="789">
        <v>29.74</v>
      </c>
      <c r="D54" s="790">
        <v>3.3</v>
      </c>
      <c r="E54" s="799">
        <v>64</v>
      </c>
      <c r="F54" s="778">
        <v>22.97</v>
      </c>
      <c r="G54" s="779">
        <v>3.1</v>
      </c>
      <c r="H54" s="777">
        <v>61</v>
      </c>
      <c r="I54" s="778">
        <v>24.76</v>
      </c>
      <c r="J54" s="779">
        <v>2.8</v>
      </c>
      <c r="K54" s="780">
        <v>0.39</v>
      </c>
      <c r="L54" s="777">
        <v>1</v>
      </c>
      <c r="M54" s="777">
        <v>10</v>
      </c>
      <c r="N54" s="781">
        <v>3.42</v>
      </c>
      <c r="O54" s="777" t="s">
        <v>5472</v>
      </c>
      <c r="P54" s="796" t="s">
        <v>5569</v>
      </c>
      <c r="Q54" s="782">
        <f t="shared" si="0"/>
        <v>-10</v>
      </c>
      <c r="R54" s="782">
        <f t="shared" si="0"/>
        <v>-4.9799999999999969</v>
      </c>
      <c r="S54" s="793">
        <f t="shared" si="1"/>
        <v>208.62</v>
      </c>
      <c r="T54" s="793">
        <f t="shared" si="2"/>
        <v>170.79999999999998</v>
      </c>
      <c r="U54" s="793">
        <f t="shared" si="3"/>
        <v>-37.820000000000022</v>
      </c>
      <c r="V54" s="797">
        <f t="shared" si="4"/>
        <v>0.81871345029239762</v>
      </c>
      <c r="W54" s="783">
        <v>7</v>
      </c>
    </row>
    <row r="55" spans="1:23" ht="14.4" customHeight="1" x14ac:dyDescent="0.3">
      <c r="A55" s="843" t="s">
        <v>5570</v>
      </c>
      <c r="B55" s="840">
        <v>12</v>
      </c>
      <c r="C55" s="841">
        <v>6.05</v>
      </c>
      <c r="D55" s="792">
        <v>3.5</v>
      </c>
      <c r="E55" s="839">
        <v>15</v>
      </c>
      <c r="F55" s="833">
        <v>10.53</v>
      </c>
      <c r="G55" s="785">
        <v>7.5</v>
      </c>
      <c r="H55" s="832">
        <v>17</v>
      </c>
      <c r="I55" s="833">
        <v>10.48</v>
      </c>
      <c r="J55" s="787">
        <v>5.0999999999999996</v>
      </c>
      <c r="K55" s="834">
        <v>0.45</v>
      </c>
      <c r="L55" s="832">
        <v>1</v>
      </c>
      <c r="M55" s="832">
        <v>12</v>
      </c>
      <c r="N55" s="835">
        <v>3.87</v>
      </c>
      <c r="O55" s="832" t="s">
        <v>5472</v>
      </c>
      <c r="P55" s="836" t="s">
        <v>5571</v>
      </c>
      <c r="Q55" s="837">
        <f t="shared" si="0"/>
        <v>5</v>
      </c>
      <c r="R55" s="837">
        <f t="shared" si="0"/>
        <v>4.4300000000000006</v>
      </c>
      <c r="S55" s="828">
        <f t="shared" si="1"/>
        <v>65.790000000000006</v>
      </c>
      <c r="T55" s="828">
        <f t="shared" si="2"/>
        <v>86.699999999999989</v>
      </c>
      <c r="U55" s="828">
        <f t="shared" si="3"/>
        <v>20.909999999999982</v>
      </c>
      <c r="V55" s="838">
        <f t="shared" si="4"/>
        <v>1.3178294573643408</v>
      </c>
      <c r="W55" s="786">
        <v>31</v>
      </c>
    </row>
    <row r="56" spans="1:23" ht="14.4" customHeight="1" x14ac:dyDescent="0.3">
      <c r="A56" s="843" t="s">
        <v>5572</v>
      </c>
      <c r="B56" s="840">
        <v>2</v>
      </c>
      <c r="C56" s="841">
        <v>2.2599999999999998</v>
      </c>
      <c r="D56" s="792">
        <v>14</v>
      </c>
      <c r="E56" s="839"/>
      <c r="F56" s="833"/>
      <c r="G56" s="785"/>
      <c r="H56" s="832"/>
      <c r="I56" s="833"/>
      <c r="J56" s="785"/>
      <c r="K56" s="834">
        <v>0.6</v>
      </c>
      <c r="L56" s="832">
        <v>2</v>
      </c>
      <c r="M56" s="832">
        <v>17</v>
      </c>
      <c r="N56" s="835">
        <v>5.72</v>
      </c>
      <c r="O56" s="832" t="s">
        <v>5472</v>
      </c>
      <c r="P56" s="836" t="s">
        <v>5573</v>
      </c>
      <c r="Q56" s="837">
        <f t="shared" si="0"/>
        <v>-2</v>
      </c>
      <c r="R56" s="837">
        <f t="shared" si="0"/>
        <v>-2.2599999999999998</v>
      </c>
      <c r="S56" s="828" t="str">
        <f t="shared" si="1"/>
        <v/>
      </c>
      <c r="T56" s="828" t="str">
        <f t="shared" si="2"/>
        <v/>
      </c>
      <c r="U56" s="828" t="str">
        <f t="shared" si="3"/>
        <v/>
      </c>
      <c r="V56" s="838" t="str">
        <f t="shared" si="4"/>
        <v/>
      </c>
      <c r="W56" s="786"/>
    </row>
    <row r="57" spans="1:23" ht="14.4" customHeight="1" x14ac:dyDescent="0.3">
      <c r="A57" s="844" t="s">
        <v>5574</v>
      </c>
      <c r="B57" s="788">
        <v>15</v>
      </c>
      <c r="C57" s="789">
        <v>13.29</v>
      </c>
      <c r="D57" s="790">
        <v>4.3</v>
      </c>
      <c r="E57" s="799">
        <v>2</v>
      </c>
      <c r="F57" s="778">
        <v>2.11</v>
      </c>
      <c r="G57" s="779">
        <v>5</v>
      </c>
      <c r="H57" s="777">
        <v>4</v>
      </c>
      <c r="I57" s="778">
        <v>2.88</v>
      </c>
      <c r="J57" s="779">
        <v>3.3</v>
      </c>
      <c r="K57" s="780">
        <v>0.66</v>
      </c>
      <c r="L57" s="777">
        <v>2</v>
      </c>
      <c r="M57" s="777">
        <v>15</v>
      </c>
      <c r="N57" s="781">
        <v>4.92</v>
      </c>
      <c r="O57" s="777" t="s">
        <v>5472</v>
      </c>
      <c r="P57" s="796" t="s">
        <v>5575</v>
      </c>
      <c r="Q57" s="782">
        <f t="shared" si="0"/>
        <v>-11</v>
      </c>
      <c r="R57" s="782">
        <f t="shared" si="0"/>
        <v>-10.41</v>
      </c>
      <c r="S57" s="793">
        <f t="shared" si="1"/>
        <v>19.68</v>
      </c>
      <c r="T57" s="793">
        <f t="shared" si="2"/>
        <v>13.2</v>
      </c>
      <c r="U57" s="793">
        <f t="shared" si="3"/>
        <v>-6.48</v>
      </c>
      <c r="V57" s="797">
        <f t="shared" si="4"/>
        <v>0.6707317073170731</v>
      </c>
      <c r="W57" s="783"/>
    </row>
    <row r="58" spans="1:23" ht="14.4" customHeight="1" x14ac:dyDescent="0.3">
      <c r="A58" s="843" t="s">
        <v>5576</v>
      </c>
      <c r="B58" s="840">
        <v>11</v>
      </c>
      <c r="C58" s="841">
        <v>11.88</v>
      </c>
      <c r="D58" s="792">
        <v>4.7</v>
      </c>
      <c r="E58" s="839">
        <v>4</v>
      </c>
      <c r="F58" s="833">
        <v>5.08</v>
      </c>
      <c r="G58" s="785">
        <v>6.5</v>
      </c>
      <c r="H58" s="832">
        <v>2</v>
      </c>
      <c r="I58" s="833">
        <v>3.83</v>
      </c>
      <c r="J58" s="785">
        <v>6</v>
      </c>
      <c r="K58" s="834">
        <v>1.05</v>
      </c>
      <c r="L58" s="832">
        <v>2</v>
      </c>
      <c r="M58" s="832">
        <v>21</v>
      </c>
      <c r="N58" s="835">
        <v>6.92</v>
      </c>
      <c r="O58" s="832" t="s">
        <v>5472</v>
      </c>
      <c r="P58" s="836" t="s">
        <v>5577</v>
      </c>
      <c r="Q58" s="837">
        <f t="shared" si="0"/>
        <v>-9</v>
      </c>
      <c r="R58" s="837">
        <f t="shared" si="0"/>
        <v>-8.0500000000000007</v>
      </c>
      <c r="S58" s="828">
        <f t="shared" si="1"/>
        <v>13.84</v>
      </c>
      <c r="T58" s="828">
        <f t="shared" si="2"/>
        <v>12</v>
      </c>
      <c r="U58" s="828">
        <f t="shared" si="3"/>
        <v>-1.8399999999999999</v>
      </c>
      <c r="V58" s="838">
        <f t="shared" si="4"/>
        <v>0.86705202312138729</v>
      </c>
      <c r="W58" s="786"/>
    </row>
    <row r="59" spans="1:23" ht="14.4" customHeight="1" x14ac:dyDescent="0.3">
      <c r="A59" s="843" t="s">
        <v>5578</v>
      </c>
      <c r="B59" s="840"/>
      <c r="C59" s="841"/>
      <c r="D59" s="792"/>
      <c r="E59" s="839"/>
      <c r="F59" s="833"/>
      <c r="G59" s="785"/>
      <c r="H59" s="832">
        <v>1</v>
      </c>
      <c r="I59" s="833">
        <v>2.2599999999999998</v>
      </c>
      <c r="J59" s="787">
        <v>48</v>
      </c>
      <c r="K59" s="834">
        <v>2.2000000000000002</v>
      </c>
      <c r="L59" s="832">
        <v>6</v>
      </c>
      <c r="M59" s="832">
        <v>50</v>
      </c>
      <c r="N59" s="835">
        <v>16.68</v>
      </c>
      <c r="O59" s="832" t="s">
        <v>5472</v>
      </c>
      <c r="P59" s="836" t="s">
        <v>5579</v>
      </c>
      <c r="Q59" s="837">
        <f t="shared" si="0"/>
        <v>1</v>
      </c>
      <c r="R59" s="837">
        <f t="shared" si="0"/>
        <v>2.2599999999999998</v>
      </c>
      <c r="S59" s="828">
        <f t="shared" si="1"/>
        <v>16.68</v>
      </c>
      <c r="T59" s="828">
        <f t="shared" si="2"/>
        <v>48</v>
      </c>
      <c r="U59" s="828">
        <f t="shared" si="3"/>
        <v>31.32</v>
      </c>
      <c r="V59" s="838">
        <f t="shared" si="4"/>
        <v>2.8776978417266186</v>
      </c>
      <c r="W59" s="786">
        <v>31</v>
      </c>
    </row>
    <row r="60" spans="1:23" ht="14.4" customHeight="1" x14ac:dyDescent="0.3">
      <c r="A60" s="844" t="s">
        <v>5580</v>
      </c>
      <c r="B60" s="793">
        <v>6</v>
      </c>
      <c r="C60" s="794">
        <v>4.3600000000000003</v>
      </c>
      <c r="D60" s="795">
        <v>4.7</v>
      </c>
      <c r="E60" s="799">
        <v>9</v>
      </c>
      <c r="F60" s="778">
        <v>6.03</v>
      </c>
      <c r="G60" s="779">
        <v>3.7</v>
      </c>
      <c r="H60" s="774">
        <v>14</v>
      </c>
      <c r="I60" s="775">
        <v>10.74</v>
      </c>
      <c r="J60" s="776">
        <v>4.5999999999999996</v>
      </c>
      <c r="K60" s="780">
        <v>0.56999999999999995</v>
      </c>
      <c r="L60" s="777">
        <v>2</v>
      </c>
      <c r="M60" s="777">
        <v>14</v>
      </c>
      <c r="N60" s="781">
        <v>4.72</v>
      </c>
      <c r="O60" s="777" t="s">
        <v>5472</v>
      </c>
      <c r="P60" s="796" t="s">
        <v>5581</v>
      </c>
      <c r="Q60" s="782">
        <f t="shared" si="0"/>
        <v>8</v>
      </c>
      <c r="R60" s="782">
        <f t="shared" si="0"/>
        <v>6.38</v>
      </c>
      <c r="S60" s="793">
        <f t="shared" si="1"/>
        <v>66.08</v>
      </c>
      <c r="T60" s="793">
        <f t="shared" si="2"/>
        <v>64.399999999999991</v>
      </c>
      <c r="U60" s="793">
        <f t="shared" si="3"/>
        <v>-1.6800000000000068</v>
      </c>
      <c r="V60" s="797">
        <f t="shared" si="4"/>
        <v>0.97457627118644052</v>
      </c>
      <c r="W60" s="783">
        <v>11</v>
      </c>
    </row>
    <row r="61" spans="1:23" ht="14.4" customHeight="1" x14ac:dyDescent="0.3">
      <c r="A61" s="843" t="s">
        <v>5582</v>
      </c>
      <c r="B61" s="828">
        <v>2</v>
      </c>
      <c r="C61" s="829">
        <v>2.1800000000000002</v>
      </c>
      <c r="D61" s="798">
        <v>8.5</v>
      </c>
      <c r="E61" s="839">
        <v>2</v>
      </c>
      <c r="F61" s="833">
        <v>1.46</v>
      </c>
      <c r="G61" s="785">
        <v>7</v>
      </c>
      <c r="H61" s="830">
        <v>4</v>
      </c>
      <c r="I61" s="831">
        <v>3.97</v>
      </c>
      <c r="J61" s="787">
        <v>5.5</v>
      </c>
      <c r="K61" s="834">
        <v>0.62</v>
      </c>
      <c r="L61" s="832">
        <v>2</v>
      </c>
      <c r="M61" s="832">
        <v>16</v>
      </c>
      <c r="N61" s="835">
        <v>5.44</v>
      </c>
      <c r="O61" s="832" t="s">
        <v>5472</v>
      </c>
      <c r="P61" s="836" t="s">
        <v>5583</v>
      </c>
      <c r="Q61" s="837">
        <f t="shared" si="0"/>
        <v>2</v>
      </c>
      <c r="R61" s="837">
        <f t="shared" si="0"/>
        <v>1.79</v>
      </c>
      <c r="S61" s="828">
        <f t="shared" si="1"/>
        <v>21.76</v>
      </c>
      <c r="T61" s="828">
        <f t="shared" si="2"/>
        <v>22</v>
      </c>
      <c r="U61" s="828">
        <f t="shared" si="3"/>
        <v>0.23999999999999844</v>
      </c>
      <c r="V61" s="838">
        <f t="shared" si="4"/>
        <v>1.0110294117647058</v>
      </c>
      <c r="W61" s="786">
        <v>1</v>
      </c>
    </row>
    <row r="62" spans="1:23" ht="14.4" customHeight="1" x14ac:dyDescent="0.3">
      <c r="A62" s="844" t="s">
        <v>5584</v>
      </c>
      <c r="B62" s="793">
        <v>112</v>
      </c>
      <c r="C62" s="794">
        <v>95.14</v>
      </c>
      <c r="D62" s="795">
        <v>3.1</v>
      </c>
      <c r="E62" s="774">
        <v>137</v>
      </c>
      <c r="F62" s="775">
        <v>117.74</v>
      </c>
      <c r="G62" s="776">
        <v>3.2</v>
      </c>
      <c r="H62" s="777">
        <v>112</v>
      </c>
      <c r="I62" s="778">
        <v>94.95</v>
      </c>
      <c r="J62" s="779">
        <v>3</v>
      </c>
      <c r="K62" s="780">
        <v>0.81</v>
      </c>
      <c r="L62" s="777">
        <v>2</v>
      </c>
      <c r="M62" s="777">
        <v>14</v>
      </c>
      <c r="N62" s="781">
        <v>4.75</v>
      </c>
      <c r="O62" s="777" t="s">
        <v>5472</v>
      </c>
      <c r="P62" s="796" t="s">
        <v>5585</v>
      </c>
      <c r="Q62" s="782">
        <f t="shared" si="0"/>
        <v>0</v>
      </c>
      <c r="R62" s="782">
        <f t="shared" si="0"/>
        <v>-0.18999999999999773</v>
      </c>
      <c r="S62" s="793">
        <f t="shared" si="1"/>
        <v>532</v>
      </c>
      <c r="T62" s="793">
        <f t="shared" si="2"/>
        <v>336</v>
      </c>
      <c r="U62" s="793">
        <f t="shared" si="3"/>
        <v>-196</v>
      </c>
      <c r="V62" s="797">
        <f t="shared" si="4"/>
        <v>0.63157894736842102</v>
      </c>
      <c r="W62" s="783">
        <v>10</v>
      </c>
    </row>
    <row r="63" spans="1:23" ht="14.4" customHeight="1" x14ac:dyDescent="0.3">
      <c r="A63" s="843" t="s">
        <v>5586</v>
      </c>
      <c r="B63" s="828">
        <v>20</v>
      </c>
      <c r="C63" s="829">
        <v>26.75</v>
      </c>
      <c r="D63" s="798">
        <v>4.5999999999999996</v>
      </c>
      <c r="E63" s="830">
        <v>19</v>
      </c>
      <c r="F63" s="831">
        <v>23.13</v>
      </c>
      <c r="G63" s="784">
        <v>4.8</v>
      </c>
      <c r="H63" s="832">
        <v>18</v>
      </c>
      <c r="I63" s="833">
        <v>23.57</v>
      </c>
      <c r="J63" s="787">
        <v>7.4</v>
      </c>
      <c r="K63" s="834">
        <v>1.1200000000000001</v>
      </c>
      <c r="L63" s="832">
        <v>2</v>
      </c>
      <c r="M63" s="832">
        <v>20</v>
      </c>
      <c r="N63" s="835">
        <v>6.73</v>
      </c>
      <c r="O63" s="832" t="s">
        <v>5472</v>
      </c>
      <c r="P63" s="836" t="s">
        <v>5587</v>
      </c>
      <c r="Q63" s="837">
        <f t="shared" si="0"/>
        <v>-2</v>
      </c>
      <c r="R63" s="837">
        <f t="shared" si="0"/>
        <v>-3.1799999999999997</v>
      </c>
      <c r="S63" s="828">
        <f t="shared" si="1"/>
        <v>121.14000000000001</v>
      </c>
      <c r="T63" s="828">
        <f t="shared" si="2"/>
        <v>133.20000000000002</v>
      </c>
      <c r="U63" s="828">
        <f t="shared" si="3"/>
        <v>12.060000000000002</v>
      </c>
      <c r="V63" s="838">
        <f t="shared" si="4"/>
        <v>1.0995542347696881</v>
      </c>
      <c r="W63" s="786">
        <v>51</v>
      </c>
    </row>
    <row r="64" spans="1:23" ht="14.4" customHeight="1" x14ac:dyDescent="0.3">
      <c r="A64" s="843" t="s">
        <v>5588</v>
      </c>
      <c r="B64" s="828">
        <v>2</v>
      </c>
      <c r="C64" s="829">
        <v>3.7</v>
      </c>
      <c r="D64" s="798">
        <v>8.5</v>
      </c>
      <c r="E64" s="830">
        <v>1</v>
      </c>
      <c r="F64" s="831">
        <v>1.4</v>
      </c>
      <c r="G64" s="784">
        <v>3</v>
      </c>
      <c r="H64" s="832">
        <v>1</v>
      </c>
      <c r="I64" s="833">
        <v>1.25</v>
      </c>
      <c r="J64" s="785">
        <v>3</v>
      </c>
      <c r="K64" s="834">
        <v>1.58</v>
      </c>
      <c r="L64" s="832">
        <v>4</v>
      </c>
      <c r="M64" s="832">
        <v>32</v>
      </c>
      <c r="N64" s="835">
        <v>10.64</v>
      </c>
      <c r="O64" s="832" t="s">
        <v>5472</v>
      </c>
      <c r="P64" s="836" t="s">
        <v>5589</v>
      </c>
      <c r="Q64" s="837">
        <f t="shared" si="0"/>
        <v>-1</v>
      </c>
      <c r="R64" s="837">
        <f t="shared" si="0"/>
        <v>-2.4500000000000002</v>
      </c>
      <c r="S64" s="828">
        <f t="shared" si="1"/>
        <v>10.64</v>
      </c>
      <c r="T64" s="828">
        <f t="shared" si="2"/>
        <v>3</v>
      </c>
      <c r="U64" s="828">
        <f t="shared" si="3"/>
        <v>-7.6400000000000006</v>
      </c>
      <c r="V64" s="838">
        <f t="shared" si="4"/>
        <v>0.28195488721804512</v>
      </c>
      <c r="W64" s="786"/>
    </row>
    <row r="65" spans="1:23" ht="14.4" customHeight="1" x14ac:dyDescent="0.3">
      <c r="A65" s="844" t="s">
        <v>5590</v>
      </c>
      <c r="B65" s="788">
        <v>22</v>
      </c>
      <c r="C65" s="789">
        <v>11.65</v>
      </c>
      <c r="D65" s="790">
        <v>2.4</v>
      </c>
      <c r="E65" s="799">
        <v>20</v>
      </c>
      <c r="F65" s="778">
        <v>10.38</v>
      </c>
      <c r="G65" s="779">
        <v>2.8</v>
      </c>
      <c r="H65" s="777">
        <v>16</v>
      </c>
      <c r="I65" s="778">
        <v>8.1999999999999993</v>
      </c>
      <c r="J65" s="779">
        <v>3.2</v>
      </c>
      <c r="K65" s="780">
        <v>0.51</v>
      </c>
      <c r="L65" s="777">
        <v>1</v>
      </c>
      <c r="M65" s="777">
        <v>13</v>
      </c>
      <c r="N65" s="781">
        <v>4.3099999999999996</v>
      </c>
      <c r="O65" s="777" t="s">
        <v>5472</v>
      </c>
      <c r="P65" s="796" t="s">
        <v>5591</v>
      </c>
      <c r="Q65" s="782">
        <f t="shared" si="0"/>
        <v>-6</v>
      </c>
      <c r="R65" s="782">
        <f t="shared" si="0"/>
        <v>-3.4500000000000011</v>
      </c>
      <c r="S65" s="793">
        <f t="shared" si="1"/>
        <v>68.959999999999994</v>
      </c>
      <c r="T65" s="793">
        <f t="shared" si="2"/>
        <v>51.2</v>
      </c>
      <c r="U65" s="793">
        <f t="shared" si="3"/>
        <v>-17.759999999999991</v>
      </c>
      <c r="V65" s="797">
        <f t="shared" si="4"/>
        <v>0.74245939675174022</v>
      </c>
      <c r="W65" s="783">
        <v>3</v>
      </c>
    </row>
    <row r="66" spans="1:23" ht="14.4" customHeight="1" x14ac:dyDescent="0.3">
      <c r="A66" s="843" t="s">
        <v>5592</v>
      </c>
      <c r="B66" s="840">
        <v>2</v>
      </c>
      <c r="C66" s="841">
        <v>2.34</v>
      </c>
      <c r="D66" s="792">
        <v>10</v>
      </c>
      <c r="E66" s="839"/>
      <c r="F66" s="833"/>
      <c r="G66" s="785"/>
      <c r="H66" s="832">
        <v>1</v>
      </c>
      <c r="I66" s="833">
        <v>0.82</v>
      </c>
      <c r="J66" s="785">
        <v>3</v>
      </c>
      <c r="K66" s="834">
        <v>0.74</v>
      </c>
      <c r="L66" s="832">
        <v>2</v>
      </c>
      <c r="M66" s="832">
        <v>22</v>
      </c>
      <c r="N66" s="835">
        <v>7.31</v>
      </c>
      <c r="O66" s="832" t="s">
        <v>5472</v>
      </c>
      <c r="P66" s="836" t="s">
        <v>5593</v>
      </c>
      <c r="Q66" s="837">
        <f t="shared" si="0"/>
        <v>-1</v>
      </c>
      <c r="R66" s="837">
        <f t="shared" si="0"/>
        <v>-1.52</v>
      </c>
      <c r="S66" s="828">
        <f t="shared" si="1"/>
        <v>7.31</v>
      </c>
      <c r="T66" s="828">
        <f t="shared" si="2"/>
        <v>3</v>
      </c>
      <c r="U66" s="828">
        <f t="shared" si="3"/>
        <v>-4.3099999999999996</v>
      </c>
      <c r="V66" s="838">
        <f t="shared" si="4"/>
        <v>0.41039671682626538</v>
      </c>
      <c r="W66" s="786"/>
    </row>
    <row r="67" spans="1:23" ht="14.4" customHeight="1" x14ac:dyDescent="0.3">
      <c r="A67" s="844" t="s">
        <v>5594</v>
      </c>
      <c r="B67" s="788">
        <v>12</v>
      </c>
      <c r="C67" s="789">
        <v>11.53</v>
      </c>
      <c r="D67" s="790">
        <v>7.7</v>
      </c>
      <c r="E67" s="799">
        <v>5</v>
      </c>
      <c r="F67" s="778">
        <v>2.91</v>
      </c>
      <c r="G67" s="779">
        <v>3.4</v>
      </c>
      <c r="H67" s="777">
        <v>7</v>
      </c>
      <c r="I67" s="778">
        <v>4.9400000000000004</v>
      </c>
      <c r="J67" s="779">
        <v>2.9</v>
      </c>
      <c r="K67" s="780">
        <v>0.55000000000000004</v>
      </c>
      <c r="L67" s="777">
        <v>1</v>
      </c>
      <c r="M67" s="777">
        <v>13</v>
      </c>
      <c r="N67" s="781">
        <v>4.2699999999999996</v>
      </c>
      <c r="O67" s="777" t="s">
        <v>5472</v>
      </c>
      <c r="P67" s="796" t="s">
        <v>5595</v>
      </c>
      <c r="Q67" s="782">
        <f t="shared" si="0"/>
        <v>-5</v>
      </c>
      <c r="R67" s="782">
        <f t="shared" si="0"/>
        <v>-6.589999999999999</v>
      </c>
      <c r="S67" s="793">
        <f t="shared" si="1"/>
        <v>29.889999999999997</v>
      </c>
      <c r="T67" s="793">
        <f t="shared" si="2"/>
        <v>20.3</v>
      </c>
      <c r="U67" s="793">
        <f t="shared" si="3"/>
        <v>-9.5899999999999963</v>
      </c>
      <c r="V67" s="797">
        <f t="shared" si="4"/>
        <v>0.67915690866510547</v>
      </c>
      <c r="W67" s="783">
        <v>1</v>
      </c>
    </row>
    <row r="68" spans="1:23" ht="14.4" customHeight="1" x14ac:dyDescent="0.3">
      <c r="A68" s="843" t="s">
        <v>5596</v>
      </c>
      <c r="B68" s="840">
        <v>2</v>
      </c>
      <c r="C68" s="841">
        <v>2.0499999999999998</v>
      </c>
      <c r="D68" s="792">
        <v>11.5</v>
      </c>
      <c r="E68" s="839">
        <v>4</v>
      </c>
      <c r="F68" s="833">
        <v>5.34</v>
      </c>
      <c r="G68" s="785">
        <v>10</v>
      </c>
      <c r="H68" s="832">
        <v>1</v>
      </c>
      <c r="I68" s="833">
        <v>1.04</v>
      </c>
      <c r="J68" s="787">
        <v>10</v>
      </c>
      <c r="K68" s="834">
        <v>0.96</v>
      </c>
      <c r="L68" s="832">
        <v>3</v>
      </c>
      <c r="M68" s="832">
        <v>24</v>
      </c>
      <c r="N68" s="835">
        <v>7.95</v>
      </c>
      <c r="O68" s="832" t="s">
        <v>5472</v>
      </c>
      <c r="P68" s="836" t="s">
        <v>5597</v>
      </c>
      <c r="Q68" s="837">
        <f t="shared" si="0"/>
        <v>-1</v>
      </c>
      <c r="R68" s="837">
        <f t="shared" si="0"/>
        <v>-1.0099999999999998</v>
      </c>
      <c r="S68" s="828">
        <f t="shared" si="1"/>
        <v>7.95</v>
      </c>
      <c r="T68" s="828">
        <f t="shared" si="2"/>
        <v>10</v>
      </c>
      <c r="U68" s="828">
        <f t="shared" si="3"/>
        <v>2.0499999999999998</v>
      </c>
      <c r="V68" s="838">
        <f t="shared" si="4"/>
        <v>1.2578616352201257</v>
      </c>
      <c r="W68" s="786">
        <v>2</v>
      </c>
    </row>
    <row r="69" spans="1:23" ht="14.4" customHeight="1" x14ac:dyDescent="0.3">
      <c r="A69" s="843" t="s">
        <v>5598</v>
      </c>
      <c r="B69" s="840">
        <v>1</v>
      </c>
      <c r="C69" s="841">
        <v>2.25</v>
      </c>
      <c r="D69" s="792">
        <v>28</v>
      </c>
      <c r="E69" s="839">
        <v>1</v>
      </c>
      <c r="F69" s="833">
        <v>1.7</v>
      </c>
      <c r="G69" s="785">
        <v>10</v>
      </c>
      <c r="H69" s="832">
        <v>1</v>
      </c>
      <c r="I69" s="833">
        <v>2.04</v>
      </c>
      <c r="J69" s="785">
        <v>8</v>
      </c>
      <c r="K69" s="834">
        <v>2.04</v>
      </c>
      <c r="L69" s="832">
        <v>5</v>
      </c>
      <c r="M69" s="832">
        <v>45</v>
      </c>
      <c r="N69" s="835">
        <v>15.13</v>
      </c>
      <c r="O69" s="832" t="s">
        <v>5472</v>
      </c>
      <c r="P69" s="836" t="s">
        <v>5599</v>
      </c>
      <c r="Q69" s="837">
        <f t="shared" si="0"/>
        <v>0</v>
      </c>
      <c r="R69" s="837">
        <f t="shared" si="0"/>
        <v>-0.20999999999999996</v>
      </c>
      <c r="S69" s="828">
        <f t="shared" si="1"/>
        <v>15.13</v>
      </c>
      <c r="T69" s="828">
        <f t="shared" si="2"/>
        <v>8</v>
      </c>
      <c r="U69" s="828">
        <f t="shared" si="3"/>
        <v>-7.1300000000000008</v>
      </c>
      <c r="V69" s="838">
        <f t="shared" si="4"/>
        <v>0.52875082617316582</v>
      </c>
      <c r="W69" s="786"/>
    </row>
    <row r="70" spans="1:23" ht="14.4" customHeight="1" x14ac:dyDescent="0.3">
      <c r="A70" s="844" t="s">
        <v>5600</v>
      </c>
      <c r="B70" s="793">
        <v>60</v>
      </c>
      <c r="C70" s="794">
        <v>31.2</v>
      </c>
      <c r="D70" s="795">
        <v>3.3</v>
      </c>
      <c r="E70" s="774">
        <v>64</v>
      </c>
      <c r="F70" s="775">
        <v>33.39</v>
      </c>
      <c r="G70" s="776">
        <v>3.1</v>
      </c>
      <c r="H70" s="777">
        <v>58</v>
      </c>
      <c r="I70" s="778">
        <v>29</v>
      </c>
      <c r="J70" s="779">
        <v>3.1</v>
      </c>
      <c r="K70" s="780">
        <v>0.49</v>
      </c>
      <c r="L70" s="777">
        <v>1</v>
      </c>
      <c r="M70" s="777">
        <v>11</v>
      </c>
      <c r="N70" s="781">
        <v>3.63</v>
      </c>
      <c r="O70" s="777" t="s">
        <v>5472</v>
      </c>
      <c r="P70" s="796" t="s">
        <v>5601</v>
      </c>
      <c r="Q70" s="782">
        <f t="shared" ref="Q70:R133" si="5">H70-B70</f>
        <v>-2</v>
      </c>
      <c r="R70" s="782">
        <f t="shared" si="5"/>
        <v>-2.1999999999999993</v>
      </c>
      <c r="S70" s="793">
        <f t="shared" ref="S70:S133" si="6">IF(H70=0,"",H70*N70)</f>
        <v>210.54</v>
      </c>
      <c r="T70" s="793">
        <f t="shared" ref="T70:T133" si="7">IF(H70=0,"",H70*J70)</f>
        <v>179.8</v>
      </c>
      <c r="U70" s="793">
        <f t="shared" ref="U70:U133" si="8">IF(H70=0,"",T70-S70)</f>
        <v>-30.739999999999981</v>
      </c>
      <c r="V70" s="797">
        <f t="shared" ref="V70:V133" si="9">IF(H70=0,"",T70/S70)</f>
        <v>0.8539944903581268</v>
      </c>
      <c r="W70" s="783">
        <v>7</v>
      </c>
    </row>
    <row r="71" spans="1:23" ht="14.4" customHeight="1" x14ac:dyDescent="0.3">
      <c r="A71" s="843" t="s">
        <v>5602</v>
      </c>
      <c r="B71" s="828">
        <v>3</v>
      </c>
      <c r="C71" s="829">
        <v>1.65</v>
      </c>
      <c r="D71" s="798">
        <v>6.3</v>
      </c>
      <c r="E71" s="830">
        <v>1</v>
      </c>
      <c r="F71" s="831">
        <v>0.54</v>
      </c>
      <c r="G71" s="784">
        <v>3</v>
      </c>
      <c r="H71" s="832">
        <v>2</v>
      </c>
      <c r="I71" s="833">
        <v>1.06</v>
      </c>
      <c r="J71" s="787">
        <v>4.5</v>
      </c>
      <c r="K71" s="834">
        <v>0.53</v>
      </c>
      <c r="L71" s="832">
        <v>1</v>
      </c>
      <c r="M71" s="832">
        <v>13</v>
      </c>
      <c r="N71" s="835">
        <v>4.17</v>
      </c>
      <c r="O71" s="832" t="s">
        <v>5472</v>
      </c>
      <c r="P71" s="836" t="s">
        <v>5603</v>
      </c>
      <c r="Q71" s="837">
        <f t="shared" si="5"/>
        <v>-1</v>
      </c>
      <c r="R71" s="837">
        <f t="shared" si="5"/>
        <v>-0.58999999999999986</v>
      </c>
      <c r="S71" s="828">
        <f t="shared" si="6"/>
        <v>8.34</v>
      </c>
      <c r="T71" s="828">
        <f t="shared" si="7"/>
        <v>9</v>
      </c>
      <c r="U71" s="828">
        <f t="shared" si="8"/>
        <v>0.66000000000000014</v>
      </c>
      <c r="V71" s="838">
        <f t="shared" si="9"/>
        <v>1.079136690647482</v>
      </c>
      <c r="W71" s="786">
        <v>1</v>
      </c>
    </row>
    <row r="72" spans="1:23" ht="14.4" customHeight="1" x14ac:dyDescent="0.3">
      <c r="A72" s="844" t="s">
        <v>5604</v>
      </c>
      <c r="B72" s="793">
        <v>2</v>
      </c>
      <c r="C72" s="794">
        <v>1.08</v>
      </c>
      <c r="D72" s="795">
        <v>4</v>
      </c>
      <c r="E72" s="774">
        <v>1</v>
      </c>
      <c r="F72" s="775">
        <v>0.59</v>
      </c>
      <c r="G72" s="776">
        <v>4</v>
      </c>
      <c r="H72" s="777"/>
      <c r="I72" s="778"/>
      <c r="J72" s="779"/>
      <c r="K72" s="780">
        <v>0.54</v>
      </c>
      <c r="L72" s="777">
        <v>3</v>
      </c>
      <c r="M72" s="777">
        <v>24</v>
      </c>
      <c r="N72" s="781">
        <v>7.88</v>
      </c>
      <c r="O72" s="777" t="s">
        <v>5472</v>
      </c>
      <c r="P72" s="796" t="s">
        <v>5605</v>
      </c>
      <c r="Q72" s="782">
        <f t="shared" si="5"/>
        <v>-2</v>
      </c>
      <c r="R72" s="782">
        <f t="shared" si="5"/>
        <v>-1.08</v>
      </c>
      <c r="S72" s="793" t="str">
        <f t="shared" si="6"/>
        <v/>
      </c>
      <c r="T72" s="793" t="str">
        <f t="shared" si="7"/>
        <v/>
      </c>
      <c r="U72" s="793" t="str">
        <f t="shared" si="8"/>
        <v/>
      </c>
      <c r="V72" s="797" t="str">
        <f t="shared" si="9"/>
        <v/>
      </c>
      <c r="W72" s="783"/>
    </row>
    <row r="73" spans="1:23" ht="14.4" customHeight="1" x14ac:dyDescent="0.3">
      <c r="A73" s="843" t="s">
        <v>5606</v>
      </c>
      <c r="B73" s="828"/>
      <c r="C73" s="829"/>
      <c r="D73" s="798"/>
      <c r="E73" s="830">
        <v>1</v>
      </c>
      <c r="F73" s="831">
        <v>0.69</v>
      </c>
      <c r="G73" s="784">
        <v>4</v>
      </c>
      <c r="H73" s="832"/>
      <c r="I73" s="833"/>
      <c r="J73" s="785"/>
      <c r="K73" s="834">
        <v>0.63</v>
      </c>
      <c r="L73" s="832">
        <v>3</v>
      </c>
      <c r="M73" s="832">
        <v>26</v>
      </c>
      <c r="N73" s="835">
        <v>8.7200000000000006</v>
      </c>
      <c r="O73" s="832" t="s">
        <v>5472</v>
      </c>
      <c r="P73" s="836" t="s">
        <v>5607</v>
      </c>
      <c r="Q73" s="837">
        <f t="shared" si="5"/>
        <v>0</v>
      </c>
      <c r="R73" s="837">
        <f t="shared" si="5"/>
        <v>0</v>
      </c>
      <c r="S73" s="828" t="str">
        <f t="shared" si="6"/>
        <v/>
      </c>
      <c r="T73" s="828" t="str">
        <f t="shared" si="7"/>
        <v/>
      </c>
      <c r="U73" s="828" t="str">
        <f t="shared" si="8"/>
        <v/>
      </c>
      <c r="V73" s="838" t="str">
        <f t="shared" si="9"/>
        <v/>
      </c>
      <c r="W73" s="786"/>
    </row>
    <row r="74" spans="1:23" ht="14.4" customHeight="1" x14ac:dyDescent="0.3">
      <c r="A74" s="844" t="s">
        <v>5608</v>
      </c>
      <c r="B74" s="788">
        <v>5</v>
      </c>
      <c r="C74" s="789">
        <v>2.37</v>
      </c>
      <c r="D74" s="790">
        <v>4.8</v>
      </c>
      <c r="E74" s="799"/>
      <c r="F74" s="778"/>
      <c r="G74" s="779"/>
      <c r="H74" s="777">
        <v>4</v>
      </c>
      <c r="I74" s="778">
        <v>2.0299999999999998</v>
      </c>
      <c r="J74" s="779">
        <v>4.5</v>
      </c>
      <c r="K74" s="780">
        <v>0.51</v>
      </c>
      <c r="L74" s="777">
        <v>3</v>
      </c>
      <c r="M74" s="777">
        <v>25</v>
      </c>
      <c r="N74" s="781">
        <v>8.43</v>
      </c>
      <c r="O74" s="777" t="s">
        <v>5472</v>
      </c>
      <c r="P74" s="796" t="s">
        <v>5609</v>
      </c>
      <c r="Q74" s="782">
        <f t="shared" si="5"/>
        <v>-1</v>
      </c>
      <c r="R74" s="782">
        <f t="shared" si="5"/>
        <v>-0.3400000000000003</v>
      </c>
      <c r="S74" s="793">
        <f t="shared" si="6"/>
        <v>33.72</v>
      </c>
      <c r="T74" s="793">
        <f t="shared" si="7"/>
        <v>18</v>
      </c>
      <c r="U74" s="793">
        <f t="shared" si="8"/>
        <v>-15.719999999999999</v>
      </c>
      <c r="V74" s="797">
        <f t="shared" si="9"/>
        <v>0.53380782918149472</v>
      </c>
      <c r="W74" s="783"/>
    </row>
    <row r="75" spans="1:23" ht="14.4" customHeight="1" x14ac:dyDescent="0.3">
      <c r="A75" s="843" t="s">
        <v>5610</v>
      </c>
      <c r="B75" s="840"/>
      <c r="C75" s="841"/>
      <c r="D75" s="792"/>
      <c r="E75" s="839">
        <v>1</v>
      </c>
      <c r="F75" s="833">
        <v>0.71</v>
      </c>
      <c r="G75" s="785">
        <v>4</v>
      </c>
      <c r="H75" s="832"/>
      <c r="I75" s="833"/>
      <c r="J75" s="785"/>
      <c r="K75" s="834">
        <v>0.6</v>
      </c>
      <c r="L75" s="832">
        <v>3</v>
      </c>
      <c r="M75" s="832">
        <v>29</v>
      </c>
      <c r="N75" s="835">
        <v>9.64</v>
      </c>
      <c r="O75" s="832" t="s">
        <v>5472</v>
      </c>
      <c r="P75" s="836" t="s">
        <v>5611</v>
      </c>
      <c r="Q75" s="837">
        <f t="shared" si="5"/>
        <v>0</v>
      </c>
      <c r="R75" s="837">
        <f t="shared" si="5"/>
        <v>0</v>
      </c>
      <c r="S75" s="828" t="str">
        <f t="shared" si="6"/>
        <v/>
      </c>
      <c r="T75" s="828" t="str">
        <f t="shared" si="7"/>
        <v/>
      </c>
      <c r="U75" s="828" t="str">
        <f t="shared" si="8"/>
        <v/>
      </c>
      <c r="V75" s="838" t="str">
        <f t="shared" si="9"/>
        <v/>
      </c>
      <c r="W75" s="786"/>
    </row>
    <row r="76" spans="1:23" ht="14.4" customHeight="1" x14ac:dyDescent="0.3">
      <c r="A76" s="844" t="s">
        <v>5612</v>
      </c>
      <c r="B76" s="793">
        <v>16</v>
      </c>
      <c r="C76" s="794">
        <v>5.3</v>
      </c>
      <c r="D76" s="795">
        <v>3</v>
      </c>
      <c r="E76" s="774">
        <v>16</v>
      </c>
      <c r="F76" s="775">
        <v>5.61</v>
      </c>
      <c r="G76" s="776">
        <v>3.4</v>
      </c>
      <c r="H76" s="777">
        <v>9</v>
      </c>
      <c r="I76" s="778">
        <v>2.99</v>
      </c>
      <c r="J76" s="791">
        <v>3.8</v>
      </c>
      <c r="K76" s="780">
        <v>0.32</v>
      </c>
      <c r="L76" s="777">
        <v>1</v>
      </c>
      <c r="M76" s="777">
        <v>11</v>
      </c>
      <c r="N76" s="781">
        <v>3.7</v>
      </c>
      <c r="O76" s="777" t="s">
        <v>5472</v>
      </c>
      <c r="P76" s="796" t="s">
        <v>5613</v>
      </c>
      <c r="Q76" s="782">
        <f t="shared" si="5"/>
        <v>-7</v>
      </c>
      <c r="R76" s="782">
        <f t="shared" si="5"/>
        <v>-2.3099999999999996</v>
      </c>
      <c r="S76" s="793">
        <f t="shared" si="6"/>
        <v>33.300000000000004</v>
      </c>
      <c r="T76" s="793">
        <f t="shared" si="7"/>
        <v>34.199999999999996</v>
      </c>
      <c r="U76" s="793">
        <f t="shared" si="8"/>
        <v>0.89999999999999147</v>
      </c>
      <c r="V76" s="797">
        <f t="shared" si="9"/>
        <v>1.0270270270270268</v>
      </c>
      <c r="W76" s="783">
        <v>6</v>
      </c>
    </row>
    <row r="77" spans="1:23" ht="14.4" customHeight="1" x14ac:dyDescent="0.3">
      <c r="A77" s="843" t="s">
        <v>5614</v>
      </c>
      <c r="B77" s="828">
        <v>1</v>
      </c>
      <c r="C77" s="829">
        <v>0.44</v>
      </c>
      <c r="D77" s="798">
        <v>4</v>
      </c>
      <c r="E77" s="830">
        <v>2</v>
      </c>
      <c r="F77" s="831">
        <v>0.96</v>
      </c>
      <c r="G77" s="784">
        <v>2.5</v>
      </c>
      <c r="H77" s="832">
        <v>2</v>
      </c>
      <c r="I77" s="833">
        <v>0.66</v>
      </c>
      <c r="J77" s="785">
        <v>1.5</v>
      </c>
      <c r="K77" s="834">
        <v>0.44</v>
      </c>
      <c r="L77" s="832">
        <v>2</v>
      </c>
      <c r="M77" s="832">
        <v>18</v>
      </c>
      <c r="N77" s="835">
        <v>5.84</v>
      </c>
      <c r="O77" s="832" t="s">
        <v>5472</v>
      </c>
      <c r="P77" s="836" t="s">
        <v>5615</v>
      </c>
      <c r="Q77" s="837">
        <f t="shared" si="5"/>
        <v>1</v>
      </c>
      <c r="R77" s="837">
        <f t="shared" si="5"/>
        <v>0.22000000000000003</v>
      </c>
      <c r="S77" s="828">
        <f t="shared" si="6"/>
        <v>11.68</v>
      </c>
      <c r="T77" s="828">
        <f t="shared" si="7"/>
        <v>3</v>
      </c>
      <c r="U77" s="828">
        <f t="shared" si="8"/>
        <v>-8.68</v>
      </c>
      <c r="V77" s="838">
        <f t="shared" si="9"/>
        <v>0.25684931506849318</v>
      </c>
      <c r="W77" s="786"/>
    </row>
    <row r="78" spans="1:23" ht="14.4" customHeight="1" x14ac:dyDescent="0.3">
      <c r="A78" s="843" t="s">
        <v>5616</v>
      </c>
      <c r="B78" s="828"/>
      <c r="C78" s="829"/>
      <c r="D78" s="798"/>
      <c r="E78" s="830">
        <v>1</v>
      </c>
      <c r="F78" s="831">
        <v>0.56999999999999995</v>
      </c>
      <c r="G78" s="784">
        <v>3</v>
      </c>
      <c r="H78" s="832">
        <v>1</v>
      </c>
      <c r="I78" s="833">
        <v>0.44</v>
      </c>
      <c r="J78" s="785">
        <v>2</v>
      </c>
      <c r="K78" s="834">
        <v>0.65</v>
      </c>
      <c r="L78" s="832">
        <v>3</v>
      </c>
      <c r="M78" s="832">
        <v>26</v>
      </c>
      <c r="N78" s="835">
        <v>8.64</v>
      </c>
      <c r="O78" s="832" t="s">
        <v>5472</v>
      </c>
      <c r="P78" s="836" t="s">
        <v>5617</v>
      </c>
      <c r="Q78" s="837">
        <f t="shared" si="5"/>
        <v>1</v>
      </c>
      <c r="R78" s="837">
        <f t="shared" si="5"/>
        <v>0.44</v>
      </c>
      <c r="S78" s="828">
        <f t="shared" si="6"/>
        <v>8.64</v>
      </c>
      <c r="T78" s="828">
        <f t="shared" si="7"/>
        <v>2</v>
      </c>
      <c r="U78" s="828">
        <f t="shared" si="8"/>
        <v>-6.6400000000000006</v>
      </c>
      <c r="V78" s="838">
        <f t="shared" si="9"/>
        <v>0.23148148148148145</v>
      </c>
      <c r="W78" s="786"/>
    </row>
    <row r="79" spans="1:23" ht="14.4" customHeight="1" x14ac:dyDescent="0.3">
      <c r="A79" s="844" t="s">
        <v>5618</v>
      </c>
      <c r="B79" s="793"/>
      <c r="C79" s="794"/>
      <c r="D79" s="795"/>
      <c r="E79" s="799">
        <v>1</v>
      </c>
      <c r="F79" s="778">
        <v>0.77</v>
      </c>
      <c r="G79" s="779">
        <v>9</v>
      </c>
      <c r="H79" s="774"/>
      <c r="I79" s="775"/>
      <c r="J79" s="776"/>
      <c r="K79" s="780">
        <v>0.65</v>
      </c>
      <c r="L79" s="777">
        <v>3</v>
      </c>
      <c r="M79" s="777">
        <v>26</v>
      </c>
      <c r="N79" s="781">
        <v>8.76</v>
      </c>
      <c r="O79" s="777" t="s">
        <v>5472</v>
      </c>
      <c r="P79" s="796" t="s">
        <v>5619</v>
      </c>
      <c r="Q79" s="782">
        <f t="shared" si="5"/>
        <v>0</v>
      </c>
      <c r="R79" s="782">
        <f t="shared" si="5"/>
        <v>0</v>
      </c>
      <c r="S79" s="793" t="str">
        <f t="shared" si="6"/>
        <v/>
      </c>
      <c r="T79" s="793" t="str">
        <f t="shared" si="7"/>
        <v/>
      </c>
      <c r="U79" s="793" t="str">
        <f t="shared" si="8"/>
        <v/>
      </c>
      <c r="V79" s="797" t="str">
        <f t="shared" si="9"/>
        <v/>
      </c>
      <c r="W79" s="783"/>
    </row>
    <row r="80" spans="1:23" ht="14.4" customHeight="1" x14ac:dyDescent="0.3">
      <c r="A80" s="843" t="s">
        <v>5620</v>
      </c>
      <c r="B80" s="828"/>
      <c r="C80" s="829"/>
      <c r="D80" s="798"/>
      <c r="E80" s="839">
        <v>1</v>
      </c>
      <c r="F80" s="833">
        <v>1.3</v>
      </c>
      <c r="G80" s="785">
        <v>4</v>
      </c>
      <c r="H80" s="830">
        <v>3</v>
      </c>
      <c r="I80" s="831">
        <v>2.44</v>
      </c>
      <c r="J80" s="784">
        <v>10</v>
      </c>
      <c r="K80" s="834">
        <v>0.83</v>
      </c>
      <c r="L80" s="832">
        <v>4</v>
      </c>
      <c r="M80" s="832">
        <v>34</v>
      </c>
      <c r="N80" s="835">
        <v>11.46</v>
      </c>
      <c r="O80" s="832" t="s">
        <v>5472</v>
      </c>
      <c r="P80" s="836" t="s">
        <v>5621</v>
      </c>
      <c r="Q80" s="837">
        <f t="shared" si="5"/>
        <v>3</v>
      </c>
      <c r="R80" s="837">
        <f t="shared" si="5"/>
        <v>2.44</v>
      </c>
      <c r="S80" s="828">
        <f t="shared" si="6"/>
        <v>34.380000000000003</v>
      </c>
      <c r="T80" s="828">
        <f t="shared" si="7"/>
        <v>30</v>
      </c>
      <c r="U80" s="828">
        <f t="shared" si="8"/>
        <v>-4.3800000000000026</v>
      </c>
      <c r="V80" s="838">
        <f t="shared" si="9"/>
        <v>0.8726003490401395</v>
      </c>
      <c r="W80" s="786">
        <v>10</v>
      </c>
    </row>
    <row r="81" spans="1:23" ht="14.4" customHeight="1" x14ac:dyDescent="0.3">
      <c r="A81" s="843" t="s">
        <v>5622</v>
      </c>
      <c r="B81" s="828">
        <v>1</v>
      </c>
      <c r="C81" s="829">
        <v>1.63</v>
      </c>
      <c r="D81" s="798">
        <v>14</v>
      </c>
      <c r="E81" s="839"/>
      <c r="F81" s="833"/>
      <c r="G81" s="785"/>
      <c r="H81" s="830"/>
      <c r="I81" s="831"/>
      <c r="J81" s="784"/>
      <c r="K81" s="834">
        <v>1.63</v>
      </c>
      <c r="L81" s="832">
        <v>6</v>
      </c>
      <c r="M81" s="832">
        <v>56</v>
      </c>
      <c r="N81" s="835">
        <v>18.670000000000002</v>
      </c>
      <c r="O81" s="832" t="s">
        <v>5472</v>
      </c>
      <c r="P81" s="836" t="s">
        <v>5623</v>
      </c>
      <c r="Q81" s="837">
        <f t="shared" si="5"/>
        <v>-1</v>
      </c>
      <c r="R81" s="837">
        <f t="shared" si="5"/>
        <v>-1.63</v>
      </c>
      <c r="S81" s="828" t="str">
        <f t="shared" si="6"/>
        <v/>
      </c>
      <c r="T81" s="828" t="str">
        <f t="shared" si="7"/>
        <v/>
      </c>
      <c r="U81" s="828" t="str">
        <f t="shared" si="8"/>
        <v/>
      </c>
      <c r="V81" s="838" t="str">
        <f t="shared" si="9"/>
        <v/>
      </c>
      <c r="W81" s="786"/>
    </row>
    <row r="82" spans="1:23" ht="14.4" customHeight="1" x14ac:dyDescent="0.3">
      <c r="A82" s="844" t="s">
        <v>5624</v>
      </c>
      <c r="B82" s="788">
        <v>3</v>
      </c>
      <c r="C82" s="789">
        <v>1.27</v>
      </c>
      <c r="D82" s="790">
        <v>3.3</v>
      </c>
      <c r="E82" s="799">
        <v>1</v>
      </c>
      <c r="F82" s="778">
        <v>0.45</v>
      </c>
      <c r="G82" s="779">
        <v>2</v>
      </c>
      <c r="H82" s="777">
        <v>2</v>
      </c>
      <c r="I82" s="778">
        <v>0.86</v>
      </c>
      <c r="J82" s="779">
        <v>3.5</v>
      </c>
      <c r="K82" s="780">
        <v>0.42</v>
      </c>
      <c r="L82" s="777">
        <v>2</v>
      </c>
      <c r="M82" s="777">
        <v>21</v>
      </c>
      <c r="N82" s="781">
        <v>7.08</v>
      </c>
      <c r="O82" s="777" t="s">
        <v>5472</v>
      </c>
      <c r="P82" s="796" t="s">
        <v>5625</v>
      </c>
      <c r="Q82" s="782">
        <f t="shared" si="5"/>
        <v>-1</v>
      </c>
      <c r="R82" s="782">
        <f t="shared" si="5"/>
        <v>-0.41000000000000003</v>
      </c>
      <c r="S82" s="793">
        <f t="shared" si="6"/>
        <v>14.16</v>
      </c>
      <c r="T82" s="793">
        <f t="shared" si="7"/>
        <v>7</v>
      </c>
      <c r="U82" s="793">
        <f t="shared" si="8"/>
        <v>-7.16</v>
      </c>
      <c r="V82" s="797">
        <f t="shared" si="9"/>
        <v>0.4943502824858757</v>
      </c>
      <c r="W82" s="783"/>
    </row>
    <row r="83" spans="1:23" ht="14.4" customHeight="1" x14ac:dyDescent="0.3">
      <c r="A83" s="843" t="s">
        <v>5626</v>
      </c>
      <c r="B83" s="840">
        <v>3</v>
      </c>
      <c r="C83" s="841">
        <v>1.52</v>
      </c>
      <c r="D83" s="792">
        <v>7.7</v>
      </c>
      <c r="E83" s="839">
        <v>2</v>
      </c>
      <c r="F83" s="833">
        <v>1.05</v>
      </c>
      <c r="G83" s="785">
        <v>3</v>
      </c>
      <c r="H83" s="832">
        <v>2</v>
      </c>
      <c r="I83" s="833">
        <v>0.83</v>
      </c>
      <c r="J83" s="785">
        <v>4.5</v>
      </c>
      <c r="K83" s="834">
        <v>0.5</v>
      </c>
      <c r="L83" s="832">
        <v>3</v>
      </c>
      <c r="M83" s="832">
        <v>24</v>
      </c>
      <c r="N83" s="835">
        <v>8.1</v>
      </c>
      <c r="O83" s="832" t="s">
        <v>5472</v>
      </c>
      <c r="P83" s="836" t="s">
        <v>5627</v>
      </c>
      <c r="Q83" s="837">
        <f t="shared" si="5"/>
        <v>-1</v>
      </c>
      <c r="R83" s="837">
        <f t="shared" si="5"/>
        <v>-0.69000000000000006</v>
      </c>
      <c r="S83" s="828">
        <f t="shared" si="6"/>
        <v>16.2</v>
      </c>
      <c r="T83" s="828">
        <f t="shared" si="7"/>
        <v>9</v>
      </c>
      <c r="U83" s="828">
        <f t="shared" si="8"/>
        <v>-7.1999999999999993</v>
      </c>
      <c r="V83" s="838">
        <f t="shared" si="9"/>
        <v>0.55555555555555558</v>
      </c>
      <c r="W83" s="786"/>
    </row>
    <row r="84" spans="1:23" ht="14.4" customHeight="1" x14ac:dyDescent="0.3">
      <c r="A84" s="844" t="s">
        <v>5628</v>
      </c>
      <c r="B84" s="788">
        <v>1</v>
      </c>
      <c r="C84" s="789">
        <v>0.42</v>
      </c>
      <c r="D84" s="790">
        <v>4</v>
      </c>
      <c r="E84" s="799"/>
      <c r="F84" s="778"/>
      <c r="G84" s="779"/>
      <c r="H84" s="777"/>
      <c r="I84" s="778"/>
      <c r="J84" s="779"/>
      <c r="K84" s="780">
        <v>0.42</v>
      </c>
      <c r="L84" s="777">
        <v>2</v>
      </c>
      <c r="M84" s="777">
        <v>21</v>
      </c>
      <c r="N84" s="781">
        <v>6.97</v>
      </c>
      <c r="O84" s="777" t="s">
        <v>5472</v>
      </c>
      <c r="P84" s="796" t="s">
        <v>5629</v>
      </c>
      <c r="Q84" s="782">
        <f t="shared" si="5"/>
        <v>-1</v>
      </c>
      <c r="R84" s="782">
        <f t="shared" si="5"/>
        <v>-0.42</v>
      </c>
      <c r="S84" s="793" t="str">
        <f t="shared" si="6"/>
        <v/>
      </c>
      <c r="T84" s="793" t="str">
        <f t="shared" si="7"/>
        <v/>
      </c>
      <c r="U84" s="793" t="str">
        <f t="shared" si="8"/>
        <v/>
      </c>
      <c r="V84" s="797" t="str">
        <f t="shared" si="9"/>
        <v/>
      </c>
      <c r="W84" s="783"/>
    </row>
    <row r="85" spans="1:23" ht="14.4" customHeight="1" x14ac:dyDescent="0.3">
      <c r="A85" s="844" t="s">
        <v>5630</v>
      </c>
      <c r="B85" s="793"/>
      <c r="C85" s="794"/>
      <c r="D85" s="795"/>
      <c r="E85" s="799">
        <v>1</v>
      </c>
      <c r="F85" s="778">
        <v>0.79</v>
      </c>
      <c r="G85" s="779">
        <v>12</v>
      </c>
      <c r="H85" s="774">
        <v>4</v>
      </c>
      <c r="I85" s="775">
        <v>2.39</v>
      </c>
      <c r="J85" s="791">
        <v>11.5</v>
      </c>
      <c r="K85" s="780">
        <v>0.52</v>
      </c>
      <c r="L85" s="777">
        <v>3</v>
      </c>
      <c r="M85" s="777">
        <v>24</v>
      </c>
      <c r="N85" s="781">
        <v>7.95</v>
      </c>
      <c r="O85" s="777" t="s">
        <v>5472</v>
      </c>
      <c r="P85" s="796" t="s">
        <v>5631</v>
      </c>
      <c r="Q85" s="782">
        <f t="shared" si="5"/>
        <v>4</v>
      </c>
      <c r="R85" s="782">
        <f t="shared" si="5"/>
        <v>2.39</v>
      </c>
      <c r="S85" s="793">
        <f t="shared" si="6"/>
        <v>31.8</v>
      </c>
      <c r="T85" s="793">
        <f t="shared" si="7"/>
        <v>46</v>
      </c>
      <c r="U85" s="793">
        <f t="shared" si="8"/>
        <v>14.2</v>
      </c>
      <c r="V85" s="797">
        <f t="shared" si="9"/>
        <v>1.4465408805031446</v>
      </c>
      <c r="W85" s="783">
        <v>19</v>
      </c>
    </row>
    <row r="86" spans="1:23" ht="14.4" customHeight="1" x14ac:dyDescent="0.3">
      <c r="A86" s="843" t="s">
        <v>5632</v>
      </c>
      <c r="B86" s="828"/>
      <c r="C86" s="829"/>
      <c r="D86" s="798"/>
      <c r="E86" s="839">
        <v>3</v>
      </c>
      <c r="F86" s="833">
        <v>2.27</v>
      </c>
      <c r="G86" s="785">
        <v>12.7</v>
      </c>
      <c r="H86" s="830">
        <v>3</v>
      </c>
      <c r="I86" s="831">
        <v>2.0099999999999998</v>
      </c>
      <c r="J86" s="787">
        <v>10.3</v>
      </c>
      <c r="K86" s="834">
        <v>0.65</v>
      </c>
      <c r="L86" s="832">
        <v>3</v>
      </c>
      <c r="M86" s="832">
        <v>27</v>
      </c>
      <c r="N86" s="835">
        <v>9.1199999999999992</v>
      </c>
      <c r="O86" s="832" t="s">
        <v>5472</v>
      </c>
      <c r="P86" s="836" t="s">
        <v>5633</v>
      </c>
      <c r="Q86" s="837">
        <f t="shared" si="5"/>
        <v>3</v>
      </c>
      <c r="R86" s="837">
        <f t="shared" si="5"/>
        <v>2.0099999999999998</v>
      </c>
      <c r="S86" s="828">
        <f t="shared" si="6"/>
        <v>27.36</v>
      </c>
      <c r="T86" s="828">
        <f t="shared" si="7"/>
        <v>30.900000000000002</v>
      </c>
      <c r="U86" s="828">
        <f t="shared" si="8"/>
        <v>3.5400000000000027</v>
      </c>
      <c r="V86" s="838">
        <f t="shared" si="9"/>
        <v>1.1293859649122808</v>
      </c>
      <c r="W86" s="786">
        <v>15</v>
      </c>
    </row>
    <row r="87" spans="1:23" ht="14.4" customHeight="1" x14ac:dyDescent="0.3">
      <c r="A87" s="843" t="s">
        <v>5634</v>
      </c>
      <c r="B87" s="828"/>
      <c r="C87" s="829"/>
      <c r="D87" s="798"/>
      <c r="E87" s="839"/>
      <c r="F87" s="833"/>
      <c r="G87" s="785"/>
      <c r="H87" s="830">
        <v>1</v>
      </c>
      <c r="I87" s="831">
        <v>1.48</v>
      </c>
      <c r="J87" s="787">
        <v>21</v>
      </c>
      <c r="K87" s="834">
        <v>1.48</v>
      </c>
      <c r="L87" s="832">
        <v>6</v>
      </c>
      <c r="M87" s="832">
        <v>57</v>
      </c>
      <c r="N87" s="835">
        <v>19.149999999999999</v>
      </c>
      <c r="O87" s="832" t="s">
        <v>5472</v>
      </c>
      <c r="P87" s="836" t="s">
        <v>5635</v>
      </c>
      <c r="Q87" s="837">
        <f t="shared" si="5"/>
        <v>1</v>
      </c>
      <c r="R87" s="837">
        <f t="shared" si="5"/>
        <v>1.48</v>
      </c>
      <c r="S87" s="828">
        <f t="shared" si="6"/>
        <v>19.149999999999999</v>
      </c>
      <c r="T87" s="828">
        <f t="shared" si="7"/>
        <v>21</v>
      </c>
      <c r="U87" s="828">
        <f t="shared" si="8"/>
        <v>1.8500000000000014</v>
      </c>
      <c r="V87" s="838">
        <f t="shared" si="9"/>
        <v>1.0966057441253265</v>
      </c>
      <c r="W87" s="786">
        <v>2</v>
      </c>
    </row>
    <row r="88" spans="1:23" ht="14.4" customHeight="1" x14ac:dyDescent="0.3">
      <c r="A88" s="844" t="s">
        <v>5636</v>
      </c>
      <c r="B88" s="793">
        <v>3</v>
      </c>
      <c r="C88" s="794">
        <v>1.05</v>
      </c>
      <c r="D88" s="795">
        <v>3.3</v>
      </c>
      <c r="E88" s="774">
        <v>5</v>
      </c>
      <c r="F88" s="775">
        <v>1.88</v>
      </c>
      <c r="G88" s="776">
        <v>5.4</v>
      </c>
      <c r="H88" s="777">
        <v>1</v>
      </c>
      <c r="I88" s="778">
        <v>0.35</v>
      </c>
      <c r="J88" s="779">
        <v>2</v>
      </c>
      <c r="K88" s="780">
        <v>0.35</v>
      </c>
      <c r="L88" s="777">
        <v>2</v>
      </c>
      <c r="M88" s="777">
        <v>15</v>
      </c>
      <c r="N88" s="781">
        <v>4.93</v>
      </c>
      <c r="O88" s="777" t="s">
        <v>5472</v>
      </c>
      <c r="P88" s="796" t="s">
        <v>5637</v>
      </c>
      <c r="Q88" s="782">
        <f t="shared" si="5"/>
        <v>-2</v>
      </c>
      <c r="R88" s="782">
        <f t="shared" si="5"/>
        <v>-0.70000000000000007</v>
      </c>
      <c r="S88" s="793">
        <f t="shared" si="6"/>
        <v>4.93</v>
      </c>
      <c r="T88" s="793">
        <f t="shared" si="7"/>
        <v>2</v>
      </c>
      <c r="U88" s="793">
        <f t="shared" si="8"/>
        <v>-2.9299999999999997</v>
      </c>
      <c r="V88" s="797">
        <f t="shared" si="9"/>
        <v>0.40567951318458423</v>
      </c>
      <c r="W88" s="783"/>
    </row>
    <row r="89" spans="1:23" ht="14.4" customHeight="1" x14ac:dyDescent="0.3">
      <c r="A89" s="844" t="s">
        <v>5638</v>
      </c>
      <c r="B89" s="793">
        <v>6</v>
      </c>
      <c r="C89" s="794">
        <v>2.4900000000000002</v>
      </c>
      <c r="D89" s="795">
        <v>4.5</v>
      </c>
      <c r="E89" s="774">
        <v>9</v>
      </c>
      <c r="F89" s="775">
        <v>3.54</v>
      </c>
      <c r="G89" s="776">
        <v>3.3</v>
      </c>
      <c r="H89" s="777">
        <v>4</v>
      </c>
      <c r="I89" s="778">
        <v>1.33</v>
      </c>
      <c r="J89" s="779">
        <v>2</v>
      </c>
      <c r="K89" s="780">
        <v>0.32</v>
      </c>
      <c r="L89" s="777">
        <v>1</v>
      </c>
      <c r="M89" s="777">
        <v>13</v>
      </c>
      <c r="N89" s="781">
        <v>4.34</v>
      </c>
      <c r="O89" s="777" t="s">
        <v>5472</v>
      </c>
      <c r="P89" s="796" t="s">
        <v>5639</v>
      </c>
      <c r="Q89" s="782">
        <f t="shared" si="5"/>
        <v>-2</v>
      </c>
      <c r="R89" s="782">
        <f t="shared" si="5"/>
        <v>-1.1600000000000001</v>
      </c>
      <c r="S89" s="793">
        <f t="shared" si="6"/>
        <v>17.36</v>
      </c>
      <c r="T89" s="793">
        <f t="shared" si="7"/>
        <v>8</v>
      </c>
      <c r="U89" s="793">
        <f t="shared" si="8"/>
        <v>-9.36</v>
      </c>
      <c r="V89" s="797">
        <f t="shared" si="9"/>
        <v>0.46082949308755761</v>
      </c>
      <c r="W89" s="783"/>
    </row>
    <row r="90" spans="1:23" ht="14.4" customHeight="1" x14ac:dyDescent="0.3">
      <c r="A90" s="843" t="s">
        <v>5640</v>
      </c>
      <c r="B90" s="828">
        <v>2</v>
      </c>
      <c r="C90" s="829">
        <v>0.98</v>
      </c>
      <c r="D90" s="798">
        <v>7.5</v>
      </c>
      <c r="E90" s="830">
        <v>1</v>
      </c>
      <c r="F90" s="831">
        <v>0.52</v>
      </c>
      <c r="G90" s="784">
        <v>2</v>
      </c>
      <c r="H90" s="832">
        <v>1</v>
      </c>
      <c r="I90" s="833">
        <v>0.71</v>
      </c>
      <c r="J90" s="787">
        <v>7</v>
      </c>
      <c r="K90" s="834">
        <v>0.49</v>
      </c>
      <c r="L90" s="832">
        <v>2</v>
      </c>
      <c r="M90" s="832">
        <v>20</v>
      </c>
      <c r="N90" s="835">
        <v>6.71</v>
      </c>
      <c r="O90" s="832" t="s">
        <v>5472</v>
      </c>
      <c r="P90" s="836" t="s">
        <v>5641</v>
      </c>
      <c r="Q90" s="837">
        <f t="shared" si="5"/>
        <v>-1</v>
      </c>
      <c r="R90" s="837">
        <f t="shared" si="5"/>
        <v>-0.27</v>
      </c>
      <c r="S90" s="828">
        <f t="shared" si="6"/>
        <v>6.71</v>
      </c>
      <c r="T90" s="828">
        <f t="shared" si="7"/>
        <v>7</v>
      </c>
      <c r="U90" s="828">
        <f t="shared" si="8"/>
        <v>0.29000000000000004</v>
      </c>
      <c r="V90" s="838">
        <f t="shared" si="9"/>
        <v>1.0432190760059612</v>
      </c>
      <c r="W90" s="786"/>
    </row>
    <row r="91" spans="1:23" ht="14.4" customHeight="1" x14ac:dyDescent="0.3">
      <c r="A91" s="844" t="s">
        <v>5642</v>
      </c>
      <c r="B91" s="788">
        <v>4</v>
      </c>
      <c r="C91" s="789">
        <v>4.46</v>
      </c>
      <c r="D91" s="790">
        <v>21</v>
      </c>
      <c r="E91" s="799"/>
      <c r="F91" s="778"/>
      <c r="G91" s="779"/>
      <c r="H91" s="777">
        <v>1</v>
      </c>
      <c r="I91" s="778">
        <v>1.28</v>
      </c>
      <c r="J91" s="791">
        <v>30</v>
      </c>
      <c r="K91" s="780">
        <v>0.95</v>
      </c>
      <c r="L91" s="777">
        <v>3</v>
      </c>
      <c r="M91" s="777">
        <v>31</v>
      </c>
      <c r="N91" s="781">
        <v>10.34</v>
      </c>
      <c r="O91" s="777" t="s">
        <v>5472</v>
      </c>
      <c r="P91" s="796" t="s">
        <v>5643</v>
      </c>
      <c r="Q91" s="782">
        <f t="shared" si="5"/>
        <v>-3</v>
      </c>
      <c r="R91" s="782">
        <f t="shared" si="5"/>
        <v>-3.1799999999999997</v>
      </c>
      <c r="S91" s="793">
        <f t="shared" si="6"/>
        <v>10.34</v>
      </c>
      <c r="T91" s="793">
        <f t="shared" si="7"/>
        <v>30</v>
      </c>
      <c r="U91" s="793">
        <f t="shared" si="8"/>
        <v>19.66</v>
      </c>
      <c r="V91" s="797">
        <f t="shared" si="9"/>
        <v>2.9013539651837523</v>
      </c>
      <c r="W91" s="783">
        <v>20</v>
      </c>
    </row>
    <row r="92" spans="1:23" ht="14.4" customHeight="1" x14ac:dyDescent="0.3">
      <c r="A92" s="843" t="s">
        <v>5644</v>
      </c>
      <c r="B92" s="840"/>
      <c r="C92" s="841"/>
      <c r="D92" s="792"/>
      <c r="E92" s="839">
        <v>1</v>
      </c>
      <c r="F92" s="833">
        <v>1.93</v>
      </c>
      <c r="G92" s="785">
        <v>17</v>
      </c>
      <c r="H92" s="832"/>
      <c r="I92" s="833"/>
      <c r="J92" s="785"/>
      <c r="K92" s="834">
        <v>2.2599999999999998</v>
      </c>
      <c r="L92" s="832">
        <v>7</v>
      </c>
      <c r="M92" s="832">
        <v>67</v>
      </c>
      <c r="N92" s="835">
        <v>22.18</v>
      </c>
      <c r="O92" s="832" t="s">
        <v>5472</v>
      </c>
      <c r="P92" s="836" t="s">
        <v>5645</v>
      </c>
      <c r="Q92" s="837">
        <f t="shared" si="5"/>
        <v>0</v>
      </c>
      <c r="R92" s="837">
        <f t="shared" si="5"/>
        <v>0</v>
      </c>
      <c r="S92" s="828" t="str">
        <f t="shared" si="6"/>
        <v/>
      </c>
      <c r="T92" s="828" t="str">
        <f t="shared" si="7"/>
        <v/>
      </c>
      <c r="U92" s="828" t="str">
        <f t="shared" si="8"/>
        <v/>
      </c>
      <c r="V92" s="838" t="str">
        <f t="shared" si="9"/>
        <v/>
      </c>
      <c r="W92" s="786"/>
    </row>
    <row r="93" spans="1:23" ht="14.4" customHeight="1" x14ac:dyDescent="0.3">
      <c r="A93" s="844" t="s">
        <v>5646</v>
      </c>
      <c r="B93" s="793">
        <v>1</v>
      </c>
      <c r="C93" s="794">
        <v>0.48</v>
      </c>
      <c r="D93" s="795">
        <v>2</v>
      </c>
      <c r="E93" s="799">
        <v>1</v>
      </c>
      <c r="F93" s="778">
        <v>0.46</v>
      </c>
      <c r="G93" s="779">
        <v>7</v>
      </c>
      <c r="H93" s="774">
        <v>4</v>
      </c>
      <c r="I93" s="775">
        <v>1.91</v>
      </c>
      <c r="J93" s="776">
        <v>3.8</v>
      </c>
      <c r="K93" s="780">
        <v>0.48</v>
      </c>
      <c r="L93" s="777">
        <v>2</v>
      </c>
      <c r="M93" s="777">
        <v>15</v>
      </c>
      <c r="N93" s="781">
        <v>4.91</v>
      </c>
      <c r="O93" s="777" t="s">
        <v>5472</v>
      </c>
      <c r="P93" s="796" t="s">
        <v>5647</v>
      </c>
      <c r="Q93" s="782">
        <f t="shared" si="5"/>
        <v>3</v>
      </c>
      <c r="R93" s="782">
        <f t="shared" si="5"/>
        <v>1.43</v>
      </c>
      <c r="S93" s="793">
        <f t="shared" si="6"/>
        <v>19.64</v>
      </c>
      <c r="T93" s="793">
        <f t="shared" si="7"/>
        <v>15.2</v>
      </c>
      <c r="U93" s="793">
        <f t="shared" si="8"/>
        <v>-4.4400000000000013</v>
      </c>
      <c r="V93" s="797">
        <f t="shared" si="9"/>
        <v>0.77393075356415475</v>
      </c>
      <c r="W93" s="783"/>
    </row>
    <row r="94" spans="1:23" ht="14.4" customHeight="1" x14ac:dyDescent="0.3">
      <c r="A94" s="843" t="s">
        <v>5648</v>
      </c>
      <c r="B94" s="828"/>
      <c r="C94" s="829"/>
      <c r="D94" s="798"/>
      <c r="E94" s="839"/>
      <c r="F94" s="833"/>
      <c r="G94" s="785"/>
      <c r="H94" s="830">
        <v>1</v>
      </c>
      <c r="I94" s="831">
        <v>0.28000000000000003</v>
      </c>
      <c r="J94" s="784">
        <v>1</v>
      </c>
      <c r="K94" s="834">
        <v>0.77</v>
      </c>
      <c r="L94" s="832">
        <v>3</v>
      </c>
      <c r="M94" s="832">
        <v>28</v>
      </c>
      <c r="N94" s="835">
        <v>9.1999999999999993</v>
      </c>
      <c r="O94" s="832" t="s">
        <v>5472</v>
      </c>
      <c r="P94" s="836" t="s">
        <v>5649</v>
      </c>
      <c r="Q94" s="837">
        <f t="shared" si="5"/>
        <v>1</v>
      </c>
      <c r="R94" s="837">
        <f t="shared" si="5"/>
        <v>0.28000000000000003</v>
      </c>
      <c r="S94" s="828">
        <f t="shared" si="6"/>
        <v>9.1999999999999993</v>
      </c>
      <c r="T94" s="828">
        <f t="shared" si="7"/>
        <v>1</v>
      </c>
      <c r="U94" s="828">
        <f t="shared" si="8"/>
        <v>-8.1999999999999993</v>
      </c>
      <c r="V94" s="838">
        <f t="shared" si="9"/>
        <v>0.10869565217391305</v>
      </c>
      <c r="W94" s="786"/>
    </row>
    <row r="95" spans="1:23" ht="14.4" customHeight="1" x14ac:dyDescent="0.3">
      <c r="A95" s="843" t="s">
        <v>5650</v>
      </c>
      <c r="B95" s="828"/>
      <c r="C95" s="829"/>
      <c r="D95" s="798"/>
      <c r="E95" s="839">
        <v>1</v>
      </c>
      <c r="F95" s="833">
        <v>1.53</v>
      </c>
      <c r="G95" s="785">
        <v>6</v>
      </c>
      <c r="H95" s="830"/>
      <c r="I95" s="831"/>
      <c r="J95" s="784"/>
      <c r="K95" s="834">
        <v>1.27</v>
      </c>
      <c r="L95" s="832">
        <v>4</v>
      </c>
      <c r="M95" s="832">
        <v>39</v>
      </c>
      <c r="N95" s="835">
        <v>12.9</v>
      </c>
      <c r="O95" s="832" t="s">
        <v>5472</v>
      </c>
      <c r="P95" s="836" t="s">
        <v>5651</v>
      </c>
      <c r="Q95" s="837">
        <f t="shared" si="5"/>
        <v>0</v>
      </c>
      <c r="R95" s="837">
        <f t="shared" si="5"/>
        <v>0</v>
      </c>
      <c r="S95" s="828" t="str">
        <f t="shared" si="6"/>
        <v/>
      </c>
      <c r="T95" s="828" t="str">
        <f t="shared" si="7"/>
        <v/>
      </c>
      <c r="U95" s="828" t="str">
        <f t="shared" si="8"/>
        <v/>
      </c>
      <c r="V95" s="838" t="str">
        <f t="shared" si="9"/>
        <v/>
      </c>
      <c r="W95" s="786"/>
    </row>
    <row r="96" spans="1:23" ht="14.4" customHeight="1" x14ac:dyDescent="0.3">
      <c r="A96" s="844" t="s">
        <v>5652</v>
      </c>
      <c r="B96" s="793"/>
      <c r="C96" s="794"/>
      <c r="D96" s="795"/>
      <c r="E96" s="774">
        <v>3</v>
      </c>
      <c r="F96" s="775">
        <v>1.72</v>
      </c>
      <c r="G96" s="776">
        <v>10.3</v>
      </c>
      <c r="H96" s="777">
        <v>1</v>
      </c>
      <c r="I96" s="778">
        <v>0.51</v>
      </c>
      <c r="J96" s="791">
        <v>8</v>
      </c>
      <c r="K96" s="780">
        <v>0.51</v>
      </c>
      <c r="L96" s="777">
        <v>3</v>
      </c>
      <c r="M96" s="777">
        <v>24</v>
      </c>
      <c r="N96" s="781">
        <v>7.87</v>
      </c>
      <c r="O96" s="777" t="s">
        <v>5472</v>
      </c>
      <c r="P96" s="796" t="s">
        <v>5653</v>
      </c>
      <c r="Q96" s="782">
        <f t="shared" si="5"/>
        <v>1</v>
      </c>
      <c r="R96" s="782">
        <f t="shared" si="5"/>
        <v>0.51</v>
      </c>
      <c r="S96" s="793">
        <f t="shared" si="6"/>
        <v>7.87</v>
      </c>
      <c r="T96" s="793">
        <f t="shared" si="7"/>
        <v>8</v>
      </c>
      <c r="U96" s="793">
        <f t="shared" si="8"/>
        <v>0.12999999999999989</v>
      </c>
      <c r="V96" s="797">
        <f t="shared" si="9"/>
        <v>1.0165184243964422</v>
      </c>
      <c r="W96" s="783"/>
    </row>
    <row r="97" spans="1:23" ht="14.4" customHeight="1" x14ac:dyDescent="0.3">
      <c r="A97" s="843" t="s">
        <v>5654</v>
      </c>
      <c r="B97" s="828">
        <v>2</v>
      </c>
      <c r="C97" s="829">
        <v>1.4</v>
      </c>
      <c r="D97" s="798">
        <v>12.5</v>
      </c>
      <c r="E97" s="830">
        <v>3</v>
      </c>
      <c r="F97" s="831">
        <v>2.4500000000000002</v>
      </c>
      <c r="G97" s="784">
        <v>16.7</v>
      </c>
      <c r="H97" s="832">
        <v>3</v>
      </c>
      <c r="I97" s="833">
        <v>2.06</v>
      </c>
      <c r="J97" s="787">
        <v>11</v>
      </c>
      <c r="K97" s="834">
        <v>0.69</v>
      </c>
      <c r="L97" s="832">
        <v>4</v>
      </c>
      <c r="M97" s="832">
        <v>32</v>
      </c>
      <c r="N97" s="835">
        <v>10.77</v>
      </c>
      <c r="O97" s="832" t="s">
        <v>5472</v>
      </c>
      <c r="P97" s="836" t="s">
        <v>5655</v>
      </c>
      <c r="Q97" s="837">
        <f t="shared" si="5"/>
        <v>1</v>
      </c>
      <c r="R97" s="837">
        <f t="shared" si="5"/>
        <v>0.66000000000000014</v>
      </c>
      <c r="S97" s="828">
        <f t="shared" si="6"/>
        <v>32.31</v>
      </c>
      <c r="T97" s="828">
        <f t="shared" si="7"/>
        <v>33</v>
      </c>
      <c r="U97" s="828">
        <f t="shared" si="8"/>
        <v>0.68999999999999773</v>
      </c>
      <c r="V97" s="838">
        <f t="shared" si="9"/>
        <v>1.021355617455896</v>
      </c>
      <c r="W97" s="786">
        <v>5</v>
      </c>
    </row>
    <row r="98" spans="1:23" ht="14.4" customHeight="1" x14ac:dyDescent="0.3">
      <c r="A98" s="844" t="s">
        <v>5656</v>
      </c>
      <c r="B98" s="793">
        <v>10</v>
      </c>
      <c r="C98" s="794">
        <v>2.67</v>
      </c>
      <c r="D98" s="795">
        <v>3.9</v>
      </c>
      <c r="E98" s="774">
        <v>22</v>
      </c>
      <c r="F98" s="775">
        <v>5.92</v>
      </c>
      <c r="G98" s="776">
        <v>3.3</v>
      </c>
      <c r="H98" s="777">
        <v>14</v>
      </c>
      <c r="I98" s="778">
        <v>3.33</v>
      </c>
      <c r="J98" s="779">
        <v>2.9</v>
      </c>
      <c r="K98" s="780">
        <v>0.23</v>
      </c>
      <c r="L98" s="777">
        <v>1</v>
      </c>
      <c r="M98" s="777">
        <v>10</v>
      </c>
      <c r="N98" s="781">
        <v>3.32</v>
      </c>
      <c r="O98" s="777" t="s">
        <v>5472</v>
      </c>
      <c r="P98" s="796" t="s">
        <v>5657</v>
      </c>
      <c r="Q98" s="782">
        <f t="shared" si="5"/>
        <v>4</v>
      </c>
      <c r="R98" s="782">
        <f t="shared" si="5"/>
        <v>0.66000000000000014</v>
      </c>
      <c r="S98" s="793">
        <f t="shared" si="6"/>
        <v>46.48</v>
      </c>
      <c r="T98" s="793">
        <f t="shared" si="7"/>
        <v>40.6</v>
      </c>
      <c r="U98" s="793">
        <f t="shared" si="8"/>
        <v>-5.8799999999999955</v>
      </c>
      <c r="V98" s="797">
        <f t="shared" si="9"/>
        <v>0.87349397590361455</v>
      </c>
      <c r="W98" s="783">
        <v>4</v>
      </c>
    </row>
    <row r="99" spans="1:23" ht="14.4" customHeight="1" x14ac:dyDescent="0.3">
      <c r="A99" s="843" t="s">
        <v>5658</v>
      </c>
      <c r="B99" s="828">
        <v>7</v>
      </c>
      <c r="C99" s="829">
        <v>2.27</v>
      </c>
      <c r="D99" s="798">
        <v>4.4000000000000004</v>
      </c>
      <c r="E99" s="830">
        <v>2</v>
      </c>
      <c r="F99" s="831">
        <v>0.72</v>
      </c>
      <c r="G99" s="784">
        <v>2</v>
      </c>
      <c r="H99" s="832">
        <v>4</v>
      </c>
      <c r="I99" s="833">
        <v>1.28</v>
      </c>
      <c r="J99" s="787">
        <v>4.5</v>
      </c>
      <c r="K99" s="834">
        <v>0.31</v>
      </c>
      <c r="L99" s="832">
        <v>1</v>
      </c>
      <c r="M99" s="832">
        <v>13</v>
      </c>
      <c r="N99" s="835">
        <v>4.25</v>
      </c>
      <c r="O99" s="832" t="s">
        <v>5472</v>
      </c>
      <c r="P99" s="836" t="s">
        <v>5659</v>
      </c>
      <c r="Q99" s="837">
        <f t="shared" si="5"/>
        <v>-3</v>
      </c>
      <c r="R99" s="837">
        <f t="shared" si="5"/>
        <v>-0.99</v>
      </c>
      <c r="S99" s="828">
        <f t="shared" si="6"/>
        <v>17</v>
      </c>
      <c r="T99" s="828">
        <f t="shared" si="7"/>
        <v>18</v>
      </c>
      <c r="U99" s="828">
        <f t="shared" si="8"/>
        <v>1</v>
      </c>
      <c r="V99" s="838">
        <f t="shared" si="9"/>
        <v>1.0588235294117647</v>
      </c>
      <c r="W99" s="786">
        <v>5</v>
      </c>
    </row>
    <row r="100" spans="1:23" ht="14.4" customHeight="1" x14ac:dyDescent="0.3">
      <c r="A100" s="843" t="s">
        <v>5660</v>
      </c>
      <c r="B100" s="828"/>
      <c r="C100" s="829"/>
      <c r="D100" s="798"/>
      <c r="E100" s="830">
        <v>1</v>
      </c>
      <c r="F100" s="831">
        <v>0.56999999999999995</v>
      </c>
      <c r="G100" s="784">
        <v>13</v>
      </c>
      <c r="H100" s="832"/>
      <c r="I100" s="833"/>
      <c r="J100" s="785"/>
      <c r="K100" s="834">
        <v>0.55000000000000004</v>
      </c>
      <c r="L100" s="832">
        <v>3</v>
      </c>
      <c r="M100" s="832">
        <v>23</v>
      </c>
      <c r="N100" s="835">
        <v>7.51</v>
      </c>
      <c r="O100" s="832" t="s">
        <v>5472</v>
      </c>
      <c r="P100" s="836" t="s">
        <v>5661</v>
      </c>
      <c r="Q100" s="837">
        <f t="shared" si="5"/>
        <v>0</v>
      </c>
      <c r="R100" s="837">
        <f t="shared" si="5"/>
        <v>0</v>
      </c>
      <c r="S100" s="828" t="str">
        <f t="shared" si="6"/>
        <v/>
      </c>
      <c r="T100" s="828" t="str">
        <f t="shared" si="7"/>
        <v/>
      </c>
      <c r="U100" s="828" t="str">
        <f t="shared" si="8"/>
        <v/>
      </c>
      <c r="V100" s="838" t="str">
        <f t="shared" si="9"/>
        <v/>
      </c>
      <c r="W100" s="786"/>
    </row>
    <row r="101" spans="1:23" ht="14.4" customHeight="1" x14ac:dyDescent="0.3">
      <c r="A101" s="844" t="s">
        <v>5662</v>
      </c>
      <c r="B101" s="793"/>
      <c r="C101" s="794"/>
      <c r="D101" s="795"/>
      <c r="E101" s="799"/>
      <c r="F101" s="778"/>
      <c r="G101" s="779"/>
      <c r="H101" s="774">
        <v>1</v>
      </c>
      <c r="I101" s="775">
        <v>0.46</v>
      </c>
      <c r="J101" s="791">
        <v>14</v>
      </c>
      <c r="K101" s="780">
        <v>0.33</v>
      </c>
      <c r="L101" s="777">
        <v>2</v>
      </c>
      <c r="M101" s="777">
        <v>14</v>
      </c>
      <c r="N101" s="781">
        <v>4.6399999999999997</v>
      </c>
      <c r="O101" s="777" t="s">
        <v>5472</v>
      </c>
      <c r="P101" s="796" t="s">
        <v>5663</v>
      </c>
      <c r="Q101" s="782">
        <f t="shared" si="5"/>
        <v>1</v>
      </c>
      <c r="R101" s="782">
        <f t="shared" si="5"/>
        <v>0.46</v>
      </c>
      <c r="S101" s="793">
        <f t="shared" si="6"/>
        <v>4.6399999999999997</v>
      </c>
      <c r="T101" s="793">
        <f t="shared" si="7"/>
        <v>14</v>
      </c>
      <c r="U101" s="793">
        <f t="shared" si="8"/>
        <v>9.36</v>
      </c>
      <c r="V101" s="797">
        <f t="shared" si="9"/>
        <v>3.0172413793103452</v>
      </c>
      <c r="W101" s="783">
        <v>9</v>
      </c>
    </row>
    <row r="102" spans="1:23" ht="14.4" customHeight="1" x14ac:dyDescent="0.3">
      <c r="A102" s="844" t="s">
        <v>5664</v>
      </c>
      <c r="B102" s="793"/>
      <c r="C102" s="794"/>
      <c r="D102" s="795"/>
      <c r="E102" s="799"/>
      <c r="F102" s="778"/>
      <c r="G102" s="779"/>
      <c r="H102" s="774">
        <v>1</v>
      </c>
      <c r="I102" s="775">
        <v>0.7</v>
      </c>
      <c r="J102" s="791">
        <v>13</v>
      </c>
      <c r="K102" s="780">
        <v>0.7</v>
      </c>
      <c r="L102" s="777">
        <v>2</v>
      </c>
      <c r="M102" s="777">
        <v>21</v>
      </c>
      <c r="N102" s="781">
        <v>6.92</v>
      </c>
      <c r="O102" s="777" t="s">
        <v>5472</v>
      </c>
      <c r="P102" s="796" t="s">
        <v>5665</v>
      </c>
      <c r="Q102" s="782">
        <f t="shared" si="5"/>
        <v>1</v>
      </c>
      <c r="R102" s="782">
        <f t="shared" si="5"/>
        <v>0.7</v>
      </c>
      <c r="S102" s="793">
        <f t="shared" si="6"/>
        <v>6.92</v>
      </c>
      <c r="T102" s="793">
        <f t="shared" si="7"/>
        <v>13</v>
      </c>
      <c r="U102" s="793">
        <f t="shared" si="8"/>
        <v>6.08</v>
      </c>
      <c r="V102" s="797">
        <f t="shared" si="9"/>
        <v>1.8786127167630058</v>
      </c>
      <c r="W102" s="783">
        <v>6</v>
      </c>
    </row>
    <row r="103" spans="1:23" ht="14.4" customHeight="1" x14ac:dyDescent="0.3">
      <c r="A103" s="844" t="s">
        <v>5666</v>
      </c>
      <c r="B103" s="793"/>
      <c r="C103" s="794"/>
      <c r="D103" s="795"/>
      <c r="E103" s="774">
        <v>2</v>
      </c>
      <c r="F103" s="775">
        <v>2.4900000000000002</v>
      </c>
      <c r="G103" s="776">
        <v>7.5</v>
      </c>
      <c r="H103" s="777"/>
      <c r="I103" s="778"/>
      <c r="J103" s="779"/>
      <c r="K103" s="780">
        <v>1.17</v>
      </c>
      <c r="L103" s="777">
        <v>4</v>
      </c>
      <c r="M103" s="777">
        <v>36</v>
      </c>
      <c r="N103" s="781">
        <v>11.9</v>
      </c>
      <c r="O103" s="777" t="s">
        <v>5472</v>
      </c>
      <c r="P103" s="796" t="s">
        <v>5667</v>
      </c>
      <c r="Q103" s="782">
        <f t="shared" si="5"/>
        <v>0</v>
      </c>
      <c r="R103" s="782">
        <f t="shared" si="5"/>
        <v>0</v>
      </c>
      <c r="S103" s="793" t="str">
        <f t="shared" si="6"/>
        <v/>
      </c>
      <c r="T103" s="793" t="str">
        <f t="shared" si="7"/>
        <v/>
      </c>
      <c r="U103" s="793" t="str">
        <f t="shared" si="8"/>
        <v/>
      </c>
      <c r="V103" s="797" t="str">
        <f t="shared" si="9"/>
        <v/>
      </c>
      <c r="W103" s="783"/>
    </row>
    <row r="104" spans="1:23" ht="14.4" customHeight="1" x14ac:dyDescent="0.3">
      <c r="A104" s="843" t="s">
        <v>5668</v>
      </c>
      <c r="B104" s="828"/>
      <c r="C104" s="829"/>
      <c r="D104" s="798"/>
      <c r="E104" s="830">
        <v>3</v>
      </c>
      <c r="F104" s="831">
        <v>7.33</v>
      </c>
      <c r="G104" s="784">
        <v>27.3</v>
      </c>
      <c r="H104" s="832">
        <v>1</v>
      </c>
      <c r="I104" s="833">
        <v>0.7</v>
      </c>
      <c r="J104" s="785">
        <v>2</v>
      </c>
      <c r="K104" s="834">
        <v>1.79</v>
      </c>
      <c r="L104" s="832">
        <v>6</v>
      </c>
      <c r="M104" s="832">
        <v>55</v>
      </c>
      <c r="N104" s="835">
        <v>18.45</v>
      </c>
      <c r="O104" s="832" t="s">
        <v>5472</v>
      </c>
      <c r="P104" s="836" t="s">
        <v>5669</v>
      </c>
      <c r="Q104" s="837">
        <f t="shared" si="5"/>
        <v>1</v>
      </c>
      <c r="R104" s="837">
        <f t="shared" si="5"/>
        <v>0.7</v>
      </c>
      <c r="S104" s="828">
        <f t="shared" si="6"/>
        <v>18.45</v>
      </c>
      <c r="T104" s="828">
        <f t="shared" si="7"/>
        <v>2</v>
      </c>
      <c r="U104" s="828">
        <f t="shared" si="8"/>
        <v>-16.45</v>
      </c>
      <c r="V104" s="838">
        <f t="shared" si="9"/>
        <v>0.10840108401084012</v>
      </c>
      <c r="W104" s="786"/>
    </row>
    <row r="105" spans="1:23" ht="14.4" customHeight="1" x14ac:dyDescent="0.3">
      <c r="A105" s="843" t="s">
        <v>5670</v>
      </c>
      <c r="B105" s="828"/>
      <c r="C105" s="829"/>
      <c r="D105" s="798"/>
      <c r="E105" s="830"/>
      <c r="F105" s="831"/>
      <c r="G105" s="784"/>
      <c r="H105" s="832">
        <v>1</v>
      </c>
      <c r="I105" s="833">
        <v>3.9</v>
      </c>
      <c r="J105" s="785">
        <v>24</v>
      </c>
      <c r="K105" s="834">
        <v>3.9</v>
      </c>
      <c r="L105" s="832">
        <v>10</v>
      </c>
      <c r="M105" s="832">
        <v>91</v>
      </c>
      <c r="N105" s="835">
        <v>30.36</v>
      </c>
      <c r="O105" s="832" t="s">
        <v>5472</v>
      </c>
      <c r="P105" s="836" t="s">
        <v>5671</v>
      </c>
      <c r="Q105" s="837">
        <f t="shared" si="5"/>
        <v>1</v>
      </c>
      <c r="R105" s="837">
        <f t="shared" si="5"/>
        <v>3.9</v>
      </c>
      <c r="S105" s="828">
        <f t="shared" si="6"/>
        <v>30.36</v>
      </c>
      <c r="T105" s="828">
        <f t="shared" si="7"/>
        <v>24</v>
      </c>
      <c r="U105" s="828">
        <f t="shared" si="8"/>
        <v>-6.3599999999999994</v>
      </c>
      <c r="V105" s="838">
        <f t="shared" si="9"/>
        <v>0.79051383399209485</v>
      </c>
      <c r="W105" s="786"/>
    </row>
    <row r="106" spans="1:23" ht="14.4" customHeight="1" x14ac:dyDescent="0.3">
      <c r="A106" s="844" t="s">
        <v>5672</v>
      </c>
      <c r="B106" s="793"/>
      <c r="C106" s="794"/>
      <c r="D106" s="795"/>
      <c r="E106" s="799"/>
      <c r="F106" s="778"/>
      <c r="G106" s="779"/>
      <c r="H106" s="774">
        <v>1</v>
      </c>
      <c r="I106" s="775">
        <v>0.45</v>
      </c>
      <c r="J106" s="776">
        <v>2</v>
      </c>
      <c r="K106" s="780">
        <v>0.65</v>
      </c>
      <c r="L106" s="777">
        <v>3</v>
      </c>
      <c r="M106" s="777">
        <v>28</v>
      </c>
      <c r="N106" s="781">
        <v>9.4</v>
      </c>
      <c r="O106" s="777" t="s">
        <v>5472</v>
      </c>
      <c r="P106" s="796" t="s">
        <v>5673</v>
      </c>
      <c r="Q106" s="782">
        <f t="shared" si="5"/>
        <v>1</v>
      </c>
      <c r="R106" s="782">
        <f t="shared" si="5"/>
        <v>0.45</v>
      </c>
      <c r="S106" s="793">
        <f t="shared" si="6"/>
        <v>9.4</v>
      </c>
      <c r="T106" s="793">
        <f t="shared" si="7"/>
        <v>2</v>
      </c>
      <c r="U106" s="793">
        <f t="shared" si="8"/>
        <v>-7.4</v>
      </c>
      <c r="V106" s="797">
        <f t="shared" si="9"/>
        <v>0.21276595744680851</v>
      </c>
      <c r="W106" s="783"/>
    </row>
    <row r="107" spans="1:23" ht="14.4" customHeight="1" x14ac:dyDescent="0.3">
      <c r="A107" s="843" t="s">
        <v>5674</v>
      </c>
      <c r="B107" s="828"/>
      <c r="C107" s="829"/>
      <c r="D107" s="798"/>
      <c r="E107" s="839">
        <v>1</v>
      </c>
      <c r="F107" s="833">
        <v>0.81</v>
      </c>
      <c r="G107" s="785">
        <v>5</v>
      </c>
      <c r="H107" s="830">
        <v>1</v>
      </c>
      <c r="I107" s="831">
        <v>0.79</v>
      </c>
      <c r="J107" s="784">
        <v>5</v>
      </c>
      <c r="K107" s="834">
        <v>0.79</v>
      </c>
      <c r="L107" s="832">
        <v>4</v>
      </c>
      <c r="M107" s="832">
        <v>33</v>
      </c>
      <c r="N107" s="835">
        <v>11.11</v>
      </c>
      <c r="O107" s="832" t="s">
        <v>5472</v>
      </c>
      <c r="P107" s="836" t="s">
        <v>5675</v>
      </c>
      <c r="Q107" s="837">
        <f t="shared" si="5"/>
        <v>1</v>
      </c>
      <c r="R107" s="837">
        <f t="shared" si="5"/>
        <v>0.79</v>
      </c>
      <c r="S107" s="828">
        <f t="shared" si="6"/>
        <v>11.11</v>
      </c>
      <c r="T107" s="828">
        <f t="shared" si="7"/>
        <v>5</v>
      </c>
      <c r="U107" s="828">
        <f t="shared" si="8"/>
        <v>-6.1099999999999994</v>
      </c>
      <c r="V107" s="838">
        <f t="shared" si="9"/>
        <v>0.45004500450045004</v>
      </c>
      <c r="W107" s="786"/>
    </row>
    <row r="108" spans="1:23" ht="14.4" customHeight="1" x14ac:dyDescent="0.3">
      <c r="A108" s="843" t="s">
        <v>5676</v>
      </c>
      <c r="B108" s="828"/>
      <c r="C108" s="829"/>
      <c r="D108" s="798"/>
      <c r="E108" s="839">
        <v>1</v>
      </c>
      <c r="F108" s="833">
        <v>1.41</v>
      </c>
      <c r="G108" s="785">
        <v>27</v>
      </c>
      <c r="H108" s="830">
        <v>1</v>
      </c>
      <c r="I108" s="831">
        <v>0.56999999999999995</v>
      </c>
      <c r="J108" s="784">
        <v>2</v>
      </c>
      <c r="K108" s="834">
        <v>1.41</v>
      </c>
      <c r="L108" s="832">
        <v>6</v>
      </c>
      <c r="M108" s="832">
        <v>51</v>
      </c>
      <c r="N108" s="835">
        <v>17.149999999999999</v>
      </c>
      <c r="O108" s="832" t="s">
        <v>5472</v>
      </c>
      <c r="P108" s="836" t="s">
        <v>5677</v>
      </c>
      <c r="Q108" s="837">
        <f t="shared" si="5"/>
        <v>1</v>
      </c>
      <c r="R108" s="837">
        <f t="shared" si="5"/>
        <v>0.56999999999999995</v>
      </c>
      <c r="S108" s="828">
        <f t="shared" si="6"/>
        <v>17.149999999999999</v>
      </c>
      <c r="T108" s="828">
        <f t="shared" si="7"/>
        <v>2</v>
      </c>
      <c r="U108" s="828">
        <f t="shared" si="8"/>
        <v>-15.149999999999999</v>
      </c>
      <c r="V108" s="838">
        <f t="shared" si="9"/>
        <v>0.11661807580174928</v>
      </c>
      <c r="W108" s="786"/>
    </row>
    <row r="109" spans="1:23" ht="14.4" customHeight="1" x14ac:dyDescent="0.3">
      <c r="A109" s="844" t="s">
        <v>5678</v>
      </c>
      <c r="B109" s="788">
        <v>1</v>
      </c>
      <c r="C109" s="789">
        <v>1.24</v>
      </c>
      <c r="D109" s="790">
        <v>6</v>
      </c>
      <c r="E109" s="799"/>
      <c r="F109" s="778"/>
      <c r="G109" s="779"/>
      <c r="H109" s="777"/>
      <c r="I109" s="778"/>
      <c r="J109" s="779"/>
      <c r="K109" s="780">
        <v>1.23</v>
      </c>
      <c r="L109" s="777">
        <v>6</v>
      </c>
      <c r="M109" s="777">
        <v>55</v>
      </c>
      <c r="N109" s="781">
        <v>18.39</v>
      </c>
      <c r="O109" s="777" t="s">
        <v>5472</v>
      </c>
      <c r="P109" s="796" t="s">
        <v>5679</v>
      </c>
      <c r="Q109" s="782">
        <f t="shared" si="5"/>
        <v>-1</v>
      </c>
      <c r="R109" s="782">
        <f t="shared" si="5"/>
        <v>-1.24</v>
      </c>
      <c r="S109" s="793" t="str">
        <f t="shared" si="6"/>
        <v/>
      </c>
      <c r="T109" s="793" t="str">
        <f t="shared" si="7"/>
        <v/>
      </c>
      <c r="U109" s="793" t="str">
        <f t="shared" si="8"/>
        <v/>
      </c>
      <c r="V109" s="797" t="str">
        <f t="shared" si="9"/>
        <v/>
      </c>
      <c r="W109" s="783"/>
    </row>
    <row r="110" spans="1:23" ht="14.4" customHeight="1" x14ac:dyDescent="0.3">
      <c r="A110" s="844" t="s">
        <v>5680</v>
      </c>
      <c r="B110" s="788"/>
      <c r="C110" s="789"/>
      <c r="D110" s="790"/>
      <c r="E110" s="799">
        <v>1</v>
      </c>
      <c r="F110" s="778">
        <v>1.27</v>
      </c>
      <c r="G110" s="779">
        <v>4</v>
      </c>
      <c r="H110" s="777">
        <v>1</v>
      </c>
      <c r="I110" s="778">
        <v>1.24</v>
      </c>
      <c r="J110" s="779">
        <v>7</v>
      </c>
      <c r="K110" s="780">
        <v>1.24</v>
      </c>
      <c r="L110" s="777">
        <v>3</v>
      </c>
      <c r="M110" s="777">
        <v>29</v>
      </c>
      <c r="N110" s="781">
        <v>9.8000000000000007</v>
      </c>
      <c r="O110" s="777" t="s">
        <v>5472</v>
      </c>
      <c r="P110" s="796" t="s">
        <v>5681</v>
      </c>
      <c r="Q110" s="782">
        <f t="shared" si="5"/>
        <v>1</v>
      </c>
      <c r="R110" s="782">
        <f t="shared" si="5"/>
        <v>1.24</v>
      </c>
      <c r="S110" s="793">
        <f t="shared" si="6"/>
        <v>9.8000000000000007</v>
      </c>
      <c r="T110" s="793">
        <f t="shared" si="7"/>
        <v>7</v>
      </c>
      <c r="U110" s="793">
        <f t="shared" si="8"/>
        <v>-2.8000000000000007</v>
      </c>
      <c r="V110" s="797">
        <f t="shared" si="9"/>
        <v>0.71428571428571419</v>
      </c>
      <c r="W110" s="783"/>
    </row>
    <row r="111" spans="1:23" ht="14.4" customHeight="1" x14ac:dyDescent="0.3">
      <c r="A111" s="843" t="s">
        <v>5682</v>
      </c>
      <c r="B111" s="840">
        <v>4</v>
      </c>
      <c r="C111" s="841">
        <v>8.8699999999999992</v>
      </c>
      <c r="D111" s="792">
        <v>8.3000000000000007</v>
      </c>
      <c r="E111" s="839">
        <v>2</v>
      </c>
      <c r="F111" s="833">
        <v>4.5999999999999996</v>
      </c>
      <c r="G111" s="785">
        <v>6</v>
      </c>
      <c r="H111" s="832">
        <v>2</v>
      </c>
      <c r="I111" s="833">
        <v>4.53</v>
      </c>
      <c r="J111" s="785">
        <v>8</v>
      </c>
      <c r="K111" s="834">
        <v>2.2400000000000002</v>
      </c>
      <c r="L111" s="832">
        <v>5</v>
      </c>
      <c r="M111" s="832">
        <v>41</v>
      </c>
      <c r="N111" s="835">
        <v>13.57</v>
      </c>
      <c r="O111" s="832" t="s">
        <v>5472</v>
      </c>
      <c r="P111" s="836" t="s">
        <v>5683</v>
      </c>
      <c r="Q111" s="837">
        <f t="shared" si="5"/>
        <v>-2</v>
      </c>
      <c r="R111" s="837">
        <f t="shared" si="5"/>
        <v>-4.339999999999999</v>
      </c>
      <c r="S111" s="828">
        <f t="shared" si="6"/>
        <v>27.14</v>
      </c>
      <c r="T111" s="828">
        <f t="shared" si="7"/>
        <v>16</v>
      </c>
      <c r="U111" s="828">
        <f t="shared" si="8"/>
        <v>-11.14</v>
      </c>
      <c r="V111" s="838">
        <f t="shared" si="9"/>
        <v>0.58953574060427416</v>
      </c>
      <c r="W111" s="786"/>
    </row>
    <row r="112" spans="1:23" ht="14.4" customHeight="1" x14ac:dyDescent="0.3">
      <c r="A112" s="844" t="s">
        <v>5684</v>
      </c>
      <c r="B112" s="793"/>
      <c r="C112" s="794"/>
      <c r="D112" s="795"/>
      <c r="E112" s="774">
        <v>1</v>
      </c>
      <c r="F112" s="775">
        <v>0.65</v>
      </c>
      <c r="G112" s="776">
        <v>5</v>
      </c>
      <c r="H112" s="777">
        <v>1</v>
      </c>
      <c r="I112" s="778">
        <v>0.57999999999999996</v>
      </c>
      <c r="J112" s="791">
        <v>7</v>
      </c>
      <c r="K112" s="780">
        <v>0.57999999999999996</v>
      </c>
      <c r="L112" s="777">
        <v>2</v>
      </c>
      <c r="M112" s="777">
        <v>17</v>
      </c>
      <c r="N112" s="781">
        <v>5.66</v>
      </c>
      <c r="O112" s="777" t="s">
        <v>5472</v>
      </c>
      <c r="P112" s="796" t="s">
        <v>5685</v>
      </c>
      <c r="Q112" s="782">
        <f t="shared" si="5"/>
        <v>1</v>
      </c>
      <c r="R112" s="782">
        <f t="shared" si="5"/>
        <v>0.57999999999999996</v>
      </c>
      <c r="S112" s="793">
        <f t="shared" si="6"/>
        <v>5.66</v>
      </c>
      <c r="T112" s="793">
        <f t="shared" si="7"/>
        <v>7</v>
      </c>
      <c r="U112" s="793">
        <f t="shared" si="8"/>
        <v>1.3399999999999999</v>
      </c>
      <c r="V112" s="797">
        <f t="shared" si="9"/>
        <v>1.2367491166077738</v>
      </c>
      <c r="W112" s="783">
        <v>1</v>
      </c>
    </row>
    <row r="113" spans="1:23" ht="14.4" customHeight="1" x14ac:dyDescent="0.3">
      <c r="A113" s="843" t="s">
        <v>5686</v>
      </c>
      <c r="B113" s="828"/>
      <c r="C113" s="829"/>
      <c r="D113" s="798"/>
      <c r="E113" s="830">
        <v>1</v>
      </c>
      <c r="F113" s="831">
        <v>3.28</v>
      </c>
      <c r="G113" s="784">
        <v>10</v>
      </c>
      <c r="H113" s="832"/>
      <c r="I113" s="833"/>
      <c r="J113" s="785"/>
      <c r="K113" s="834">
        <v>3.62</v>
      </c>
      <c r="L113" s="832">
        <v>5</v>
      </c>
      <c r="M113" s="832">
        <v>41</v>
      </c>
      <c r="N113" s="835">
        <v>13.74</v>
      </c>
      <c r="O113" s="832" t="s">
        <v>5472</v>
      </c>
      <c r="P113" s="836" t="s">
        <v>5687</v>
      </c>
      <c r="Q113" s="837">
        <f t="shared" si="5"/>
        <v>0</v>
      </c>
      <c r="R113" s="837">
        <f t="shared" si="5"/>
        <v>0</v>
      </c>
      <c r="S113" s="828" t="str">
        <f t="shared" si="6"/>
        <v/>
      </c>
      <c r="T113" s="828" t="str">
        <f t="shared" si="7"/>
        <v/>
      </c>
      <c r="U113" s="828" t="str">
        <f t="shared" si="8"/>
        <v/>
      </c>
      <c r="V113" s="838" t="str">
        <f t="shared" si="9"/>
        <v/>
      </c>
      <c r="W113" s="786"/>
    </row>
    <row r="114" spans="1:23" ht="14.4" customHeight="1" x14ac:dyDescent="0.3">
      <c r="A114" s="844" t="s">
        <v>5688</v>
      </c>
      <c r="B114" s="793"/>
      <c r="C114" s="794"/>
      <c r="D114" s="795"/>
      <c r="E114" s="799"/>
      <c r="F114" s="778"/>
      <c r="G114" s="779"/>
      <c r="H114" s="774">
        <v>1</v>
      </c>
      <c r="I114" s="775">
        <v>0.26</v>
      </c>
      <c r="J114" s="791">
        <v>4</v>
      </c>
      <c r="K114" s="780">
        <v>0.26</v>
      </c>
      <c r="L114" s="777">
        <v>1</v>
      </c>
      <c r="M114" s="777">
        <v>12</v>
      </c>
      <c r="N114" s="781">
        <v>3.97</v>
      </c>
      <c r="O114" s="777" t="s">
        <v>5472</v>
      </c>
      <c r="P114" s="796" t="s">
        <v>5689</v>
      </c>
      <c r="Q114" s="782">
        <f t="shared" si="5"/>
        <v>1</v>
      </c>
      <c r="R114" s="782">
        <f t="shared" si="5"/>
        <v>0.26</v>
      </c>
      <c r="S114" s="793">
        <f t="shared" si="6"/>
        <v>3.97</v>
      </c>
      <c r="T114" s="793">
        <f t="shared" si="7"/>
        <v>4</v>
      </c>
      <c r="U114" s="793">
        <f t="shared" si="8"/>
        <v>2.9999999999999805E-2</v>
      </c>
      <c r="V114" s="797">
        <f t="shared" si="9"/>
        <v>1.0075566750629723</v>
      </c>
      <c r="W114" s="783"/>
    </row>
    <row r="115" spans="1:23" ht="14.4" customHeight="1" x14ac:dyDescent="0.3">
      <c r="A115" s="844" t="s">
        <v>5690</v>
      </c>
      <c r="B115" s="793"/>
      <c r="C115" s="794"/>
      <c r="D115" s="795"/>
      <c r="E115" s="799"/>
      <c r="F115" s="778"/>
      <c r="G115" s="779"/>
      <c r="H115" s="774">
        <v>1</v>
      </c>
      <c r="I115" s="775">
        <v>0.31</v>
      </c>
      <c r="J115" s="776">
        <v>2</v>
      </c>
      <c r="K115" s="780">
        <v>0.27</v>
      </c>
      <c r="L115" s="777">
        <v>1</v>
      </c>
      <c r="M115" s="777">
        <v>10</v>
      </c>
      <c r="N115" s="781">
        <v>3.39</v>
      </c>
      <c r="O115" s="777" t="s">
        <v>5472</v>
      </c>
      <c r="P115" s="796" t="s">
        <v>5691</v>
      </c>
      <c r="Q115" s="782">
        <f t="shared" si="5"/>
        <v>1</v>
      </c>
      <c r="R115" s="782">
        <f t="shared" si="5"/>
        <v>0.31</v>
      </c>
      <c r="S115" s="793">
        <f t="shared" si="6"/>
        <v>3.39</v>
      </c>
      <c r="T115" s="793">
        <f t="shared" si="7"/>
        <v>2</v>
      </c>
      <c r="U115" s="793">
        <f t="shared" si="8"/>
        <v>-1.3900000000000001</v>
      </c>
      <c r="V115" s="797">
        <f t="shared" si="9"/>
        <v>0.58997050147492625</v>
      </c>
      <c r="W115" s="783"/>
    </row>
    <row r="116" spans="1:23" ht="14.4" customHeight="1" x14ac:dyDescent="0.3">
      <c r="A116" s="843" t="s">
        <v>5692</v>
      </c>
      <c r="B116" s="828">
        <v>1</v>
      </c>
      <c r="C116" s="829">
        <v>1.73</v>
      </c>
      <c r="D116" s="798">
        <v>22</v>
      </c>
      <c r="E116" s="839"/>
      <c r="F116" s="833"/>
      <c r="G116" s="785"/>
      <c r="H116" s="830"/>
      <c r="I116" s="831"/>
      <c r="J116" s="784"/>
      <c r="K116" s="834">
        <v>1.21</v>
      </c>
      <c r="L116" s="832">
        <v>2</v>
      </c>
      <c r="M116" s="832">
        <v>21</v>
      </c>
      <c r="N116" s="835">
        <v>7.11</v>
      </c>
      <c r="O116" s="832" t="s">
        <v>5472</v>
      </c>
      <c r="P116" s="836" t="s">
        <v>5693</v>
      </c>
      <c r="Q116" s="837">
        <f t="shared" si="5"/>
        <v>-1</v>
      </c>
      <c r="R116" s="837">
        <f t="shared" si="5"/>
        <v>-1.73</v>
      </c>
      <c r="S116" s="828" t="str">
        <f t="shared" si="6"/>
        <v/>
      </c>
      <c r="T116" s="828" t="str">
        <f t="shared" si="7"/>
        <v/>
      </c>
      <c r="U116" s="828" t="str">
        <f t="shared" si="8"/>
        <v/>
      </c>
      <c r="V116" s="838" t="str">
        <f t="shared" si="9"/>
        <v/>
      </c>
      <c r="W116" s="786"/>
    </row>
    <row r="117" spans="1:23" ht="14.4" customHeight="1" x14ac:dyDescent="0.3">
      <c r="A117" s="844" t="s">
        <v>5694</v>
      </c>
      <c r="B117" s="793"/>
      <c r="C117" s="794"/>
      <c r="D117" s="795"/>
      <c r="E117" s="774">
        <v>1</v>
      </c>
      <c r="F117" s="775">
        <v>0.34</v>
      </c>
      <c r="G117" s="776">
        <v>1</v>
      </c>
      <c r="H117" s="777"/>
      <c r="I117" s="778"/>
      <c r="J117" s="779"/>
      <c r="K117" s="780">
        <v>0.3</v>
      </c>
      <c r="L117" s="777">
        <v>0</v>
      </c>
      <c r="M117" s="777">
        <v>3</v>
      </c>
      <c r="N117" s="781">
        <v>1</v>
      </c>
      <c r="O117" s="777" t="s">
        <v>5472</v>
      </c>
      <c r="P117" s="796" t="s">
        <v>5695</v>
      </c>
      <c r="Q117" s="782">
        <f t="shared" si="5"/>
        <v>0</v>
      </c>
      <c r="R117" s="782">
        <f t="shared" si="5"/>
        <v>0</v>
      </c>
      <c r="S117" s="793" t="str">
        <f t="shared" si="6"/>
        <v/>
      </c>
      <c r="T117" s="793" t="str">
        <f t="shared" si="7"/>
        <v/>
      </c>
      <c r="U117" s="793" t="str">
        <f t="shared" si="8"/>
        <v/>
      </c>
      <c r="V117" s="797" t="str">
        <f t="shared" si="9"/>
        <v/>
      </c>
      <c r="W117" s="783"/>
    </row>
    <row r="118" spans="1:23" ht="14.4" customHeight="1" x14ac:dyDescent="0.3">
      <c r="A118" s="844" t="s">
        <v>5696</v>
      </c>
      <c r="B118" s="793"/>
      <c r="C118" s="794"/>
      <c r="D118" s="795"/>
      <c r="E118" s="799">
        <v>1</v>
      </c>
      <c r="F118" s="778">
        <v>0.82</v>
      </c>
      <c r="G118" s="779">
        <v>4</v>
      </c>
      <c r="H118" s="774">
        <v>1</v>
      </c>
      <c r="I118" s="775">
        <v>0.47</v>
      </c>
      <c r="J118" s="776">
        <v>2</v>
      </c>
      <c r="K118" s="780">
        <v>0.7</v>
      </c>
      <c r="L118" s="777">
        <v>3</v>
      </c>
      <c r="M118" s="777">
        <v>29</v>
      </c>
      <c r="N118" s="781">
        <v>9.6</v>
      </c>
      <c r="O118" s="777" t="s">
        <v>5472</v>
      </c>
      <c r="P118" s="796" t="s">
        <v>5697</v>
      </c>
      <c r="Q118" s="782">
        <f t="shared" si="5"/>
        <v>1</v>
      </c>
      <c r="R118" s="782">
        <f t="shared" si="5"/>
        <v>0.47</v>
      </c>
      <c r="S118" s="793">
        <f t="shared" si="6"/>
        <v>9.6</v>
      </c>
      <c r="T118" s="793">
        <f t="shared" si="7"/>
        <v>2</v>
      </c>
      <c r="U118" s="793">
        <f t="shared" si="8"/>
        <v>-7.6</v>
      </c>
      <c r="V118" s="797">
        <f t="shared" si="9"/>
        <v>0.20833333333333334</v>
      </c>
      <c r="W118" s="783"/>
    </row>
    <row r="119" spans="1:23" ht="14.4" customHeight="1" x14ac:dyDescent="0.3">
      <c r="A119" s="844" t="s">
        <v>5698</v>
      </c>
      <c r="B119" s="793">
        <v>1</v>
      </c>
      <c r="C119" s="794">
        <v>1.42</v>
      </c>
      <c r="D119" s="795">
        <v>3</v>
      </c>
      <c r="E119" s="774">
        <v>1</v>
      </c>
      <c r="F119" s="775">
        <v>1.32</v>
      </c>
      <c r="G119" s="776">
        <v>4</v>
      </c>
      <c r="H119" s="777"/>
      <c r="I119" s="778"/>
      <c r="J119" s="779"/>
      <c r="K119" s="780">
        <v>1.42</v>
      </c>
      <c r="L119" s="777">
        <v>3</v>
      </c>
      <c r="M119" s="777">
        <v>30</v>
      </c>
      <c r="N119" s="781">
        <v>10.11</v>
      </c>
      <c r="O119" s="777" t="s">
        <v>5472</v>
      </c>
      <c r="P119" s="796" t="s">
        <v>5699</v>
      </c>
      <c r="Q119" s="782">
        <f t="shared" si="5"/>
        <v>-1</v>
      </c>
      <c r="R119" s="782">
        <f t="shared" si="5"/>
        <v>-1.42</v>
      </c>
      <c r="S119" s="793" t="str">
        <f t="shared" si="6"/>
        <v/>
      </c>
      <c r="T119" s="793" t="str">
        <f t="shared" si="7"/>
        <v/>
      </c>
      <c r="U119" s="793" t="str">
        <f t="shared" si="8"/>
        <v/>
      </c>
      <c r="V119" s="797" t="str">
        <f t="shared" si="9"/>
        <v/>
      </c>
      <c r="W119" s="783"/>
    </row>
    <row r="120" spans="1:23" ht="14.4" customHeight="1" x14ac:dyDescent="0.3">
      <c r="A120" s="844" t="s">
        <v>5700</v>
      </c>
      <c r="B120" s="788">
        <v>2</v>
      </c>
      <c r="C120" s="789">
        <v>1.99</v>
      </c>
      <c r="D120" s="790">
        <v>14</v>
      </c>
      <c r="E120" s="799"/>
      <c r="F120" s="778"/>
      <c r="G120" s="779"/>
      <c r="H120" s="777"/>
      <c r="I120" s="778"/>
      <c r="J120" s="779"/>
      <c r="K120" s="780">
        <v>0.99</v>
      </c>
      <c r="L120" s="777">
        <v>5</v>
      </c>
      <c r="M120" s="777">
        <v>47</v>
      </c>
      <c r="N120" s="781">
        <v>15.52</v>
      </c>
      <c r="O120" s="777" t="s">
        <v>5472</v>
      </c>
      <c r="P120" s="796" t="s">
        <v>5701</v>
      </c>
      <c r="Q120" s="782">
        <f t="shared" si="5"/>
        <v>-2</v>
      </c>
      <c r="R120" s="782">
        <f t="shared" si="5"/>
        <v>-1.99</v>
      </c>
      <c r="S120" s="793" t="str">
        <f t="shared" si="6"/>
        <v/>
      </c>
      <c r="T120" s="793" t="str">
        <f t="shared" si="7"/>
        <v/>
      </c>
      <c r="U120" s="793" t="str">
        <f t="shared" si="8"/>
        <v/>
      </c>
      <c r="V120" s="797" t="str">
        <f t="shared" si="9"/>
        <v/>
      </c>
      <c r="W120" s="783"/>
    </row>
    <row r="121" spans="1:23" ht="14.4" customHeight="1" x14ac:dyDescent="0.3">
      <c r="A121" s="844" t="s">
        <v>5702</v>
      </c>
      <c r="B121" s="793"/>
      <c r="C121" s="794"/>
      <c r="D121" s="795"/>
      <c r="E121" s="799"/>
      <c r="F121" s="778"/>
      <c r="G121" s="779"/>
      <c r="H121" s="774">
        <v>1</v>
      </c>
      <c r="I121" s="775">
        <v>0.89</v>
      </c>
      <c r="J121" s="791">
        <v>20</v>
      </c>
      <c r="K121" s="780">
        <v>0.76</v>
      </c>
      <c r="L121" s="777">
        <v>5</v>
      </c>
      <c r="M121" s="777">
        <v>33</v>
      </c>
      <c r="N121" s="781">
        <v>10.87</v>
      </c>
      <c r="O121" s="777" t="s">
        <v>5472</v>
      </c>
      <c r="P121" s="796" t="s">
        <v>5703</v>
      </c>
      <c r="Q121" s="782">
        <f t="shared" si="5"/>
        <v>1</v>
      </c>
      <c r="R121" s="782">
        <f t="shared" si="5"/>
        <v>0.89</v>
      </c>
      <c r="S121" s="793">
        <f t="shared" si="6"/>
        <v>10.87</v>
      </c>
      <c r="T121" s="793">
        <f t="shared" si="7"/>
        <v>20</v>
      </c>
      <c r="U121" s="793">
        <f t="shared" si="8"/>
        <v>9.1300000000000008</v>
      </c>
      <c r="V121" s="797">
        <f t="shared" si="9"/>
        <v>1.8399264029438824</v>
      </c>
      <c r="W121" s="783">
        <v>9</v>
      </c>
    </row>
    <row r="122" spans="1:23" ht="14.4" customHeight="1" x14ac:dyDescent="0.3">
      <c r="A122" s="844" t="s">
        <v>5704</v>
      </c>
      <c r="B122" s="793">
        <v>2</v>
      </c>
      <c r="C122" s="794">
        <v>7.79</v>
      </c>
      <c r="D122" s="795">
        <v>7.5</v>
      </c>
      <c r="E122" s="799"/>
      <c r="F122" s="778"/>
      <c r="G122" s="779"/>
      <c r="H122" s="774">
        <v>2</v>
      </c>
      <c r="I122" s="775">
        <v>7.79</v>
      </c>
      <c r="J122" s="791">
        <v>14</v>
      </c>
      <c r="K122" s="780">
        <v>3.89</v>
      </c>
      <c r="L122" s="777">
        <v>5</v>
      </c>
      <c r="M122" s="777">
        <v>42</v>
      </c>
      <c r="N122" s="781">
        <v>13.93</v>
      </c>
      <c r="O122" s="777" t="s">
        <v>5472</v>
      </c>
      <c r="P122" s="796" t="s">
        <v>5705</v>
      </c>
      <c r="Q122" s="782">
        <f t="shared" si="5"/>
        <v>0</v>
      </c>
      <c r="R122" s="782">
        <f t="shared" si="5"/>
        <v>0</v>
      </c>
      <c r="S122" s="793">
        <f t="shared" si="6"/>
        <v>27.86</v>
      </c>
      <c r="T122" s="793">
        <f t="shared" si="7"/>
        <v>28</v>
      </c>
      <c r="U122" s="793">
        <f t="shared" si="8"/>
        <v>0.14000000000000057</v>
      </c>
      <c r="V122" s="797">
        <f t="shared" si="9"/>
        <v>1.0050251256281406</v>
      </c>
      <c r="W122" s="783">
        <v>9</v>
      </c>
    </row>
    <row r="123" spans="1:23" ht="14.4" customHeight="1" x14ac:dyDescent="0.3">
      <c r="A123" s="843" t="s">
        <v>5706</v>
      </c>
      <c r="B123" s="828">
        <v>1</v>
      </c>
      <c r="C123" s="829">
        <v>7.35</v>
      </c>
      <c r="D123" s="798">
        <v>12</v>
      </c>
      <c r="E123" s="839"/>
      <c r="F123" s="833"/>
      <c r="G123" s="785"/>
      <c r="H123" s="830">
        <v>2</v>
      </c>
      <c r="I123" s="831">
        <v>14.47</v>
      </c>
      <c r="J123" s="784">
        <v>13</v>
      </c>
      <c r="K123" s="834">
        <v>7.35</v>
      </c>
      <c r="L123" s="832">
        <v>7</v>
      </c>
      <c r="M123" s="832">
        <v>66</v>
      </c>
      <c r="N123" s="835">
        <v>21.85</v>
      </c>
      <c r="O123" s="832" t="s">
        <v>5472</v>
      </c>
      <c r="P123" s="836" t="s">
        <v>5707</v>
      </c>
      <c r="Q123" s="837">
        <f t="shared" si="5"/>
        <v>1</v>
      </c>
      <c r="R123" s="837">
        <f t="shared" si="5"/>
        <v>7.120000000000001</v>
      </c>
      <c r="S123" s="828">
        <f t="shared" si="6"/>
        <v>43.7</v>
      </c>
      <c r="T123" s="828">
        <f t="shared" si="7"/>
        <v>26</v>
      </c>
      <c r="U123" s="828">
        <f t="shared" si="8"/>
        <v>-17.700000000000003</v>
      </c>
      <c r="V123" s="838">
        <f t="shared" si="9"/>
        <v>0.59496567505720821</v>
      </c>
      <c r="W123" s="786"/>
    </row>
    <row r="124" spans="1:23" ht="14.4" customHeight="1" x14ac:dyDescent="0.3">
      <c r="A124" s="844" t="s">
        <v>5708</v>
      </c>
      <c r="B124" s="793">
        <v>1</v>
      </c>
      <c r="C124" s="794">
        <v>3.69</v>
      </c>
      <c r="D124" s="795">
        <v>19</v>
      </c>
      <c r="E124" s="799"/>
      <c r="F124" s="778"/>
      <c r="G124" s="779"/>
      <c r="H124" s="774">
        <v>2</v>
      </c>
      <c r="I124" s="775">
        <v>6.32</v>
      </c>
      <c r="J124" s="776">
        <v>7</v>
      </c>
      <c r="K124" s="780">
        <v>3.16</v>
      </c>
      <c r="L124" s="777">
        <v>5</v>
      </c>
      <c r="M124" s="777">
        <v>44</v>
      </c>
      <c r="N124" s="781">
        <v>14.66</v>
      </c>
      <c r="O124" s="777" t="s">
        <v>5472</v>
      </c>
      <c r="P124" s="796" t="s">
        <v>5709</v>
      </c>
      <c r="Q124" s="782">
        <f t="shared" si="5"/>
        <v>1</v>
      </c>
      <c r="R124" s="782">
        <f t="shared" si="5"/>
        <v>2.6300000000000003</v>
      </c>
      <c r="S124" s="793">
        <f t="shared" si="6"/>
        <v>29.32</v>
      </c>
      <c r="T124" s="793">
        <f t="shared" si="7"/>
        <v>14</v>
      </c>
      <c r="U124" s="793">
        <f t="shared" si="8"/>
        <v>-15.32</v>
      </c>
      <c r="V124" s="797">
        <f t="shared" si="9"/>
        <v>0.47748976807639837</v>
      </c>
      <c r="W124" s="783"/>
    </row>
    <row r="125" spans="1:23" ht="14.4" customHeight="1" x14ac:dyDescent="0.3">
      <c r="A125" s="843" t="s">
        <v>5710</v>
      </c>
      <c r="B125" s="828">
        <v>4</v>
      </c>
      <c r="C125" s="829">
        <v>12.76</v>
      </c>
      <c r="D125" s="798">
        <v>12</v>
      </c>
      <c r="E125" s="839">
        <v>3</v>
      </c>
      <c r="F125" s="833">
        <v>10.4</v>
      </c>
      <c r="G125" s="785">
        <v>10.3</v>
      </c>
      <c r="H125" s="830">
        <v>4</v>
      </c>
      <c r="I125" s="831">
        <v>11.97</v>
      </c>
      <c r="J125" s="784">
        <v>5.8</v>
      </c>
      <c r="K125" s="834">
        <v>3.16</v>
      </c>
      <c r="L125" s="832">
        <v>5</v>
      </c>
      <c r="M125" s="832">
        <v>44</v>
      </c>
      <c r="N125" s="835">
        <v>14.66</v>
      </c>
      <c r="O125" s="832" t="s">
        <v>5472</v>
      </c>
      <c r="P125" s="836" t="s">
        <v>5711</v>
      </c>
      <c r="Q125" s="837">
        <f t="shared" si="5"/>
        <v>0</v>
      </c>
      <c r="R125" s="837">
        <f t="shared" si="5"/>
        <v>-0.78999999999999915</v>
      </c>
      <c r="S125" s="828">
        <f t="shared" si="6"/>
        <v>58.64</v>
      </c>
      <c r="T125" s="828">
        <f t="shared" si="7"/>
        <v>23.2</v>
      </c>
      <c r="U125" s="828">
        <f t="shared" si="8"/>
        <v>-35.44</v>
      </c>
      <c r="V125" s="838">
        <f t="shared" si="9"/>
        <v>0.39563437926330147</v>
      </c>
      <c r="W125" s="786"/>
    </row>
    <row r="126" spans="1:23" ht="14.4" customHeight="1" x14ac:dyDescent="0.3">
      <c r="A126" s="843" t="s">
        <v>5712</v>
      </c>
      <c r="B126" s="828">
        <v>1</v>
      </c>
      <c r="C126" s="829">
        <v>5.04</v>
      </c>
      <c r="D126" s="798">
        <v>7</v>
      </c>
      <c r="E126" s="839">
        <v>4</v>
      </c>
      <c r="F126" s="833">
        <v>24.52</v>
      </c>
      <c r="G126" s="785">
        <v>15.5</v>
      </c>
      <c r="H126" s="830">
        <v>3</v>
      </c>
      <c r="I126" s="831">
        <v>16.940000000000001</v>
      </c>
      <c r="J126" s="784">
        <v>14</v>
      </c>
      <c r="K126" s="834">
        <v>5.65</v>
      </c>
      <c r="L126" s="832">
        <v>8</v>
      </c>
      <c r="M126" s="832">
        <v>75</v>
      </c>
      <c r="N126" s="835">
        <v>24.87</v>
      </c>
      <c r="O126" s="832" t="s">
        <v>5472</v>
      </c>
      <c r="P126" s="836" t="s">
        <v>5713</v>
      </c>
      <c r="Q126" s="837">
        <f t="shared" si="5"/>
        <v>2</v>
      </c>
      <c r="R126" s="837">
        <f t="shared" si="5"/>
        <v>11.900000000000002</v>
      </c>
      <c r="S126" s="828">
        <f t="shared" si="6"/>
        <v>74.61</v>
      </c>
      <c r="T126" s="828">
        <f t="shared" si="7"/>
        <v>42</v>
      </c>
      <c r="U126" s="828">
        <f t="shared" si="8"/>
        <v>-32.61</v>
      </c>
      <c r="V126" s="838">
        <f t="shared" si="9"/>
        <v>0.56292722155207076</v>
      </c>
      <c r="W126" s="786"/>
    </row>
    <row r="127" spans="1:23" ht="14.4" customHeight="1" x14ac:dyDescent="0.3">
      <c r="A127" s="844" t="s">
        <v>5714</v>
      </c>
      <c r="B127" s="793">
        <v>2</v>
      </c>
      <c r="C127" s="794">
        <v>33.24</v>
      </c>
      <c r="D127" s="795">
        <v>18</v>
      </c>
      <c r="E127" s="799">
        <v>1</v>
      </c>
      <c r="F127" s="778">
        <v>16.23</v>
      </c>
      <c r="G127" s="779">
        <v>21</v>
      </c>
      <c r="H127" s="774">
        <v>3</v>
      </c>
      <c r="I127" s="775">
        <v>50.81</v>
      </c>
      <c r="J127" s="791">
        <v>34</v>
      </c>
      <c r="K127" s="780">
        <v>16.940000000000001</v>
      </c>
      <c r="L127" s="777">
        <v>10</v>
      </c>
      <c r="M127" s="777">
        <v>93</v>
      </c>
      <c r="N127" s="781">
        <v>31.16</v>
      </c>
      <c r="O127" s="777" t="s">
        <v>5472</v>
      </c>
      <c r="P127" s="796" t="s">
        <v>5715</v>
      </c>
      <c r="Q127" s="782">
        <f t="shared" si="5"/>
        <v>1</v>
      </c>
      <c r="R127" s="782">
        <f t="shared" si="5"/>
        <v>17.57</v>
      </c>
      <c r="S127" s="793">
        <f t="shared" si="6"/>
        <v>93.48</v>
      </c>
      <c r="T127" s="793">
        <f t="shared" si="7"/>
        <v>102</v>
      </c>
      <c r="U127" s="793">
        <f t="shared" si="8"/>
        <v>8.519999999999996</v>
      </c>
      <c r="V127" s="797">
        <f t="shared" si="9"/>
        <v>1.0911424903722722</v>
      </c>
      <c r="W127" s="783">
        <v>25</v>
      </c>
    </row>
    <row r="128" spans="1:23" ht="14.4" customHeight="1" x14ac:dyDescent="0.3">
      <c r="A128" s="844" t="s">
        <v>5716</v>
      </c>
      <c r="B128" s="793">
        <v>1</v>
      </c>
      <c r="C128" s="794">
        <v>0.86</v>
      </c>
      <c r="D128" s="795">
        <v>6</v>
      </c>
      <c r="E128" s="799">
        <v>2</v>
      </c>
      <c r="F128" s="778">
        <v>1.31</v>
      </c>
      <c r="G128" s="779">
        <v>2</v>
      </c>
      <c r="H128" s="774"/>
      <c r="I128" s="775"/>
      <c r="J128" s="776"/>
      <c r="K128" s="780">
        <v>0.86</v>
      </c>
      <c r="L128" s="777">
        <v>3</v>
      </c>
      <c r="M128" s="777">
        <v>27</v>
      </c>
      <c r="N128" s="781">
        <v>9.1199999999999992</v>
      </c>
      <c r="O128" s="777" t="s">
        <v>5472</v>
      </c>
      <c r="P128" s="796" t="s">
        <v>5717</v>
      </c>
      <c r="Q128" s="782">
        <f t="shared" si="5"/>
        <v>-1</v>
      </c>
      <c r="R128" s="782">
        <f t="shared" si="5"/>
        <v>-0.86</v>
      </c>
      <c r="S128" s="793" t="str">
        <f t="shared" si="6"/>
        <v/>
      </c>
      <c r="T128" s="793" t="str">
        <f t="shared" si="7"/>
        <v/>
      </c>
      <c r="U128" s="793" t="str">
        <f t="shared" si="8"/>
        <v/>
      </c>
      <c r="V128" s="797" t="str">
        <f t="shared" si="9"/>
        <v/>
      </c>
      <c r="W128" s="783"/>
    </row>
    <row r="129" spans="1:23" ht="14.4" customHeight="1" x14ac:dyDescent="0.3">
      <c r="A129" s="843" t="s">
        <v>5718</v>
      </c>
      <c r="B129" s="828">
        <v>6</v>
      </c>
      <c r="C129" s="829">
        <v>5.65</v>
      </c>
      <c r="D129" s="798">
        <v>6.5</v>
      </c>
      <c r="E129" s="839">
        <v>3</v>
      </c>
      <c r="F129" s="833">
        <v>2.6</v>
      </c>
      <c r="G129" s="785">
        <v>3</v>
      </c>
      <c r="H129" s="830">
        <v>7</v>
      </c>
      <c r="I129" s="831">
        <v>6.05</v>
      </c>
      <c r="J129" s="784">
        <v>4.0999999999999996</v>
      </c>
      <c r="K129" s="834">
        <v>0.86</v>
      </c>
      <c r="L129" s="832">
        <v>3</v>
      </c>
      <c r="M129" s="832">
        <v>27</v>
      </c>
      <c r="N129" s="835">
        <v>9.1199999999999992</v>
      </c>
      <c r="O129" s="832" t="s">
        <v>5472</v>
      </c>
      <c r="P129" s="836" t="s">
        <v>5719</v>
      </c>
      <c r="Q129" s="837">
        <f t="shared" si="5"/>
        <v>1</v>
      </c>
      <c r="R129" s="837">
        <f t="shared" si="5"/>
        <v>0.39999999999999947</v>
      </c>
      <c r="S129" s="828">
        <f t="shared" si="6"/>
        <v>63.839999999999996</v>
      </c>
      <c r="T129" s="828">
        <f t="shared" si="7"/>
        <v>28.699999999999996</v>
      </c>
      <c r="U129" s="828">
        <f t="shared" si="8"/>
        <v>-35.14</v>
      </c>
      <c r="V129" s="838">
        <f t="shared" si="9"/>
        <v>0.44956140350877188</v>
      </c>
      <c r="W129" s="786"/>
    </row>
    <row r="130" spans="1:23" ht="14.4" customHeight="1" x14ac:dyDescent="0.3">
      <c r="A130" s="843" t="s">
        <v>5720</v>
      </c>
      <c r="B130" s="828">
        <v>3</v>
      </c>
      <c r="C130" s="829">
        <v>4.13</v>
      </c>
      <c r="D130" s="798">
        <v>5.7</v>
      </c>
      <c r="E130" s="839">
        <v>6</v>
      </c>
      <c r="F130" s="833">
        <v>10.56</v>
      </c>
      <c r="G130" s="785">
        <v>9.8000000000000007</v>
      </c>
      <c r="H130" s="830">
        <v>5</v>
      </c>
      <c r="I130" s="831">
        <v>8.3699999999999992</v>
      </c>
      <c r="J130" s="784">
        <v>11.4</v>
      </c>
      <c r="K130" s="834">
        <v>1.7</v>
      </c>
      <c r="L130" s="832">
        <v>5</v>
      </c>
      <c r="M130" s="832">
        <v>45</v>
      </c>
      <c r="N130" s="835">
        <v>14.97</v>
      </c>
      <c r="O130" s="832" t="s">
        <v>5472</v>
      </c>
      <c r="P130" s="836" t="s">
        <v>5721</v>
      </c>
      <c r="Q130" s="837">
        <f t="shared" si="5"/>
        <v>2</v>
      </c>
      <c r="R130" s="837">
        <f t="shared" si="5"/>
        <v>4.2399999999999993</v>
      </c>
      <c r="S130" s="828">
        <f t="shared" si="6"/>
        <v>74.850000000000009</v>
      </c>
      <c r="T130" s="828">
        <f t="shared" si="7"/>
        <v>57</v>
      </c>
      <c r="U130" s="828">
        <f t="shared" si="8"/>
        <v>-17.850000000000009</v>
      </c>
      <c r="V130" s="838">
        <f t="shared" si="9"/>
        <v>0.76152304609218424</v>
      </c>
      <c r="W130" s="786">
        <v>22</v>
      </c>
    </row>
    <row r="131" spans="1:23" ht="14.4" customHeight="1" x14ac:dyDescent="0.3">
      <c r="A131" s="844" t="s">
        <v>5722</v>
      </c>
      <c r="B131" s="793"/>
      <c r="C131" s="794"/>
      <c r="D131" s="795"/>
      <c r="E131" s="799">
        <v>1</v>
      </c>
      <c r="F131" s="778">
        <v>0.65</v>
      </c>
      <c r="G131" s="779">
        <v>2</v>
      </c>
      <c r="H131" s="774">
        <v>1</v>
      </c>
      <c r="I131" s="775">
        <v>0.94</v>
      </c>
      <c r="J131" s="776">
        <v>5</v>
      </c>
      <c r="K131" s="780">
        <v>0.94</v>
      </c>
      <c r="L131" s="777">
        <v>3</v>
      </c>
      <c r="M131" s="777">
        <v>31</v>
      </c>
      <c r="N131" s="781">
        <v>10.26</v>
      </c>
      <c r="O131" s="777" t="s">
        <v>5472</v>
      </c>
      <c r="P131" s="796" t="s">
        <v>5723</v>
      </c>
      <c r="Q131" s="782">
        <f t="shared" si="5"/>
        <v>1</v>
      </c>
      <c r="R131" s="782">
        <f t="shared" si="5"/>
        <v>0.94</v>
      </c>
      <c r="S131" s="793">
        <f t="shared" si="6"/>
        <v>10.26</v>
      </c>
      <c r="T131" s="793">
        <f t="shared" si="7"/>
        <v>5</v>
      </c>
      <c r="U131" s="793">
        <f t="shared" si="8"/>
        <v>-5.26</v>
      </c>
      <c r="V131" s="797">
        <f t="shared" si="9"/>
        <v>0.48732943469785578</v>
      </c>
      <c r="W131" s="783"/>
    </row>
    <row r="132" spans="1:23" ht="14.4" customHeight="1" x14ac:dyDescent="0.3">
      <c r="A132" s="843" t="s">
        <v>5724</v>
      </c>
      <c r="B132" s="828"/>
      <c r="C132" s="829"/>
      <c r="D132" s="798"/>
      <c r="E132" s="839"/>
      <c r="F132" s="833"/>
      <c r="G132" s="785"/>
      <c r="H132" s="830">
        <v>1</v>
      </c>
      <c r="I132" s="831">
        <v>0.94</v>
      </c>
      <c r="J132" s="787">
        <v>16</v>
      </c>
      <c r="K132" s="834">
        <v>0.94</v>
      </c>
      <c r="L132" s="832">
        <v>3</v>
      </c>
      <c r="M132" s="832">
        <v>31</v>
      </c>
      <c r="N132" s="835">
        <v>10.26</v>
      </c>
      <c r="O132" s="832" t="s">
        <v>5472</v>
      </c>
      <c r="P132" s="836" t="s">
        <v>5725</v>
      </c>
      <c r="Q132" s="837">
        <f t="shared" si="5"/>
        <v>1</v>
      </c>
      <c r="R132" s="837">
        <f t="shared" si="5"/>
        <v>0.94</v>
      </c>
      <c r="S132" s="828">
        <f t="shared" si="6"/>
        <v>10.26</v>
      </c>
      <c r="T132" s="828">
        <f t="shared" si="7"/>
        <v>16</v>
      </c>
      <c r="U132" s="828">
        <f t="shared" si="8"/>
        <v>5.74</v>
      </c>
      <c r="V132" s="838">
        <f t="shared" si="9"/>
        <v>1.5594541910331385</v>
      </c>
      <c r="W132" s="786">
        <v>6</v>
      </c>
    </row>
    <row r="133" spans="1:23" ht="14.4" customHeight="1" x14ac:dyDescent="0.3">
      <c r="A133" s="844" t="s">
        <v>5726</v>
      </c>
      <c r="B133" s="793"/>
      <c r="C133" s="794"/>
      <c r="D133" s="795"/>
      <c r="E133" s="799"/>
      <c r="F133" s="778"/>
      <c r="G133" s="779"/>
      <c r="H133" s="774">
        <v>1</v>
      </c>
      <c r="I133" s="775">
        <v>8.24</v>
      </c>
      <c r="J133" s="776">
        <v>15</v>
      </c>
      <c r="K133" s="780">
        <v>8.24</v>
      </c>
      <c r="L133" s="777">
        <v>6</v>
      </c>
      <c r="M133" s="777">
        <v>53</v>
      </c>
      <c r="N133" s="781">
        <v>17.59</v>
      </c>
      <c r="O133" s="777" t="s">
        <v>5472</v>
      </c>
      <c r="P133" s="796" t="s">
        <v>5727</v>
      </c>
      <c r="Q133" s="782">
        <f t="shared" si="5"/>
        <v>1</v>
      </c>
      <c r="R133" s="782">
        <f t="shared" si="5"/>
        <v>8.24</v>
      </c>
      <c r="S133" s="793">
        <f t="shared" si="6"/>
        <v>17.59</v>
      </c>
      <c r="T133" s="793">
        <f t="shared" si="7"/>
        <v>15</v>
      </c>
      <c r="U133" s="793">
        <f t="shared" si="8"/>
        <v>-2.59</v>
      </c>
      <c r="V133" s="797">
        <f t="shared" si="9"/>
        <v>0.85275724843661171</v>
      </c>
      <c r="W133" s="783"/>
    </row>
    <row r="134" spans="1:23" ht="14.4" customHeight="1" x14ac:dyDescent="0.3">
      <c r="A134" s="844" t="s">
        <v>5728</v>
      </c>
      <c r="B134" s="788">
        <v>3</v>
      </c>
      <c r="C134" s="789">
        <v>2.99</v>
      </c>
      <c r="D134" s="790">
        <v>5</v>
      </c>
      <c r="E134" s="799">
        <v>3</v>
      </c>
      <c r="F134" s="778">
        <v>2.97</v>
      </c>
      <c r="G134" s="779">
        <v>3</v>
      </c>
      <c r="H134" s="777">
        <v>2</v>
      </c>
      <c r="I134" s="778">
        <v>2.08</v>
      </c>
      <c r="J134" s="779">
        <v>4</v>
      </c>
      <c r="K134" s="780">
        <v>1</v>
      </c>
      <c r="L134" s="777">
        <v>2</v>
      </c>
      <c r="M134" s="777">
        <v>19</v>
      </c>
      <c r="N134" s="781">
        <v>6.33</v>
      </c>
      <c r="O134" s="777" t="s">
        <v>5472</v>
      </c>
      <c r="P134" s="796" t="s">
        <v>5729</v>
      </c>
      <c r="Q134" s="782">
        <f t="shared" ref="Q134:R139" si="10">H134-B134</f>
        <v>-1</v>
      </c>
      <c r="R134" s="782">
        <f t="shared" si="10"/>
        <v>-0.91000000000000014</v>
      </c>
      <c r="S134" s="793">
        <f t="shared" ref="S134:S139" si="11">IF(H134=0,"",H134*N134)</f>
        <v>12.66</v>
      </c>
      <c r="T134" s="793">
        <f t="shared" ref="T134:T139" si="12">IF(H134=0,"",H134*J134)</f>
        <v>8</v>
      </c>
      <c r="U134" s="793">
        <f t="shared" ref="U134:U139" si="13">IF(H134=0,"",T134-S134)</f>
        <v>-4.66</v>
      </c>
      <c r="V134" s="797">
        <f t="shared" ref="V134:V139" si="14">IF(H134=0,"",T134/S134)</f>
        <v>0.63191153238546605</v>
      </c>
      <c r="W134" s="783"/>
    </row>
    <row r="135" spans="1:23" ht="14.4" customHeight="1" x14ac:dyDescent="0.3">
      <c r="A135" s="843" t="s">
        <v>5730</v>
      </c>
      <c r="B135" s="840">
        <v>4</v>
      </c>
      <c r="C135" s="841">
        <v>8.32</v>
      </c>
      <c r="D135" s="792">
        <v>8.5</v>
      </c>
      <c r="E135" s="839">
        <v>1</v>
      </c>
      <c r="F135" s="833">
        <v>2</v>
      </c>
      <c r="G135" s="785">
        <v>6</v>
      </c>
      <c r="H135" s="832">
        <v>1</v>
      </c>
      <c r="I135" s="833">
        <v>2.04</v>
      </c>
      <c r="J135" s="785">
        <v>7</v>
      </c>
      <c r="K135" s="834">
        <v>2.04</v>
      </c>
      <c r="L135" s="832">
        <v>4</v>
      </c>
      <c r="M135" s="832">
        <v>39</v>
      </c>
      <c r="N135" s="835">
        <v>12.84</v>
      </c>
      <c r="O135" s="832" t="s">
        <v>5472</v>
      </c>
      <c r="P135" s="836" t="s">
        <v>5731</v>
      </c>
      <c r="Q135" s="837">
        <f t="shared" si="10"/>
        <v>-3</v>
      </c>
      <c r="R135" s="837">
        <f t="shared" si="10"/>
        <v>-6.28</v>
      </c>
      <c r="S135" s="828">
        <f t="shared" si="11"/>
        <v>12.84</v>
      </c>
      <c r="T135" s="828">
        <f t="shared" si="12"/>
        <v>7</v>
      </c>
      <c r="U135" s="828">
        <f t="shared" si="13"/>
        <v>-5.84</v>
      </c>
      <c r="V135" s="838">
        <f t="shared" si="14"/>
        <v>0.54517133956386299</v>
      </c>
      <c r="W135" s="786"/>
    </row>
    <row r="136" spans="1:23" ht="14.4" customHeight="1" x14ac:dyDescent="0.3">
      <c r="A136" s="843" t="s">
        <v>5732</v>
      </c>
      <c r="B136" s="840">
        <v>1</v>
      </c>
      <c r="C136" s="841">
        <v>24.46</v>
      </c>
      <c r="D136" s="792">
        <v>17</v>
      </c>
      <c r="E136" s="839">
        <v>1</v>
      </c>
      <c r="F136" s="833">
        <v>4.0999999999999996</v>
      </c>
      <c r="G136" s="785">
        <v>16</v>
      </c>
      <c r="H136" s="832"/>
      <c r="I136" s="833"/>
      <c r="J136" s="785"/>
      <c r="K136" s="834">
        <v>4.25</v>
      </c>
      <c r="L136" s="832">
        <v>7</v>
      </c>
      <c r="M136" s="832">
        <v>60</v>
      </c>
      <c r="N136" s="835">
        <v>20.079999999999998</v>
      </c>
      <c r="O136" s="832" t="s">
        <v>5472</v>
      </c>
      <c r="P136" s="836" t="s">
        <v>5733</v>
      </c>
      <c r="Q136" s="837">
        <f t="shared" si="10"/>
        <v>-1</v>
      </c>
      <c r="R136" s="837">
        <f t="shared" si="10"/>
        <v>-24.46</v>
      </c>
      <c r="S136" s="828" t="str">
        <f t="shared" si="11"/>
        <v/>
      </c>
      <c r="T136" s="828" t="str">
        <f t="shared" si="12"/>
        <v/>
      </c>
      <c r="U136" s="828" t="str">
        <f t="shared" si="13"/>
        <v/>
      </c>
      <c r="V136" s="838" t="str">
        <f t="shared" si="14"/>
        <v/>
      </c>
      <c r="W136" s="786"/>
    </row>
    <row r="137" spans="1:23" ht="14.4" customHeight="1" x14ac:dyDescent="0.3">
      <c r="A137" s="844" t="s">
        <v>5734</v>
      </c>
      <c r="B137" s="793"/>
      <c r="C137" s="794"/>
      <c r="D137" s="795"/>
      <c r="E137" s="799">
        <v>2</v>
      </c>
      <c r="F137" s="778">
        <v>1.23</v>
      </c>
      <c r="G137" s="779">
        <v>3</v>
      </c>
      <c r="H137" s="774">
        <v>1</v>
      </c>
      <c r="I137" s="775">
        <v>1.6</v>
      </c>
      <c r="J137" s="791">
        <v>9</v>
      </c>
      <c r="K137" s="780">
        <v>0.57999999999999996</v>
      </c>
      <c r="L137" s="777">
        <v>2</v>
      </c>
      <c r="M137" s="777">
        <v>15</v>
      </c>
      <c r="N137" s="781">
        <v>5.03</v>
      </c>
      <c r="O137" s="777" t="s">
        <v>5472</v>
      </c>
      <c r="P137" s="796" t="s">
        <v>5735</v>
      </c>
      <c r="Q137" s="782">
        <f t="shared" si="10"/>
        <v>1</v>
      </c>
      <c r="R137" s="782">
        <f t="shared" si="10"/>
        <v>1.6</v>
      </c>
      <c r="S137" s="793">
        <f t="shared" si="11"/>
        <v>5.03</v>
      </c>
      <c r="T137" s="793">
        <f t="shared" si="12"/>
        <v>9</v>
      </c>
      <c r="U137" s="793">
        <f t="shared" si="13"/>
        <v>3.9699999999999998</v>
      </c>
      <c r="V137" s="797">
        <f t="shared" si="14"/>
        <v>1.7892644135188867</v>
      </c>
      <c r="W137" s="783">
        <v>4</v>
      </c>
    </row>
    <row r="138" spans="1:23" ht="14.4" customHeight="1" x14ac:dyDescent="0.3">
      <c r="A138" s="843" t="s">
        <v>5736</v>
      </c>
      <c r="B138" s="828"/>
      <c r="C138" s="829"/>
      <c r="D138" s="798"/>
      <c r="E138" s="839"/>
      <c r="F138" s="833"/>
      <c r="G138" s="785"/>
      <c r="H138" s="830">
        <v>1</v>
      </c>
      <c r="I138" s="831">
        <v>1.08</v>
      </c>
      <c r="J138" s="784">
        <v>5</v>
      </c>
      <c r="K138" s="834">
        <v>1.08</v>
      </c>
      <c r="L138" s="832">
        <v>3</v>
      </c>
      <c r="M138" s="832">
        <v>29</v>
      </c>
      <c r="N138" s="835">
        <v>9.83</v>
      </c>
      <c r="O138" s="832" t="s">
        <v>5472</v>
      </c>
      <c r="P138" s="836" t="s">
        <v>5737</v>
      </c>
      <c r="Q138" s="837">
        <f t="shared" si="10"/>
        <v>1</v>
      </c>
      <c r="R138" s="837">
        <f t="shared" si="10"/>
        <v>1.08</v>
      </c>
      <c r="S138" s="828">
        <f t="shared" si="11"/>
        <v>9.83</v>
      </c>
      <c r="T138" s="828">
        <f t="shared" si="12"/>
        <v>5</v>
      </c>
      <c r="U138" s="828">
        <f t="shared" si="13"/>
        <v>-4.83</v>
      </c>
      <c r="V138" s="838">
        <f t="shared" si="14"/>
        <v>0.50864699898270604</v>
      </c>
      <c r="W138" s="786"/>
    </row>
    <row r="139" spans="1:23" ht="14.4" customHeight="1" thickBot="1" x14ac:dyDescent="0.35">
      <c r="A139" s="845" t="s">
        <v>5738</v>
      </c>
      <c r="B139" s="846">
        <v>1</v>
      </c>
      <c r="C139" s="847">
        <v>1.95</v>
      </c>
      <c r="D139" s="848">
        <v>25</v>
      </c>
      <c r="E139" s="849"/>
      <c r="F139" s="850"/>
      <c r="G139" s="851"/>
      <c r="H139" s="852"/>
      <c r="I139" s="853"/>
      <c r="J139" s="854"/>
      <c r="K139" s="855">
        <v>1.95</v>
      </c>
      <c r="L139" s="856">
        <v>5</v>
      </c>
      <c r="M139" s="856">
        <v>45</v>
      </c>
      <c r="N139" s="857">
        <v>14.96</v>
      </c>
      <c r="O139" s="856" t="s">
        <v>5472</v>
      </c>
      <c r="P139" s="858" t="s">
        <v>5739</v>
      </c>
      <c r="Q139" s="859">
        <f t="shared" si="10"/>
        <v>-1</v>
      </c>
      <c r="R139" s="859">
        <f t="shared" si="10"/>
        <v>-1.95</v>
      </c>
      <c r="S139" s="846" t="str">
        <f t="shared" si="11"/>
        <v/>
      </c>
      <c r="T139" s="846" t="str">
        <f t="shared" si="12"/>
        <v/>
      </c>
      <c r="U139" s="846" t="str">
        <f t="shared" si="13"/>
        <v/>
      </c>
      <c r="V139" s="860" t="str">
        <f t="shared" si="14"/>
        <v/>
      </c>
      <c r="W139" s="86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140:Q1048576">
    <cfRule type="cellIs" dxfId="12" priority="9" stopIfTrue="1" operator="lessThan">
      <formula>0</formula>
    </cfRule>
  </conditionalFormatting>
  <conditionalFormatting sqref="U140:U1048576">
    <cfRule type="cellIs" dxfId="11" priority="8" stopIfTrue="1" operator="greaterThan">
      <formula>0</formula>
    </cfRule>
  </conditionalFormatting>
  <conditionalFormatting sqref="V140:V1048576">
    <cfRule type="cellIs" dxfId="10" priority="7" stopIfTrue="1" operator="greaterThan">
      <formula>1</formula>
    </cfRule>
  </conditionalFormatting>
  <conditionalFormatting sqref="V140:V1048576">
    <cfRule type="cellIs" dxfId="9" priority="4" stopIfTrue="1" operator="greaterThan">
      <formula>1</formula>
    </cfRule>
  </conditionalFormatting>
  <conditionalFormatting sqref="U140:U1048576">
    <cfRule type="cellIs" dxfId="8" priority="5" stopIfTrue="1" operator="greaterThan">
      <formula>0</formula>
    </cfRule>
  </conditionalFormatting>
  <conditionalFormatting sqref="Q140:Q1048576">
    <cfRule type="cellIs" dxfId="7" priority="6" stopIfTrue="1" operator="lessThan">
      <formula>0</formula>
    </cfRule>
  </conditionalFormatting>
  <conditionalFormatting sqref="V5:V139">
    <cfRule type="cellIs" dxfId="6" priority="1" stopIfTrue="1" operator="greaterThan">
      <formula>1</formula>
    </cfRule>
  </conditionalFormatting>
  <conditionalFormatting sqref="U5:U139">
    <cfRule type="cellIs" dxfId="5" priority="2" stopIfTrue="1" operator="greaterThan">
      <formula>0</formula>
    </cfRule>
  </conditionalFormatting>
  <conditionalFormatting sqref="Q5:Q139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1871836</v>
      </c>
      <c r="C3" s="355">
        <f t="shared" ref="C3:L3" si="0">SUBTOTAL(9,C6:C1048576)</f>
        <v>7</v>
      </c>
      <c r="D3" s="355">
        <f t="shared" si="0"/>
        <v>1927085</v>
      </c>
      <c r="E3" s="355">
        <f t="shared" si="0"/>
        <v>9.9895456281592239</v>
      </c>
      <c r="F3" s="355">
        <f t="shared" si="0"/>
        <v>2224166</v>
      </c>
      <c r="G3" s="358">
        <f>IF(B3&lt;&gt;0,F3/B3,"")</f>
        <v>1.1882269600541928</v>
      </c>
      <c r="H3" s="354">
        <f t="shared" si="0"/>
        <v>152931.56</v>
      </c>
      <c r="I3" s="355">
        <f t="shared" si="0"/>
        <v>2</v>
      </c>
      <c r="J3" s="355">
        <f t="shared" si="0"/>
        <v>127010.48</v>
      </c>
      <c r="K3" s="355">
        <f t="shared" si="0"/>
        <v>1.843960933894367</v>
      </c>
      <c r="L3" s="355">
        <f t="shared" si="0"/>
        <v>293478.98999999993</v>
      </c>
      <c r="M3" s="356">
        <f>IF(H3&lt;&gt;0,L3/H3,"")</f>
        <v>1.9190217506445362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2"/>
      <c r="B5" s="863">
        <v>2012</v>
      </c>
      <c r="C5" s="864"/>
      <c r="D5" s="864">
        <v>2013</v>
      </c>
      <c r="E5" s="864"/>
      <c r="F5" s="864">
        <v>2014</v>
      </c>
      <c r="G5" s="754" t="s">
        <v>2</v>
      </c>
      <c r="H5" s="863">
        <v>2012</v>
      </c>
      <c r="I5" s="864"/>
      <c r="J5" s="864">
        <v>2013</v>
      </c>
      <c r="K5" s="864"/>
      <c r="L5" s="864">
        <v>2014</v>
      </c>
      <c r="M5" s="754" t="s">
        <v>2</v>
      </c>
    </row>
    <row r="6" spans="1:13" ht="14.4" customHeight="1" x14ac:dyDescent="0.3">
      <c r="A6" s="656" t="s">
        <v>4304</v>
      </c>
      <c r="B6" s="755"/>
      <c r="C6" s="625"/>
      <c r="D6" s="755">
        <v>126</v>
      </c>
      <c r="E6" s="625"/>
      <c r="F6" s="755"/>
      <c r="G6" s="646"/>
      <c r="H6" s="755"/>
      <c r="I6" s="625"/>
      <c r="J6" s="755"/>
      <c r="K6" s="625"/>
      <c r="L6" s="755"/>
      <c r="M6" s="678"/>
    </row>
    <row r="7" spans="1:13" ht="14.4" customHeight="1" x14ac:dyDescent="0.3">
      <c r="A7" s="718" t="s">
        <v>5741</v>
      </c>
      <c r="B7" s="756">
        <v>30943</v>
      </c>
      <c r="C7" s="696">
        <v>1</v>
      </c>
      <c r="D7" s="756">
        <v>34640</v>
      </c>
      <c r="E7" s="696">
        <v>1.1194777494102059</v>
      </c>
      <c r="F7" s="756">
        <v>26316</v>
      </c>
      <c r="G7" s="701">
        <v>0.85046698768703743</v>
      </c>
      <c r="H7" s="756">
        <v>98557.09</v>
      </c>
      <c r="I7" s="696">
        <v>1</v>
      </c>
      <c r="J7" s="756">
        <v>59661.83</v>
      </c>
      <c r="K7" s="696">
        <v>0.60535299895725414</v>
      </c>
      <c r="L7" s="756">
        <v>42679.26</v>
      </c>
      <c r="M7" s="702">
        <v>0.43304099177441219</v>
      </c>
    </row>
    <row r="8" spans="1:13" ht="14.4" customHeight="1" x14ac:dyDescent="0.3">
      <c r="A8" s="718" t="s">
        <v>5742</v>
      </c>
      <c r="B8" s="756">
        <v>130182</v>
      </c>
      <c r="C8" s="696">
        <v>1</v>
      </c>
      <c r="D8" s="756">
        <v>115645</v>
      </c>
      <c r="E8" s="696">
        <v>0.88833325651779815</v>
      </c>
      <c r="F8" s="756">
        <v>133424</v>
      </c>
      <c r="G8" s="701">
        <v>1.0249035965033568</v>
      </c>
      <c r="H8" s="756"/>
      <c r="I8" s="696"/>
      <c r="J8" s="756"/>
      <c r="K8" s="696"/>
      <c r="L8" s="756"/>
      <c r="M8" s="702"/>
    </row>
    <row r="9" spans="1:13" ht="14.4" customHeight="1" x14ac:dyDescent="0.3">
      <c r="A9" s="718" t="s">
        <v>5743</v>
      </c>
      <c r="B9" s="756">
        <v>298316</v>
      </c>
      <c r="C9" s="696">
        <v>1</v>
      </c>
      <c r="D9" s="756">
        <v>324575</v>
      </c>
      <c r="E9" s="696">
        <v>1.0880241086632967</v>
      </c>
      <c r="F9" s="756">
        <v>312676</v>
      </c>
      <c r="G9" s="701">
        <v>1.0481368749916196</v>
      </c>
      <c r="H9" s="756"/>
      <c r="I9" s="696"/>
      <c r="J9" s="756"/>
      <c r="K9" s="696"/>
      <c r="L9" s="756"/>
      <c r="M9" s="702"/>
    </row>
    <row r="10" spans="1:13" ht="14.4" customHeight="1" x14ac:dyDescent="0.3">
      <c r="A10" s="718" t="s">
        <v>5744</v>
      </c>
      <c r="B10" s="756">
        <v>1112495</v>
      </c>
      <c r="C10" s="696">
        <v>1</v>
      </c>
      <c r="D10" s="756">
        <v>1196661</v>
      </c>
      <c r="E10" s="696">
        <v>1.0756551714839169</v>
      </c>
      <c r="F10" s="756">
        <v>1452735</v>
      </c>
      <c r="G10" s="701">
        <v>1.3058350824048648</v>
      </c>
      <c r="H10" s="756">
        <v>54374.47</v>
      </c>
      <c r="I10" s="696">
        <v>1</v>
      </c>
      <c r="J10" s="756">
        <v>67348.649999999994</v>
      </c>
      <c r="K10" s="696">
        <v>1.2386079349371129</v>
      </c>
      <c r="L10" s="756">
        <v>250799.72999999992</v>
      </c>
      <c r="M10" s="702">
        <v>4.6124537857564389</v>
      </c>
    </row>
    <row r="11" spans="1:13" ht="14.4" customHeight="1" x14ac:dyDescent="0.3">
      <c r="A11" s="718" t="s">
        <v>5745</v>
      </c>
      <c r="B11" s="756">
        <v>199296</v>
      </c>
      <c r="C11" s="696">
        <v>1</v>
      </c>
      <c r="D11" s="756">
        <v>147102</v>
      </c>
      <c r="E11" s="696">
        <v>0.73810814065510599</v>
      </c>
      <c r="F11" s="756">
        <v>179736</v>
      </c>
      <c r="G11" s="701">
        <v>0.90185452793834298</v>
      </c>
      <c r="H11" s="756"/>
      <c r="I11" s="696"/>
      <c r="J11" s="756"/>
      <c r="K11" s="696"/>
      <c r="L11" s="756"/>
      <c r="M11" s="702"/>
    </row>
    <row r="12" spans="1:13" ht="14.4" customHeight="1" x14ac:dyDescent="0.3">
      <c r="A12" s="718" t="s">
        <v>5746</v>
      </c>
      <c r="B12" s="756">
        <v>6199</v>
      </c>
      <c r="C12" s="696">
        <v>1</v>
      </c>
      <c r="D12" s="756">
        <v>26090</v>
      </c>
      <c r="E12" s="696">
        <v>4.2087433457009196</v>
      </c>
      <c r="F12" s="756">
        <v>24842</v>
      </c>
      <c r="G12" s="701">
        <v>4.0074205517018875</v>
      </c>
      <c r="H12" s="756"/>
      <c r="I12" s="696"/>
      <c r="J12" s="756"/>
      <c r="K12" s="696"/>
      <c r="L12" s="756"/>
      <c r="M12" s="702"/>
    </row>
    <row r="13" spans="1:13" ht="14.4" customHeight="1" thickBot="1" x14ac:dyDescent="0.35">
      <c r="A13" s="758" t="s">
        <v>5747</v>
      </c>
      <c r="B13" s="757">
        <v>94405</v>
      </c>
      <c r="C13" s="704">
        <v>1</v>
      </c>
      <c r="D13" s="757">
        <v>82246</v>
      </c>
      <c r="E13" s="704">
        <v>0.87120385572798054</v>
      </c>
      <c r="F13" s="757">
        <v>94437</v>
      </c>
      <c r="G13" s="709">
        <v>1.0003389650971877</v>
      </c>
      <c r="H13" s="757"/>
      <c r="I13" s="704"/>
      <c r="J13" s="757"/>
      <c r="K13" s="704"/>
      <c r="L13" s="757"/>
      <c r="M13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27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6192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19710.43</v>
      </c>
      <c r="G3" s="218">
        <f t="shared" si="0"/>
        <v>2024767.56</v>
      </c>
      <c r="H3" s="219"/>
      <c r="I3" s="219"/>
      <c r="J3" s="214">
        <f t="shared" si="0"/>
        <v>16641.380000000005</v>
      </c>
      <c r="K3" s="218">
        <f t="shared" si="0"/>
        <v>2054095.48</v>
      </c>
      <c r="L3" s="219"/>
      <c r="M3" s="219"/>
      <c r="N3" s="214">
        <f t="shared" si="0"/>
        <v>15626.82</v>
      </c>
      <c r="O3" s="218">
        <f t="shared" si="0"/>
        <v>2517644.9900000002</v>
      </c>
      <c r="P3" s="181">
        <f>IF(G3=0,"",O3/G3)</f>
        <v>1.2434242032206404</v>
      </c>
      <c r="Q3" s="216">
        <f>IF(N3=0,"",O3/N3)</f>
        <v>161.1105132074216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4325</v>
      </c>
      <c r="B6" s="625" t="s">
        <v>5748</v>
      </c>
      <c r="C6" s="625" t="s">
        <v>4124</v>
      </c>
      <c r="D6" s="625" t="s">
        <v>5749</v>
      </c>
      <c r="E6" s="625" t="s">
        <v>5750</v>
      </c>
      <c r="F6" s="628"/>
      <c r="G6" s="628"/>
      <c r="H6" s="628"/>
      <c r="I6" s="628"/>
      <c r="J6" s="628">
        <v>2</v>
      </c>
      <c r="K6" s="628">
        <v>126</v>
      </c>
      <c r="L6" s="628"/>
      <c r="M6" s="628">
        <v>63</v>
      </c>
      <c r="N6" s="628"/>
      <c r="O6" s="628"/>
      <c r="P6" s="646"/>
      <c r="Q6" s="629"/>
    </row>
    <row r="7" spans="1:17" ht="14.4" customHeight="1" x14ac:dyDescent="0.3">
      <c r="A7" s="695" t="s">
        <v>5751</v>
      </c>
      <c r="B7" s="696" t="s">
        <v>1391</v>
      </c>
      <c r="C7" s="696" t="s">
        <v>4133</v>
      </c>
      <c r="D7" s="696" t="s">
        <v>5752</v>
      </c>
      <c r="E7" s="696" t="s">
        <v>5753</v>
      </c>
      <c r="F7" s="711"/>
      <c r="G7" s="711"/>
      <c r="H7" s="711"/>
      <c r="I7" s="711"/>
      <c r="J7" s="711">
        <v>0.5</v>
      </c>
      <c r="K7" s="711">
        <v>1092.1600000000001</v>
      </c>
      <c r="L7" s="711"/>
      <c r="M7" s="711">
        <v>2184.3200000000002</v>
      </c>
      <c r="N7" s="711"/>
      <c r="O7" s="711"/>
      <c r="P7" s="701"/>
      <c r="Q7" s="712"/>
    </row>
    <row r="8" spans="1:17" ht="14.4" customHeight="1" x14ac:dyDescent="0.3">
      <c r="A8" s="695" t="s">
        <v>5751</v>
      </c>
      <c r="B8" s="696" t="s">
        <v>1391</v>
      </c>
      <c r="C8" s="696" t="s">
        <v>4133</v>
      </c>
      <c r="D8" s="696" t="s">
        <v>5754</v>
      </c>
      <c r="E8" s="696" t="s">
        <v>5755</v>
      </c>
      <c r="F8" s="711">
        <v>0.05</v>
      </c>
      <c r="G8" s="711">
        <v>46.83</v>
      </c>
      <c r="H8" s="711">
        <v>1</v>
      </c>
      <c r="I8" s="711">
        <v>936.59999999999991</v>
      </c>
      <c r="J8" s="711"/>
      <c r="K8" s="711"/>
      <c r="L8" s="711"/>
      <c r="M8" s="711"/>
      <c r="N8" s="711"/>
      <c r="O8" s="711"/>
      <c r="P8" s="701"/>
      <c r="Q8" s="712"/>
    </row>
    <row r="9" spans="1:17" ht="14.4" customHeight="1" x14ac:dyDescent="0.3">
      <c r="A9" s="695" t="s">
        <v>5751</v>
      </c>
      <c r="B9" s="696" t="s">
        <v>1391</v>
      </c>
      <c r="C9" s="696" t="s">
        <v>4457</v>
      </c>
      <c r="D9" s="696" t="s">
        <v>5756</v>
      </c>
      <c r="E9" s="696" t="s">
        <v>4119</v>
      </c>
      <c r="F9" s="711"/>
      <c r="G9" s="711"/>
      <c r="H9" s="711"/>
      <c r="I9" s="711"/>
      <c r="J9" s="711">
        <v>1000</v>
      </c>
      <c r="K9" s="711">
        <v>5530</v>
      </c>
      <c r="L9" s="711"/>
      <c r="M9" s="711">
        <v>5.53</v>
      </c>
      <c r="N9" s="711"/>
      <c r="O9" s="711"/>
      <c r="P9" s="701"/>
      <c r="Q9" s="712"/>
    </row>
    <row r="10" spans="1:17" ht="14.4" customHeight="1" x14ac:dyDescent="0.3">
      <c r="A10" s="695" t="s">
        <v>5751</v>
      </c>
      <c r="B10" s="696" t="s">
        <v>1391</v>
      </c>
      <c r="C10" s="696" t="s">
        <v>4457</v>
      </c>
      <c r="D10" s="696" t="s">
        <v>5757</v>
      </c>
      <c r="E10" s="696" t="s">
        <v>4119</v>
      </c>
      <c r="F10" s="711">
        <v>3554</v>
      </c>
      <c r="G10" s="711">
        <v>56615.220000000008</v>
      </c>
      <c r="H10" s="711">
        <v>1</v>
      </c>
      <c r="I10" s="711">
        <v>15.930000000000001</v>
      </c>
      <c r="J10" s="711">
        <v>2306</v>
      </c>
      <c r="K10" s="711">
        <v>39542.47</v>
      </c>
      <c r="L10" s="711">
        <v>0.69844239764501481</v>
      </c>
      <c r="M10" s="711">
        <v>17.147645273200347</v>
      </c>
      <c r="N10" s="711">
        <v>1593</v>
      </c>
      <c r="O10" s="711">
        <v>30458.16</v>
      </c>
      <c r="P10" s="701">
        <v>0.53798536859876189</v>
      </c>
      <c r="Q10" s="712">
        <v>19.12</v>
      </c>
    </row>
    <row r="11" spans="1:17" ht="14.4" customHeight="1" x14ac:dyDescent="0.3">
      <c r="A11" s="695" t="s">
        <v>5751</v>
      </c>
      <c r="B11" s="696" t="s">
        <v>1391</v>
      </c>
      <c r="C11" s="696" t="s">
        <v>4457</v>
      </c>
      <c r="D11" s="696" t="s">
        <v>5758</v>
      </c>
      <c r="E11" s="696" t="s">
        <v>4119</v>
      </c>
      <c r="F11" s="711">
        <v>680</v>
      </c>
      <c r="G11" s="711">
        <v>1999.2</v>
      </c>
      <c r="H11" s="711">
        <v>1</v>
      </c>
      <c r="I11" s="711">
        <v>2.94</v>
      </c>
      <c r="J11" s="711"/>
      <c r="K11" s="711"/>
      <c r="L11" s="711"/>
      <c r="M11" s="711"/>
      <c r="N11" s="711"/>
      <c r="O11" s="711"/>
      <c r="P11" s="701"/>
      <c r="Q11" s="712"/>
    </row>
    <row r="12" spans="1:17" ht="14.4" customHeight="1" x14ac:dyDescent="0.3">
      <c r="A12" s="695" t="s">
        <v>5751</v>
      </c>
      <c r="B12" s="696" t="s">
        <v>1391</v>
      </c>
      <c r="C12" s="696" t="s">
        <v>4457</v>
      </c>
      <c r="D12" s="696" t="s">
        <v>5759</v>
      </c>
      <c r="E12" s="696" t="s">
        <v>4119</v>
      </c>
      <c r="F12" s="711">
        <v>1282</v>
      </c>
      <c r="G12" s="711">
        <v>39895.839999999997</v>
      </c>
      <c r="H12" s="711">
        <v>1</v>
      </c>
      <c r="I12" s="711">
        <v>31.119999999999997</v>
      </c>
      <c r="J12" s="711">
        <v>410</v>
      </c>
      <c r="K12" s="711">
        <v>13497.2</v>
      </c>
      <c r="L12" s="711">
        <v>0.33831096174438241</v>
      </c>
      <c r="M12" s="711">
        <v>32.92</v>
      </c>
      <c r="N12" s="711">
        <v>367</v>
      </c>
      <c r="O12" s="711">
        <v>12221.1</v>
      </c>
      <c r="P12" s="701">
        <v>0.30632517074461901</v>
      </c>
      <c r="Q12" s="712">
        <v>33.300000000000004</v>
      </c>
    </row>
    <row r="13" spans="1:17" ht="14.4" customHeight="1" x14ac:dyDescent="0.3">
      <c r="A13" s="695" t="s">
        <v>5751</v>
      </c>
      <c r="B13" s="696" t="s">
        <v>1391</v>
      </c>
      <c r="C13" s="696" t="s">
        <v>4124</v>
      </c>
      <c r="D13" s="696" t="s">
        <v>5760</v>
      </c>
      <c r="E13" s="696" t="s">
        <v>5761</v>
      </c>
      <c r="F13" s="711">
        <v>8</v>
      </c>
      <c r="G13" s="711">
        <v>14008</v>
      </c>
      <c r="H13" s="711">
        <v>1</v>
      </c>
      <c r="I13" s="711">
        <v>1751</v>
      </c>
      <c r="J13" s="711">
        <v>6</v>
      </c>
      <c r="K13" s="711">
        <v>10524</v>
      </c>
      <c r="L13" s="711">
        <v>0.75128498001142208</v>
      </c>
      <c r="M13" s="711">
        <v>1754</v>
      </c>
      <c r="N13" s="711">
        <v>3</v>
      </c>
      <c r="O13" s="711">
        <v>5262</v>
      </c>
      <c r="P13" s="701">
        <v>0.37564249000571104</v>
      </c>
      <c r="Q13" s="712">
        <v>1754</v>
      </c>
    </row>
    <row r="14" spans="1:17" ht="14.4" customHeight="1" x14ac:dyDescent="0.3">
      <c r="A14" s="695" t="s">
        <v>5751</v>
      </c>
      <c r="B14" s="696" t="s">
        <v>1391</v>
      </c>
      <c r="C14" s="696" t="s">
        <v>4124</v>
      </c>
      <c r="D14" s="696" t="s">
        <v>5762</v>
      </c>
      <c r="E14" s="696" t="s">
        <v>5763</v>
      </c>
      <c r="F14" s="711"/>
      <c r="G14" s="711"/>
      <c r="H14" s="711"/>
      <c r="I14" s="711"/>
      <c r="J14" s="711">
        <v>2</v>
      </c>
      <c r="K14" s="711">
        <v>820</v>
      </c>
      <c r="L14" s="711"/>
      <c r="M14" s="711">
        <v>410</v>
      </c>
      <c r="N14" s="711"/>
      <c r="O14" s="711"/>
      <c r="P14" s="701"/>
      <c r="Q14" s="712"/>
    </row>
    <row r="15" spans="1:17" ht="14.4" customHeight="1" x14ac:dyDescent="0.3">
      <c r="A15" s="695" t="s">
        <v>5751</v>
      </c>
      <c r="B15" s="696" t="s">
        <v>1391</v>
      </c>
      <c r="C15" s="696" t="s">
        <v>4124</v>
      </c>
      <c r="D15" s="696" t="s">
        <v>5764</v>
      </c>
      <c r="E15" s="696" t="s">
        <v>5765</v>
      </c>
      <c r="F15" s="711"/>
      <c r="G15" s="711"/>
      <c r="H15" s="711"/>
      <c r="I15" s="711"/>
      <c r="J15" s="711">
        <v>1</v>
      </c>
      <c r="K15" s="711">
        <v>14328</v>
      </c>
      <c r="L15" s="711"/>
      <c r="M15" s="711">
        <v>14328</v>
      </c>
      <c r="N15" s="711">
        <v>1</v>
      </c>
      <c r="O15" s="711">
        <v>14328</v>
      </c>
      <c r="P15" s="701"/>
      <c r="Q15" s="712">
        <v>14328</v>
      </c>
    </row>
    <row r="16" spans="1:17" ht="14.4" customHeight="1" x14ac:dyDescent="0.3">
      <c r="A16" s="695" t="s">
        <v>5751</v>
      </c>
      <c r="B16" s="696" t="s">
        <v>1391</v>
      </c>
      <c r="C16" s="696" t="s">
        <v>4124</v>
      </c>
      <c r="D16" s="696" t="s">
        <v>5766</v>
      </c>
      <c r="E16" s="696" t="s">
        <v>5767</v>
      </c>
      <c r="F16" s="711">
        <v>1</v>
      </c>
      <c r="G16" s="711">
        <v>1283</v>
      </c>
      <c r="H16" s="711">
        <v>1</v>
      </c>
      <c r="I16" s="711">
        <v>1283</v>
      </c>
      <c r="J16" s="711"/>
      <c r="K16" s="711"/>
      <c r="L16" s="711"/>
      <c r="M16" s="711"/>
      <c r="N16" s="711"/>
      <c r="O16" s="711"/>
      <c r="P16" s="701"/>
      <c r="Q16" s="712"/>
    </row>
    <row r="17" spans="1:17" ht="14.4" customHeight="1" x14ac:dyDescent="0.3">
      <c r="A17" s="695" t="s">
        <v>5751</v>
      </c>
      <c r="B17" s="696" t="s">
        <v>1391</v>
      </c>
      <c r="C17" s="696" t="s">
        <v>4124</v>
      </c>
      <c r="D17" s="696" t="s">
        <v>5768</v>
      </c>
      <c r="E17" s="696" t="s">
        <v>5769</v>
      </c>
      <c r="F17" s="711">
        <v>7</v>
      </c>
      <c r="G17" s="711">
        <v>15652</v>
      </c>
      <c r="H17" s="711">
        <v>1</v>
      </c>
      <c r="I17" s="711">
        <v>2236</v>
      </c>
      <c r="J17" s="711">
        <v>4</v>
      </c>
      <c r="K17" s="711">
        <v>8968</v>
      </c>
      <c r="L17" s="711">
        <v>0.57296192179913108</v>
      </c>
      <c r="M17" s="711">
        <v>2242</v>
      </c>
      <c r="N17" s="711">
        <v>3</v>
      </c>
      <c r="O17" s="711">
        <v>6726</v>
      </c>
      <c r="P17" s="701">
        <v>0.42972144134934831</v>
      </c>
      <c r="Q17" s="712">
        <v>2242</v>
      </c>
    </row>
    <row r="18" spans="1:17" ht="14.4" customHeight="1" x14ac:dyDescent="0.3">
      <c r="A18" s="695" t="s">
        <v>5770</v>
      </c>
      <c r="B18" s="696" t="s">
        <v>5771</v>
      </c>
      <c r="C18" s="696" t="s">
        <v>4124</v>
      </c>
      <c r="D18" s="696" t="s">
        <v>5772</v>
      </c>
      <c r="E18" s="696" t="s">
        <v>5773</v>
      </c>
      <c r="F18" s="711"/>
      <c r="G18" s="711"/>
      <c r="H18" s="711"/>
      <c r="I18" s="711"/>
      <c r="J18" s="711"/>
      <c r="K18" s="711"/>
      <c r="L18" s="711"/>
      <c r="M18" s="711"/>
      <c r="N18" s="711">
        <v>6</v>
      </c>
      <c r="O18" s="711">
        <v>2100</v>
      </c>
      <c r="P18" s="701"/>
      <c r="Q18" s="712">
        <v>350</v>
      </c>
    </row>
    <row r="19" spans="1:17" ht="14.4" customHeight="1" x14ac:dyDescent="0.3">
      <c r="A19" s="695" t="s">
        <v>5770</v>
      </c>
      <c r="B19" s="696" t="s">
        <v>5771</v>
      </c>
      <c r="C19" s="696" t="s">
        <v>4124</v>
      </c>
      <c r="D19" s="696" t="s">
        <v>5774</v>
      </c>
      <c r="E19" s="696" t="s">
        <v>5775</v>
      </c>
      <c r="F19" s="711">
        <v>973</v>
      </c>
      <c r="G19" s="711">
        <v>62272</v>
      </c>
      <c r="H19" s="711">
        <v>1</v>
      </c>
      <c r="I19" s="711">
        <v>64</v>
      </c>
      <c r="J19" s="711">
        <v>873</v>
      </c>
      <c r="K19" s="711">
        <v>56745</v>
      </c>
      <c r="L19" s="711">
        <v>0.91124421891058582</v>
      </c>
      <c r="M19" s="711">
        <v>65</v>
      </c>
      <c r="N19" s="711">
        <v>846</v>
      </c>
      <c r="O19" s="711">
        <v>54990</v>
      </c>
      <c r="P19" s="701">
        <v>0.88306140801644395</v>
      </c>
      <c r="Q19" s="712">
        <v>65</v>
      </c>
    </row>
    <row r="20" spans="1:17" ht="14.4" customHeight="1" x14ac:dyDescent="0.3">
      <c r="A20" s="695" t="s">
        <v>5770</v>
      </c>
      <c r="B20" s="696" t="s">
        <v>5771</v>
      </c>
      <c r="C20" s="696" t="s">
        <v>4124</v>
      </c>
      <c r="D20" s="696" t="s">
        <v>5776</v>
      </c>
      <c r="E20" s="696" t="s">
        <v>5777</v>
      </c>
      <c r="F20" s="711">
        <v>5</v>
      </c>
      <c r="G20" s="711">
        <v>2945</v>
      </c>
      <c r="H20" s="711">
        <v>1</v>
      </c>
      <c r="I20" s="711">
        <v>589</v>
      </c>
      <c r="J20" s="711">
        <v>1</v>
      </c>
      <c r="K20" s="711">
        <v>590</v>
      </c>
      <c r="L20" s="711">
        <v>0.20033955857385399</v>
      </c>
      <c r="M20" s="711">
        <v>590</v>
      </c>
      <c r="N20" s="711">
        <v>5</v>
      </c>
      <c r="O20" s="711">
        <v>2950</v>
      </c>
      <c r="P20" s="701">
        <v>1.0016977928692699</v>
      </c>
      <c r="Q20" s="712">
        <v>590</v>
      </c>
    </row>
    <row r="21" spans="1:17" ht="14.4" customHeight="1" x14ac:dyDescent="0.3">
      <c r="A21" s="695" t="s">
        <v>5770</v>
      </c>
      <c r="B21" s="696" t="s">
        <v>5771</v>
      </c>
      <c r="C21" s="696" t="s">
        <v>4124</v>
      </c>
      <c r="D21" s="696" t="s">
        <v>5778</v>
      </c>
      <c r="E21" s="696" t="s">
        <v>5779</v>
      </c>
      <c r="F21" s="711"/>
      <c r="G21" s="711"/>
      <c r="H21" s="711"/>
      <c r="I21" s="711"/>
      <c r="J21" s="711">
        <v>1</v>
      </c>
      <c r="K21" s="711">
        <v>615</v>
      </c>
      <c r="L21" s="711"/>
      <c r="M21" s="711">
        <v>615</v>
      </c>
      <c r="N21" s="711"/>
      <c r="O21" s="711"/>
      <c r="P21" s="701"/>
      <c r="Q21" s="712"/>
    </row>
    <row r="22" spans="1:17" ht="14.4" customHeight="1" x14ac:dyDescent="0.3">
      <c r="A22" s="695" t="s">
        <v>5770</v>
      </c>
      <c r="B22" s="696" t="s">
        <v>5771</v>
      </c>
      <c r="C22" s="696" t="s">
        <v>4124</v>
      </c>
      <c r="D22" s="696" t="s">
        <v>5780</v>
      </c>
      <c r="E22" s="696" t="s">
        <v>5781</v>
      </c>
      <c r="F22" s="711"/>
      <c r="G22" s="711"/>
      <c r="H22" s="711"/>
      <c r="I22" s="711"/>
      <c r="J22" s="711"/>
      <c r="K22" s="711"/>
      <c r="L22" s="711"/>
      <c r="M22" s="711"/>
      <c r="N22" s="711">
        <v>1</v>
      </c>
      <c r="O22" s="711">
        <v>149</v>
      </c>
      <c r="P22" s="701"/>
      <c r="Q22" s="712">
        <v>149</v>
      </c>
    </row>
    <row r="23" spans="1:17" ht="14.4" customHeight="1" x14ac:dyDescent="0.3">
      <c r="A23" s="695" t="s">
        <v>5770</v>
      </c>
      <c r="B23" s="696" t="s">
        <v>5771</v>
      </c>
      <c r="C23" s="696" t="s">
        <v>4124</v>
      </c>
      <c r="D23" s="696" t="s">
        <v>5782</v>
      </c>
      <c r="E23" s="696" t="s">
        <v>5783</v>
      </c>
      <c r="F23" s="711">
        <v>12</v>
      </c>
      <c r="G23" s="711">
        <v>276</v>
      </c>
      <c r="H23" s="711">
        <v>1</v>
      </c>
      <c r="I23" s="711">
        <v>23</v>
      </c>
      <c r="J23" s="711">
        <v>9</v>
      </c>
      <c r="K23" s="711">
        <v>207</v>
      </c>
      <c r="L23" s="711">
        <v>0.75</v>
      </c>
      <c r="M23" s="711">
        <v>23</v>
      </c>
      <c r="N23" s="711">
        <v>9</v>
      </c>
      <c r="O23" s="711">
        <v>210</v>
      </c>
      <c r="P23" s="701">
        <v>0.76086956521739135</v>
      </c>
      <c r="Q23" s="712">
        <v>23.333333333333332</v>
      </c>
    </row>
    <row r="24" spans="1:17" ht="14.4" customHeight="1" x14ac:dyDescent="0.3">
      <c r="A24" s="695" t="s">
        <v>5770</v>
      </c>
      <c r="B24" s="696" t="s">
        <v>5771</v>
      </c>
      <c r="C24" s="696" t="s">
        <v>4124</v>
      </c>
      <c r="D24" s="696" t="s">
        <v>5784</v>
      </c>
      <c r="E24" s="696" t="s">
        <v>5785</v>
      </c>
      <c r="F24" s="711"/>
      <c r="G24" s="711"/>
      <c r="H24" s="711"/>
      <c r="I24" s="711"/>
      <c r="J24" s="711">
        <v>1</v>
      </c>
      <c r="K24" s="711">
        <v>54</v>
      </c>
      <c r="L24" s="711"/>
      <c r="M24" s="711">
        <v>54</v>
      </c>
      <c r="N24" s="711">
        <v>6</v>
      </c>
      <c r="O24" s="711">
        <v>324</v>
      </c>
      <c r="P24" s="701"/>
      <c r="Q24" s="712">
        <v>54</v>
      </c>
    </row>
    <row r="25" spans="1:17" ht="14.4" customHeight="1" x14ac:dyDescent="0.3">
      <c r="A25" s="695" t="s">
        <v>5770</v>
      </c>
      <c r="B25" s="696" t="s">
        <v>5771</v>
      </c>
      <c r="C25" s="696" t="s">
        <v>4124</v>
      </c>
      <c r="D25" s="696" t="s">
        <v>5786</v>
      </c>
      <c r="E25" s="696" t="s">
        <v>5787</v>
      </c>
      <c r="F25" s="711">
        <v>530</v>
      </c>
      <c r="G25" s="711">
        <v>40810</v>
      </c>
      <c r="H25" s="711">
        <v>1</v>
      </c>
      <c r="I25" s="711">
        <v>77</v>
      </c>
      <c r="J25" s="711">
        <v>454</v>
      </c>
      <c r="K25" s="711">
        <v>34958</v>
      </c>
      <c r="L25" s="711">
        <v>0.85660377358490569</v>
      </c>
      <c r="M25" s="711">
        <v>77</v>
      </c>
      <c r="N25" s="711">
        <v>475</v>
      </c>
      <c r="O25" s="711">
        <v>36575</v>
      </c>
      <c r="P25" s="701">
        <v>0.89622641509433965</v>
      </c>
      <c r="Q25" s="712">
        <v>77</v>
      </c>
    </row>
    <row r="26" spans="1:17" ht="14.4" customHeight="1" x14ac:dyDescent="0.3">
      <c r="A26" s="695" t="s">
        <v>5770</v>
      </c>
      <c r="B26" s="696" t="s">
        <v>5771</v>
      </c>
      <c r="C26" s="696" t="s">
        <v>4124</v>
      </c>
      <c r="D26" s="696" t="s">
        <v>5788</v>
      </c>
      <c r="E26" s="696" t="s">
        <v>5789</v>
      </c>
      <c r="F26" s="711">
        <v>92</v>
      </c>
      <c r="G26" s="711">
        <v>2024</v>
      </c>
      <c r="H26" s="711">
        <v>1</v>
      </c>
      <c r="I26" s="711">
        <v>22</v>
      </c>
      <c r="J26" s="711">
        <v>44</v>
      </c>
      <c r="K26" s="711">
        <v>968</v>
      </c>
      <c r="L26" s="711">
        <v>0.47826086956521741</v>
      </c>
      <c r="M26" s="711">
        <v>22</v>
      </c>
      <c r="N26" s="711">
        <v>60</v>
      </c>
      <c r="O26" s="711">
        <v>1342</v>
      </c>
      <c r="P26" s="701">
        <v>0.66304347826086951</v>
      </c>
      <c r="Q26" s="712">
        <v>22.366666666666667</v>
      </c>
    </row>
    <row r="27" spans="1:17" ht="14.4" customHeight="1" x14ac:dyDescent="0.3">
      <c r="A27" s="695" t="s">
        <v>5770</v>
      </c>
      <c r="B27" s="696" t="s">
        <v>5771</v>
      </c>
      <c r="C27" s="696" t="s">
        <v>4124</v>
      </c>
      <c r="D27" s="696" t="s">
        <v>5790</v>
      </c>
      <c r="E27" s="696" t="s">
        <v>5791</v>
      </c>
      <c r="F27" s="711">
        <v>5</v>
      </c>
      <c r="G27" s="711">
        <v>1045</v>
      </c>
      <c r="H27" s="711">
        <v>1</v>
      </c>
      <c r="I27" s="711">
        <v>209</v>
      </c>
      <c r="J27" s="711">
        <v>15</v>
      </c>
      <c r="K27" s="711">
        <v>3135</v>
      </c>
      <c r="L27" s="711">
        <v>3</v>
      </c>
      <c r="M27" s="711">
        <v>209</v>
      </c>
      <c r="N27" s="711"/>
      <c r="O27" s="711"/>
      <c r="P27" s="701"/>
      <c r="Q27" s="712"/>
    </row>
    <row r="28" spans="1:17" ht="14.4" customHeight="1" x14ac:dyDescent="0.3">
      <c r="A28" s="695" t="s">
        <v>5770</v>
      </c>
      <c r="B28" s="696" t="s">
        <v>5771</v>
      </c>
      <c r="C28" s="696" t="s">
        <v>4124</v>
      </c>
      <c r="D28" s="696" t="s">
        <v>5792</v>
      </c>
      <c r="E28" s="696" t="s">
        <v>5793</v>
      </c>
      <c r="F28" s="711"/>
      <c r="G28" s="711"/>
      <c r="H28" s="711"/>
      <c r="I28" s="711"/>
      <c r="J28" s="711">
        <v>3</v>
      </c>
      <c r="K28" s="711">
        <v>198</v>
      </c>
      <c r="L28" s="711"/>
      <c r="M28" s="711">
        <v>66</v>
      </c>
      <c r="N28" s="711">
        <v>11</v>
      </c>
      <c r="O28" s="711">
        <v>726</v>
      </c>
      <c r="P28" s="701"/>
      <c r="Q28" s="712">
        <v>66</v>
      </c>
    </row>
    <row r="29" spans="1:17" ht="14.4" customHeight="1" x14ac:dyDescent="0.3">
      <c r="A29" s="695" t="s">
        <v>5770</v>
      </c>
      <c r="B29" s="696" t="s">
        <v>5771</v>
      </c>
      <c r="C29" s="696" t="s">
        <v>4124</v>
      </c>
      <c r="D29" s="696" t="s">
        <v>5794</v>
      </c>
      <c r="E29" s="696" t="s">
        <v>5795</v>
      </c>
      <c r="F29" s="711">
        <v>79</v>
      </c>
      <c r="G29" s="711">
        <v>1817</v>
      </c>
      <c r="H29" s="711">
        <v>1</v>
      </c>
      <c r="I29" s="711">
        <v>23</v>
      </c>
      <c r="J29" s="711">
        <v>35</v>
      </c>
      <c r="K29" s="711">
        <v>840</v>
      </c>
      <c r="L29" s="711">
        <v>0.46230049532195927</v>
      </c>
      <c r="M29" s="711">
        <v>24</v>
      </c>
      <c r="N29" s="711">
        <v>51</v>
      </c>
      <c r="O29" s="711">
        <v>1224</v>
      </c>
      <c r="P29" s="701">
        <v>0.67363786461199782</v>
      </c>
      <c r="Q29" s="712">
        <v>24</v>
      </c>
    </row>
    <row r="30" spans="1:17" ht="14.4" customHeight="1" x14ac:dyDescent="0.3">
      <c r="A30" s="695" t="s">
        <v>5770</v>
      </c>
      <c r="B30" s="696" t="s">
        <v>5771</v>
      </c>
      <c r="C30" s="696" t="s">
        <v>4124</v>
      </c>
      <c r="D30" s="696" t="s">
        <v>5796</v>
      </c>
      <c r="E30" s="696" t="s">
        <v>5797</v>
      </c>
      <c r="F30" s="711">
        <v>43</v>
      </c>
      <c r="G30" s="711">
        <v>7740</v>
      </c>
      <c r="H30" s="711">
        <v>1</v>
      </c>
      <c r="I30" s="711">
        <v>180</v>
      </c>
      <c r="J30" s="711">
        <v>36</v>
      </c>
      <c r="K30" s="711">
        <v>6480</v>
      </c>
      <c r="L30" s="711">
        <v>0.83720930232558144</v>
      </c>
      <c r="M30" s="711">
        <v>180</v>
      </c>
      <c r="N30" s="711">
        <v>52</v>
      </c>
      <c r="O30" s="711">
        <v>9360</v>
      </c>
      <c r="P30" s="701">
        <v>1.2093023255813953</v>
      </c>
      <c r="Q30" s="712">
        <v>180</v>
      </c>
    </row>
    <row r="31" spans="1:17" ht="14.4" customHeight="1" x14ac:dyDescent="0.3">
      <c r="A31" s="695" t="s">
        <v>5770</v>
      </c>
      <c r="B31" s="696" t="s">
        <v>5771</v>
      </c>
      <c r="C31" s="696" t="s">
        <v>4124</v>
      </c>
      <c r="D31" s="696" t="s">
        <v>5798</v>
      </c>
      <c r="E31" s="696" t="s">
        <v>5799</v>
      </c>
      <c r="F31" s="711">
        <v>1</v>
      </c>
      <c r="G31" s="711">
        <v>253</v>
      </c>
      <c r="H31" s="711">
        <v>1</v>
      </c>
      <c r="I31" s="711">
        <v>253</v>
      </c>
      <c r="J31" s="711">
        <v>1</v>
      </c>
      <c r="K31" s="711">
        <v>253</v>
      </c>
      <c r="L31" s="711">
        <v>1</v>
      </c>
      <c r="M31" s="711">
        <v>253</v>
      </c>
      <c r="N31" s="711">
        <v>19</v>
      </c>
      <c r="O31" s="711">
        <v>4807</v>
      </c>
      <c r="P31" s="701">
        <v>19</v>
      </c>
      <c r="Q31" s="712">
        <v>253</v>
      </c>
    </row>
    <row r="32" spans="1:17" ht="14.4" customHeight="1" x14ac:dyDescent="0.3">
      <c r="A32" s="695" t="s">
        <v>5770</v>
      </c>
      <c r="B32" s="696" t="s">
        <v>5771</v>
      </c>
      <c r="C32" s="696" t="s">
        <v>4124</v>
      </c>
      <c r="D32" s="696" t="s">
        <v>5800</v>
      </c>
      <c r="E32" s="696" t="s">
        <v>5801</v>
      </c>
      <c r="F32" s="711"/>
      <c r="G32" s="711"/>
      <c r="H32" s="711"/>
      <c r="I32" s="711"/>
      <c r="J32" s="711">
        <v>1</v>
      </c>
      <c r="K32" s="711">
        <v>189</v>
      </c>
      <c r="L32" s="711"/>
      <c r="M32" s="711">
        <v>189</v>
      </c>
      <c r="N32" s="711"/>
      <c r="O32" s="711"/>
      <c r="P32" s="701"/>
      <c r="Q32" s="712"/>
    </row>
    <row r="33" spans="1:17" ht="14.4" customHeight="1" x14ac:dyDescent="0.3">
      <c r="A33" s="695" t="s">
        <v>5770</v>
      </c>
      <c r="B33" s="696" t="s">
        <v>5771</v>
      </c>
      <c r="C33" s="696" t="s">
        <v>4124</v>
      </c>
      <c r="D33" s="696" t="s">
        <v>5802</v>
      </c>
      <c r="E33" s="696" t="s">
        <v>5803</v>
      </c>
      <c r="F33" s="711">
        <v>50</v>
      </c>
      <c r="G33" s="711">
        <v>10800</v>
      </c>
      <c r="H33" s="711">
        <v>1</v>
      </c>
      <c r="I33" s="711">
        <v>216</v>
      </c>
      <c r="J33" s="711">
        <v>42</v>
      </c>
      <c r="K33" s="711">
        <v>9072</v>
      </c>
      <c r="L33" s="711">
        <v>0.84</v>
      </c>
      <c r="M33" s="711">
        <v>216</v>
      </c>
      <c r="N33" s="711">
        <v>58</v>
      </c>
      <c r="O33" s="711">
        <v>12528</v>
      </c>
      <c r="P33" s="701">
        <v>1.1599999999999999</v>
      </c>
      <c r="Q33" s="712">
        <v>216</v>
      </c>
    </row>
    <row r="34" spans="1:17" ht="14.4" customHeight="1" x14ac:dyDescent="0.3">
      <c r="A34" s="695" t="s">
        <v>5770</v>
      </c>
      <c r="B34" s="696" t="s">
        <v>5771</v>
      </c>
      <c r="C34" s="696" t="s">
        <v>4124</v>
      </c>
      <c r="D34" s="696" t="s">
        <v>5804</v>
      </c>
      <c r="E34" s="696" t="s">
        <v>5805</v>
      </c>
      <c r="F34" s="711"/>
      <c r="G34" s="711"/>
      <c r="H34" s="711"/>
      <c r="I34" s="711"/>
      <c r="J34" s="711">
        <v>1</v>
      </c>
      <c r="K34" s="711">
        <v>590</v>
      </c>
      <c r="L34" s="711"/>
      <c r="M34" s="711">
        <v>590</v>
      </c>
      <c r="N34" s="711"/>
      <c r="O34" s="711"/>
      <c r="P34" s="701"/>
      <c r="Q34" s="712"/>
    </row>
    <row r="35" spans="1:17" ht="14.4" customHeight="1" x14ac:dyDescent="0.3">
      <c r="A35" s="695" t="s">
        <v>5770</v>
      </c>
      <c r="B35" s="696" t="s">
        <v>5771</v>
      </c>
      <c r="C35" s="696" t="s">
        <v>4124</v>
      </c>
      <c r="D35" s="696" t="s">
        <v>5806</v>
      </c>
      <c r="E35" s="696" t="s">
        <v>5807</v>
      </c>
      <c r="F35" s="711">
        <v>4</v>
      </c>
      <c r="G35" s="711">
        <v>200</v>
      </c>
      <c r="H35" s="711">
        <v>1</v>
      </c>
      <c r="I35" s="711">
        <v>50</v>
      </c>
      <c r="J35" s="711"/>
      <c r="K35" s="711"/>
      <c r="L35" s="711"/>
      <c r="M35" s="711"/>
      <c r="N35" s="711">
        <v>6</v>
      </c>
      <c r="O35" s="711">
        <v>300</v>
      </c>
      <c r="P35" s="701">
        <v>1.5</v>
      </c>
      <c r="Q35" s="712">
        <v>50</v>
      </c>
    </row>
    <row r="36" spans="1:17" ht="14.4" customHeight="1" x14ac:dyDescent="0.3">
      <c r="A36" s="695" t="s">
        <v>5770</v>
      </c>
      <c r="B36" s="696" t="s">
        <v>5771</v>
      </c>
      <c r="C36" s="696" t="s">
        <v>4124</v>
      </c>
      <c r="D36" s="696" t="s">
        <v>5808</v>
      </c>
      <c r="E36" s="696" t="s">
        <v>5809</v>
      </c>
      <c r="F36" s="711"/>
      <c r="G36" s="711"/>
      <c r="H36" s="711"/>
      <c r="I36" s="711"/>
      <c r="J36" s="711">
        <v>1</v>
      </c>
      <c r="K36" s="711">
        <v>751</v>
      </c>
      <c r="L36" s="711"/>
      <c r="M36" s="711">
        <v>751</v>
      </c>
      <c r="N36" s="711"/>
      <c r="O36" s="711"/>
      <c r="P36" s="701"/>
      <c r="Q36" s="712"/>
    </row>
    <row r="37" spans="1:17" ht="14.4" customHeight="1" x14ac:dyDescent="0.3">
      <c r="A37" s="695" t="s">
        <v>5770</v>
      </c>
      <c r="B37" s="696" t="s">
        <v>5771</v>
      </c>
      <c r="C37" s="696" t="s">
        <v>4124</v>
      </c>
      <c r="D37" s="696" t="s">
        <v>5810</v>
      </c>
      <c r="E37" s="696" t="s">
        <v>5811</v>
      </c>
      <c r="F37" s="711"/>
      <c r="G37" s="711"/>
      <c r="H37" s="711"/>
      <c r="I37" s="711"/>
      <c r="J37" s="711"/>
      <c r="K37" s="711"/>
      <c r="L37" s="711"/>
      <c r="M37" s="711"/>
      <c r="N37" s="711">
        <v>1</v>
      </c>
      <c r="O37" s="711">
        <v>229</v>
      </c>
      <c r="P37" s="701"/>
      <c r="Q37" s="712">
        <v>229</v>
      </c>
    </row>
    <row r="38" spans="1:17" ht="14.4" customHeight="1" x14ac:dyDescent="0.3">
      <c r="A38" s="695" t="s">
        <v>5770</v>
      </c>
      <c r="B38" s="696" t="s">
        <v>5771</v>
      </c>
      <c r="C38" s="696" t="s">
        <v>4124</v>
      </c>
      <c r="D38" s="696" t="s">
        <v>5812</v>
      </c>
      <c r="E38" s="696" t="s">
        <v>5813</v>
      </c>
      <c r="F38" s="711"/>
      <c r="G38" s="711"/>
      <c r="H38" s="711"/>
      <c r="I38" s="711"/>
      <c r="J38" s="711"/>
      <c r="K38" s="711"/>
      <c r="L38" s="711"/>
      <c r="M38" s="711"/>
      <c r="N38" s="711">
        <v>5</v>
      </c>
      <c r="O38" s="711">
        <v>2030</v>
      </c>
      <c r="P38" s="701"/>
      <c r="Q38" s="712">
        <v>406</v>
      </c>
    </row>
    <row r="39" spans="1:17" ht="14.4" customHeight="1" x14ac:dyDescent="0.3">
      <c r="A39" s="695" t="s">
        <v>5770</v>
      </c>
      <c r="B39" s="696" t="s">
        <v>5771</v>
      </c>
      <c r="C39" s="696" t="s">
        <v>4124</v>
      </c>
      <c r="D39" s="696" t="s">
        <v>5814</v>
      </c>
      <c r="E39" s="696" t="s">
        <v>5815</v>
      </c>
      <c r="F39" s="711"/>
      <c r="G39" s="711"/>
      <c r="H39" s="711"/>
      <c r="I39" s="711"/>
      <c r="J39" s="711"/>
      <c r="K39" s="711"/>
      <c r="L39" s="711"/>
      <c r="M39" s="711"/>
      <c r="N39" s="711">
        <v>1</v>
      </c>
      <c r="O39" s="711">
        <v>650</v>
      </c>
      <c r="P39" s="701"/>
      <c r="Q39" s="712">
        <v>650</v>
      </c>
    </row>
    <row r="40" spans="1:17" ht="14.4" customHeight="1" x14ac:dyDescent="0.3">
      <c r="A40" s="695" t="s">
        <v>5770</v>
      </c>
      <c r="B40" s="696" t="s">
        <v>5771</v>
      </c>
      <c r="C40" s="696" t="s">
        <v>4124</v>
      </c>
      <c r="D40" s="696" t="s">
        <v>5816</v>
      </c>
      <c r="E40" s="696" t="s">
        <v>5817</v>
      </c>
      <c r="F40" s="711"/>
      <c r="G40" s="711"/>
      <c r="H40" s="711"/>
      <c r="I40" s="711"/>
      <c r="J40" s="711"/>
      <c r="K40" s="711"/>
      <c r="L40" s="711"/>
      <c r="M40" s="711"/>
      <c r="N40" s="711">
        <v>5</v>
      </c>
      <c r="O40" s="711">
        <v>2930</v>
      </c>
      <c r="P40" s="701"/>
      <c r="Q40" s="712">
        <v>586</v>
      </c>
    </row>
    <row r="41" spans="1:17" ht="14.4" customHeight="1" x14ac:dyDescent="0.3">
      <c r="A41" s="695" t="s">
        <v>5818</v>
      </c>
      <c r="B41" s="696" t="s">
        <v>5819</v>
      </c>
      <c r="C41" s="696" t="s">
        <v>4124</v>
      </c>
      <c r="D41" s="696" t="s">
        <v>5820</v>
      </c>
      <c r="E41" s="696" t="s">
        <v>5821</v>
      </c>
      <c r="F41" s="711">
        <v>442</v>
      </c>
      <c r="G41" s="711">
        <v>11934</v>
      </c>
      <c r="H41" s="711">
        <v>1</v>
      </c>
      <c r="I41" s="711">
        <v>27</v>
      </c>
      <c r="J41" s="711">
        <v>407</v>
      </c>
      <c r="K41" s="711">
        <v>10989</v>
      </c>
      <c r="L41" s="711">
        <v>0.920814479638009</v>
      </c>
      <c r="M41" s="711">
        <v>27</v>
      </c>
      <c r="N41" s="711">
        <v>422</v>
      </c>
      <c r="O41" s="711">
        <v>11394</v>
      </c>
      <c r="P41" s="701">
        <v>0.95475113122171951</v>
      </c>
      <c r="Q41" s="712">
        <v>27</v>
      </c>
    </row>
    <row r="42" spans="1:17" ht="14.4" customHeight="1" x14ac:dyDescent="0.3">
      <c r="A42" s="695" t="s">
        <v>5818</v>
      </c>
      <c r="B42" s="696" t="s">
        <v>5819</v>
      </c>
      <c r="C42" s="696" t="s">
        <v>4124</v>
      </c>
      <c r="D42" s="696" t="s">
        <v>5822</v>
      </c>
      <c r="E42" s="696" t="s">
        <v>5823</v>
      </c>
      <c r="F42" s="711">
        <v>258</v>
      </c>
      <c r="G42" s="711">
        <v>13932</v>
      </c>
      <c r="H42" s="711">
        <v>1</v>
      </c>
      <c r="I42" s="711">
        <v>54</v>
      </c>
      <c r="J42" s="711">
        <v>275</v>
      </c>
      <c r="K42" s="711">
        <v>14850</v>
      </c>
      <c r="L42" s="711">
        <v>1.0658914728682169</v>
      </c>
      <c r="M42" s="711">
        <v>54</v>
      </c>
      <c r="N42" s="711">
        <v>279</v>
      </c>
      <c r="O42" s="711">
        <v>15066</v>
      </c>
      <c r="P42" s="701">
        <v>1.0813953488372092</v>
      </c>
      <c r="Q42" s="712">
        <v>54</v>
      </c>
    </row>
    <row r="43" spans="1:17" ht="14.4" customHeight="1" x14ac:dyDescent="0.3">
      <c r="A43" s="695" t="s">
        <v>5818</v>
      </c>
      <c r="B43" s="696" t="s">
        <v>5819</v>
      </c>
      <c r="C43" s="696" t="s">
        <v>4124</v>
      </c>
      <c r="D43" s="696" t="s">
        <v>5824</v>
      </c>
      <c r="E43" s="696" t="s">
        <v>5825</v>
      </c>
      <c r="F43" s="711">
        <v>383</v>
      </c>
      <c r="G43" s="711">
        <v>9192</v>
      </c>
      <c r="H43" s="711">
        <v>1</v>
      </c>
      <c r="I43" s="711">
        <v>24</v>
      </c>
      <c r="J43" s="711">
        <v>375</v>
      </c>
      <c r="K43" s="711">
        <v>9000</v>
      </c>
      <c r="L43" s="711">
        <v>0.97911227154046998</v>
      </c>
      <c r="M43" s="711">
        <v>24</v>
      </c>
      <c r="N43" s="711">
        <v>378</v>
      </c>
      <c r="O43" s="711">
        <v>9072</v>
      </c>
      <c r="P43" s="701">
        <v>0.98694516971279378</v>
      </c>
      <c r="Q43" s="712">
        <v>24</v>
      </c>
    </row>
    <row r="44" spans="1:17" ht="14.4" customHeight="1" x14ac:dyDescent="0.3">
      <c r="A44" s="695" t="s">
        <v>5818</v>
      </c>
      <c r="B44" s="696" t="s">
        <v>5819</v>
      </c>
      <c r="C44" s="696" t="s">
        <v>4124</v>
      </c>
      <c r="D44" s="696" t="s">
        <v>5826</v>
      </c>
      <c r="E44" s="696" t="s">
        <v>5827</v>
      </c>
      <c r="F44" s="711">
        <v>458</v>
      </c>
      <c r="G44" s="711">
        <v>12366</v>
      </c>
      <c r="H44" s="711">
        <v>1</v>
      </c>
      <c r="I44" s="711">
        <v>27</v>
      </c>
      <c r="J44" s="711">
        <v>453</v>
      </c>
      <c r="K44" s="711">
        <v>12231</v>
      </c>
      <c r="L44" s="711">
        <v>0.98908296943231444</v>
      </c>
      <c r="M44" s="711">
        <v>27</v>
      </c>
      <c r="N44" s="711">
        <v>414</v>
      </c>
      <c r="O44" s="711">
        <v>11178</v>
      </c>
      <c r="P44" s="701">
        <v>0.90393013100436681</v>
      </c>
      <c r="Q44" s="712">
        <v>27</v>
      </c>
    </row>
    <row r="45" spans="1:17" ht="14.4" customHeight="1" x14ac:dyDescent="0.3">
      <c r="A45" s="695" t="s">
        <v>5818</v>
      </c>
      <c r="B45" s="696" t="s">
        <v>5819</v>
      </c>
      <c r="C45" s="696" t="s">
        <v>4124</v>
      </c>
      <c r="D45" s="696" t="s">
        <v>5828</v>
      </c>
      <c r="E45" s="696" t="s">
        <v>5829</v>
      </c>
      <c r="F45" s="711">
        <v>80</v>
      </c>
      <c r="G45" s="711">
        <v>4480</v>
      </c>
      <c r="H45" s="711">
        <v>1</v>
      </c>
      <c r="I45" s="711">
        <v>56</v>
      </c>
      <c r="J45" s="711">
        <v>19</v>
      </c>
      <c r="K45" s="711">
        <v>1064</v>
      </c>
      <c r="L45" s="711">
        <v>0.23749999999999999</v>
      </c>
      <c r="M45" s="711">
        <v>56</v>
      </c>
      <c r="N45" s="711">
        <v>38</v>
      </c>
      <c r="O45" s="711">
        <v>2128</v>
      </c>
      <c r="P45" s="701">
        <v>0.47499999999999998</v>
      </c>
      <c r="Q45" s="712">
        <v>56</v>
      </c>
    </row>
    <row r="46" spans="1:17" ht="14.4" customHeight="1" x14ac:dyDescent="0.3">
      <c r="A46" s="695" t="s">
        <v>5818</v>
      </c>
      <c r="B46" s="696" t="s">
        <v>5819</v>
      </c>
      <c r="C46" s="696" t="s">
        <v>4124</v>
      </c>
      <c r="D46" s="696" t="s">
        <v>5830</v>
      </c>
      <c r="E46" s="696" t="s">
        <v>5831</v>
      </c>
      <c r="F46" s="711">
        <v>265</v>
      </c>
      <c r="G46" s="711">
        <v>7155</v>
      </c>
      <c r="H46" s="711">
        <v>1</v>
      </c>
      <c r="I46" s="711">
        <v>27</v>
      </c>
      <c r="J46" s="711">
        <v>222</v>
      </c>
      <c r="K46" s="711">
        <v>5994</v>
      </c>
      <c r="L46" s="711">
        <v>0.83773584905660381</v>
      </c>
      <c r="M46" s="711">
        <v>27</v>
      </c>
      <c r="N46" s="711">
        <v>221</v>
      </c>
      <c r="O46" s="711">
        <v>5967</v>
      </c>
      <c r="P46" s="701">
        <v>0.83396226415094343</v>
      </c>
      <c r="Q46" s="712">
        <v>27</v>
      </c>
    </row>
    <row r="47" spans="1:17" ht="14.4" customHeight="1" x14ac:dyDescent="0.3">
      <c r="A47" s="695" t="s">
        <v>5818</v>
      </c>
      <c r="B47" s="696" t="s">
        <v>5819</v>
      </c>
      <c r="C47" s="696" t="s">
        <v>4124</v>
      </c>
      <c r="D47" s="696" t="s">
        <v>5832</v>
      </c>
      <c r="E47" s="696" t="s">
        <v>5833</v>
      </c>
      <c r="F47" s="711">
        <v>857</v>
      </c>
      <c r="G47" s="711">
        <v>18854</v>
      </c>
      <c r="H47" s="711">
        <v>1</v>
      </c>
      <c r="I47" s="711">
        <v>22</v>
      </c>
      <c r="J47" s="711">
        <v>831</v>
      </c>
      <c r="K47" s="711">
        <v>18282</v>
      </c>
      <c r="L47" s="711">
        <v>0.96966161026837805</v>
      </c>
      <c r="M47" s="711">
        <v>22</v>
      </c>
      <c r="N47" s="711">
        <v>848</v>
      </c>
      <c r="O47" s="711">
        <v>18656</v>
      </c>
      <c r="P47" s="701">
        <v>0.98949824970828471</v>
      </c>
      <c r="Q47" s="712">
        <v>22</v>
      </c>
    </row>
    <row r="48" spans="1:17" ht="14.4" customHeight="1" x14ac:dyDescent="0.3">
      <c r="A48" s="695" t="s">
        <v>5818</v>
      </c>
      <c r="B48" s="696" t="s">
        <v>5819</v>
      </c>
      <c r="C48" s="696" t="s">
        <v>4124</v>
      </c>
      <c r="D48" s="696" t="s">
        <v>5834</v>
      </c>
      <c r="E48" s="696" t="s">
        <v>5835</v>
      </c>
      <c r="F48" s="711">
        <v>10</v>
      </c>
      <c r="G48" s="711">
        <v>680</v>
      </c>
      <c r="H48" s="711">
        <v>1</v>
      </c>
      <c r="I48" s="711">
        <v>68</v>
      </c>
      <c r="J48" s="711">
        <v>10</v>
      </c>
      <c r="K48" s="711">
        <v>680</v>
      </c>
      <c r="L48" s="711">
        <v>1</v>
      </c>
      <c r="M48" s="711">
        <v>68</v>
      </c>
      <c r="N48" s="711">
        <v>17</v>
      </c>
      <c r="O48" s="711">
        <v>1156</v>
      </c>
      <c r="P48" s="701">
        <v>1.7</v>
      </c>
      <c r="Q48" s="712">
        <v>68</v>
      </c>
    </row>
    <row r="49" spans="1:17" ht="14.4" customHeight="1" x14ac:dyDescent="0.3">
      <c r="A49" s="695" t="s">
        <v>5818</v>
      </c>
      <c r="B49" s="696" t="s">
        <v>5819</v>
      </c>
      <c r="C49" s="696" t="s">
        <v>4124</v>
      </c>
      <c r="D49" s="696" t="s">
        <v>5836</v>
      </c>
      <c r="E49" s="696" t="s">
        <v>5837</v>
      </c>
      <c r="F49" s="711">
        <v>5</v>
      </c>
      <c r="G49" s="711">
        <v>310</v>
      </c>
      <c r="H49" s="711">
        <v>1</v>
      </c>
      <c r="I49" s="711">
        <v>62</v>
      </c>
      <c r="J49" s="711">
        <v>4</v>
      </c>
      <c r="K49" s="711">
        <v>248</v>
      </c>
      <c r="L49" s="711">
        <v>0.8</v>
      </c>
      <c r="M49" s="711">
        <v>62</v>
      </c>
      <c r="N49" s="711">
        <v>5</v>
      </c>
      <c r="O49" s="711">
        <v>310</v>
      </c>
      <c r="P49" s="701">
        <v>1</v>
      </c>
      <c r="Q49" s="712">
        <v>62</v>
      </c>
    </row>
    <row r="50" spans="1:17" ht="14.4" customHeight="1" x14ac:dyDescent="0.3">
      <c r="A50" s="695" t="s">
        <v>5818</v>
      </c>
      <c r="B50" s="696" t="s">
        <v>5819</v>
      </c>
      <c r="C50" s="696" t="s">
        <v>4124</v>
      </c>
      <c r="D50" s="696" t="s">
        <v>5838</v>
      </c>
      <c r="E50" s="696" t="s">
        <v>5839</v>
      </c>
      <c r="F50" s="711">
        <v>61</v>
      </c>
      <c r="G50" s="711">
        <v>3721</v>
      </c>
      <c r="H50" s="711">
        <v>1</v>
      </c>
      <c r="I50" s="711">
        <v>61</v>
      </c>
      <c r="J50" s="711">
        <v>19</v>
      </c>
      <c r="K50" s="711">
        <v>1159</v>
      </c>
      <c r="L50" s="711">
        <v>0.31147540983606559</v>
      </c>
      <c r="M50" s="711">
        <v>61</v>
      </c>
      <c r="N50" s="711">
        <v>73</v>
      </c>
      <c r="O50" s="711">
        <v>4474</v>
      </c>
      <c r="P50" s="701">
        <v>1.2023649556570815</v>
      </c>
      <c r="Q50" s="712">
        <v>61.287671232876711</v>
      </c>
    </row>
    <row r="51" spans="1:17" ht="14.4" customHeight="1" x14ac:dyDescent="0.3">
      <c r="A51" s="695" t="s">
        <v>5818</v>
      </c>
      <c r="B51" s="696" t="s">
        <v>5819</v>
      </c>
      <c r="C51" s="696" t="s">
        <v>4124</v>
      </c>
      <c r="D51" s="696" t="s">
        <v>5840</v>
      </c>
      <c r="E51" s="696" t="s">
        <v>5841</v>
      </c>
      <c r="F51" s="711"/>
      <c r="G51" s="711"/>
      <c r="H51" s="711"/>
      <c r="I51" s="711"/>
      <c r="J51" s="711"/>
      <c r="K51" s="711"/>
      <c r="L51" s="711"/>
      <c r="M51" s="711"/>
      <c r="N51" s="711">
        <v>36</v>
      </c>
      <c r="O51" s="711">
        <v>2916</v>
      </c>
      <c r="P51" s="701"/>
      <c r="Q51" s="712">
        <v>81</v>
      </c>
    </row>
    <row r="52" spans="1:17" ht="14.4" customHeight="1" x14ac:dyDescent="0.3">
      <c r="A52" s="695" t="s">
        <v>5818</v>
      </c>
      <c r="B52" s="696" t="s">
        <v>5819</v>
      </c>
      <c r="C52" s="696" t="s">
        <v>4124</v>
      </c>
      <c r="D52" s="696" t="s">
        <v>5842</v>
      </c>
      <c r="E52" s="696" t="s">
        <v>5843</v>
      </c>
      <c r="F52" s="711">
        <v>20</v>
      </c>
      <c r="G52" s="711">
        <v>19740</v>
      </c>
      <c r="H52" s="711">
        <v>1</v>
      </c>
      <c r="I52" s="711">
        <v>987</v>
      </c>
      <c r="J52" s="711">
        <v>45</v>
      </c>
      <c r="K52" s="711">
        <v>44415</v>
      </c>
      <c r="L52" s="711">
        <v>2.25</v>
      </c>
      <c r="M52" s="711">
        <v>987</v>
      </c>
      <c r="N52" s="711">
        <v>35</v>
      </c>
      <c r="O52" s="711">
        <v>34545</v>
      </c>
      <c r="P52" s="701">
        <v>1.75</v>
      </c>
      <c r="Q52" s="712">
        <v>987</v>
      </c>
    </row>
    <row r="53" spans="1:17" ht="14.4" customHeight="1" x14ac:dyDescent="0.3">
      <c r="A53" s="695" t="s">
        <v>5818</v>
      </c>
      <c r="B53" s="696" t="s">
        <v>5819</v>
      </c>
      <c r="C53" s="696" t="s">
        <v>4124</v>
      </c>
      <c r="D53" s="696" t="s">
        <v>5844</v>
      </c>
      <c r="E53" s="696" t="s">
        <v>5845</v>
      </c>
      <c r="F53" s="711">
        <v>1</v>
      </c>
      <c r="G53" s="711">
        <v>17</v>
      </c>
      <c r="H53" s="711">
        <v>1</v>
      </c>
      <c r="I53" s="711">
        <v>17</v>
      </c>
      <c r="J53" s="711">
        <v>3</v>
      </c>
      <c r="K53" s="711">
        <v>51</v>
      </c>
      <c r="L53" s="711">
        <v>3</v>
      </c>
      <c r="M53" s="711">
        <v>17</v>
      </c>
      <c r="N53" s="711">
        <v>1</v>
      </c>
      <c r="O53" s="711">
        <v>17</v>
      </c>
      <c r="P53" s="701">
        <v>1</v>
      </c>
      <c r="Q53" s="712">
        <v>17</v>
      </c>
    </row>
    <row r="54" spans="1:17" ht="14.4" customHeight="1" x14ac:dyDescent="0.3">
      <c r="A54" s="695" t="s">
        <v>5818</v>
      </c>
      <c r="B54" s="696" t="s">
        <v>5819</v>
      </c>
      <c r="C54" s="696" t="s">
        <v>4124</v>
      </c>
      <c r="D54" s="696" t="s">
        <v>5846</v>
      </c>
      <c r="E54" s="696" t="s">
        <v>5847</v>
      </c>
      <c r="F54" s="711"/>
      <c r="G54" s="711"/>
      <c r="H54" s="711"/>
      <c r="I54" s="711"/>
      <c r="J54" s="711"/>
      <c r="K54" s="711"/>
      <c r="L54" s="711"/>
      <c r="M54" s="711"/>
      <c r="N54" s="711">
        <v>1</v>
      </c>
      <c r="O54" s="711">
        <v>107</v>
      </c>
      <c r="P54" s="701"/>
      <c r="Q54" s="712">
        <v>107</v>
      </c>
    </row>
    <row r="55" spans="1:17" ht="14.4" customHeight="1" x14ac:dyDescent="0.3">
      <c r="A55" s="695" t="s">
        <v>5818</v>
      </c>
      <c r="B55" s="696" t="s">
        <v>5819</v>
      </c>
      <c r="C55" s="696" t="s">
        <v>4124</v>
      </c>
      <c r="D55" s="696" t="s">
        <v>5848</v>
      </c>
      <c r="E55" s="696" t="s">
        <v>5849</v>
      </c>
      <c r="F55" s="711">
        <v>2</v>
      </c>
      <c r="G55" s="711">
        <v>120</v>
      </c>
      <c r="H55" s="711">
        <v>1</v>
      </c>
      <c r="I55" s="711">
        <v>60</v>
      </c>
      <c r="J55" s="711">
        <v>2</v>
      </c>
      <c r="K55" s="711">
        <v>120</v>
      </c>
      <c r="L55" s="711">
        <v>1</v>
      </c>
      <c r="M55" s="711">
        <v>60</v>
      </c>
      <c r="N55" s="711"/>
      <c r="O55" s="711"/>
      <c r="P55" s="701"/>
      <c r="Q55" s="712"/>
    </row>
    <row r="56" spans="1:17" ht="14.4" customHeight="1" x14ac:dyDescent="0.3">
      <c r="A56" s="695" t="s">
        <v>5818</v>
      </c>
      <c r="B56" s="696" t="s">
        <v>5819</v>
      </c>
      <c r="C56" s="696" t="s">
        <v>4124</v>
      </c>
      <c r="D56" s="696" t="s">
        <v>5850</v>
      </c>
      <c r="E56" s="696" t="s">
        <v>5851</v>
      </c>
      <c r="F56" s="711"/>
      <c r="G56" s="711"/>
      <c r="H56" s="711"/>
      <c r="I56" s="711"/>
      <c r="J56" s="711">
        <v>1</v>
      </c>
      <c r="K56" s="711">
        <v>19</v>
      </c>
      <c r="L56" s="711"/>
      <c r="M56" s="711">
        <v>19</v>
      </c>
      <c r="N56" s="711"/>
      <c r="O56" s="711"/>
      <c r="P56" s="701"/>
      <c r="Q56" s="712"/>
    </row>
    <row r="57" spans="1:17" ht="14.4" customHeight="1" x14ac:dyDescent="0.3">
      <c r="A57" s="695" t="s">
        <v>5818</v>
      </c>
      <c r="B57" s="696" t="s">
        <v>5819</v>
      </c>
      <c r="C57" s="696" t="s">
        <v>4124</v>
      </c>
      <c r="D57" s="696" t="s">
        <v>5852</v>
      </c>
      <c r="E57" s="696" t="s">
        <v>5853</v>
      </c>
      <c r="F57" s="711"/>
      <c r="G57" s="711"/>
      <c r="H57" s="711"/>
      <c r="I57" s="711"/>
      <c r="J57" s="711">
        <v>4</v>
      </c>
      <c r="K57" s="711">
        <v>5788</v>
      </c>
      <c r="L57" s="711"/>
      <c r="M57" s="711">
        <v>1447</v>
      </c>
      <c r="N57" s="711"/>
      <c r="O57" s="711"/>
      <c r="P57" s="701"/>
      <c r="Q57" s="712"/>
    </row>
    <row r="58" spans="1:17" ht="14.4" customHeight="1" x14ac:dyDescent="0.3">
      <c r="A58" s="695" t="s">
        <v>5818</v>
      </c>
      <c r="B58" s="696" t="s">
        <v>5819</v>
      </c>
      <c r="C58" s="696" t="s">
        <v>4124</v>
      </c>
      <c r="D58" s="696" t="s">
        <v>5854</v>
      </c>
      <c r="E58" s="696" t="s">
        <v>5855</v>
      </c>
      <c r="F58" s="711"/>
      <c r="G58" s="711"/>
      <c r="H58" s="711"/>
      <c r="I58" s="711"/>
      <c r="J58" s="711">
        <v>2</v>
      </c>
      <c r="K58" s="711">
        <v>922</v>
      </c>
      <c r="L58" s="711"/>
      <c r="M58" s="711">
        <v>461</v>
      </c>
      <c r="N58" s="711"/>
      <c r="O58" s="711"/>
      <c r="P58" s="701"/>
      <c r="Q58" s="712"/>
    </row>
    <row r="59" spans="1:17" ht="14.4" customHeight="1" x14ac:dyDescent="0.3">
      <c r="A59" s="695" t="s">
        <v>5818</v>
      </c>
      <c r="B59" s="696" t="s">
        <v>5819</v>
      </c>
      <c r="C59" s="696" t="s">
        <v>4124</v>
      </c>
      <c r="D59" s="696" t="s">
        <v>5856</v>
      </c>
      <c r="E59" s="696" t="s">
        <v>5857</v>
      </c>
      <c r="F59" s="711">
        <v>7</v>
      </c>
      <c r="G59" s="711">
        <v>5950</v>
      </c>
      <c r="H59" s="711">
        <v>1</v>
      </c>
      <c r="I59" s="711">
        <v>850</v>
      </c>
      <c r="J59" s="711">
        <v>16</v>
      </c>
      <c r="K59" s="711">
        <v>13616</v>
      </c>
      <c r="L59" s="711">
        <v>2.288403361344538</v>
      </c>
      <c r="M59" s="711">
        <v>851</v>
      </c>
      <c r="N59" s="711">
        <v>8</v>
      </c>
      <c r="O59" s="711">
        <v>6809</v>
      </c>
      <c r="P59" s="701">
        <v>1.1443697478991597</v>
      </c>
      <c r="Q59" s="712">
        <v>851.125</v>
      </c>
    </row>
    <row r="60" spans="1:17" ht="14.4" customHeight="1" x14ac:dyDescent="0.3">
      <c r="A60" s="695" t="s">
        <v>5818</v>
      </c>
      <c r="B60" s="696" t="s">
        <v>5819</v>
      </c>
      <c r="C60" s="696" t="s">
        <v>4124</v>
      </c>
      <c r="D60" s="696" t="s">
        <v>5858</v>
      </c>
      <c r="E60" s="696" t="s">
        <v>5859</v>
      </c>
      <c r="F60" s="711"/>
      <c r="G60" s="711"/>
      <c r="H60" s="711"/>
      <c r="I60" s="711"/>
      <c r="J60" s="711">
        <v>1</v>
      </c>
      <c r="K60" s="711">
        <v>236</v>
      </c>
      <c r="L60" s="711"/>
      <c r="M60" s="711">
        <v>236</v>
      </c>
      <c r="N60" s="711"/>
      <c r="O60" s="711"/>
      <c r="P60" s="701"/>
      <c r="Q60" s="712"/>
    </row>
    <row r="61" spans="1:17" ht="14.4" customHeight="1" x14ac:dyDescent="0.3">
      <c r="A61" s="695" t="s">
        <v>5818</v>
      </c>
      <c r="B61" s="696" t="s">
        <v>5819</v>
      </c>
      <c r="C61" s="696" t="s">
        <v>4124</v>
      </c>
      <c r="D61" s="696" t="s">
        <v>5860</v>
      </c>
      <c r="E61" s="696" t="s">
        <v>5861</v>
      </c>
      <c r="F61" s="711"/>
      <c r="G61" s="711"/>
      <c r="H61" s="711"/>
      <c r="I61" s="711"/>
      <c r="J61" s="711">
        <v>1</v>
      </c>
      <c r="K61" s="711">
        <v>783</v>
      </c>
      <c r="L61" s="711"/>
      <c r="M61" s="711">
        <v>783</v>
      </c>
      <c r="N61" s="711">
        <v>2</v>
      </c>
      <c r="O61" s="711">
        <v>1566</v>
      </c>
      <c r="P61" s="701"/>
      <c r="Q61" s="712">
        <v>783</v>
      </c>
    </row>
    <row r="62" spans="1:17" ht="14.4" customHeight="1" x14ac:dyDescent="0.3">
      <c r="A62" s="695" t="s">
        <v>5818</v>
      </c>
      <c r="B62" s="696" t="s">
        <v>5819</v>
      </c>
      <c r="C62" s="696" t="s">
        <v>4124</v>
      </c>
      <c r="D62" s="696" t="s">
        <v>5862</v>
      </c>
      <c r="E62" s="696" t="s">
        <v>5863</v>
      </c>
      <c r="F62" s="711"/>
      <c r="G62" s="711"/>
      <c r="H62" s="711"/>
      <c r="I62" s="711"/>
      <c r="J62" s="711">
        <v>1</v>
      </c>
      <c r="K62" s="711">
        <v>597</v>
      </c>
      <c r="L62" s="711"/>
      <c r="M62" s="711">
        <v>597</v>
      </c>
      <c r="N62" s="711"/>
      <c r="O62" s="711"/>
      <c r="P62" s="701"/>
      <c r="Q62" s="712"/>
    </row>
    <row r="63" spans="1:17" ht="14.4" customHeight="1" x14ac:dyDescent="0.3">
      <c r="A63" s="695" t="s">
        <v>5818</v>
      </c>
      <c r="B63" s="696" t="s">
        <v>5819</v>
      </c>
      <c r="C63" s="696" t="s">
        <v>4124</v>
      </c>
      <c r="D63" s="696" t="s">
        <v>5864</v>
      </c>
      <c r="E63" s="696" t="s">
        <v>5865</v>
      </c>
      <c r="F63" s="711"/>
      <c r="G63" s="711"/>
      <c r="H63" s="711"/>
      <c r="I63" s="711"/>
      <c r="J63" s="711">
        <v>2</v>
      </c>
      <c r="K63" s="711">
        <v>314</v>
      </c>
      <c r="L63" s="711"/>
      <c r="M63" s="711">
        <v>157</v>
      </c>
      <c r="N63" s="711"/>
      <c r="O63" s="711"/>
      <c r="P63" s="701"/>
      <c r="Q63" s="712"/>
    </row>
    <row r="64" spans="1:17" ht="14.4" customHeight="1" x14ac:dyDescent="0.3">
      <c r="A64" s="695" t="s">
        <v>5818</v>
      </c>
      <c r="B64" s="696" t="s">
        <v>5819</v>
      </c>
      <c r="C64" s="696" t="s">
        <v>4124</v>
      </c>
      <c r="D64" s="696" t="s">
        <v>5866</v>
      </c>
      <c r="E64" s="696" t="s">
        <v>5867</v>
      </c>
      <c r="F64" s="711"/>
      <c r="G64" s="711"/>
      <c r="H64" s="711"/>
      <c r="I64" s="711"/>
      <c r="J64" s="711">
        <v>4</v>
      </c>
      <c r="K64" s="711">
        <v>2240</v>
      </c>
      <c r="L64" s="711"/>
      <c r="M64" s="711">
        <v>560</v>
      </c>
      <c r="N64" s="711"/>
      <c r="O64" s="711"/>
      <c r="P64" s="701"/>
      <c r="Q64" s="712"/>
    </row>
    <row r="65" spans="1:17" ht="14.4" customHeight="1" x14ac:dyDescent="0.3">
      <c r="A65" s="695" t="s">
        <v>5818</v>
      </c>
      <c r="B65" s="696" t="s">
        <v>5819</v>
      </c>
      <c r="C65" s="696" t="s">
        <v>4124</v>
      </c>
      <c r="D65" s="696" t="s">
        <v>5868</v>
      </c>
      <c r="E65" s="696" t="s">
        <v>5869</v>
      </c>
      <c r="F65" s="711">
        <v>1</v>
      </c>
      <c r="G65" s="711">
        <v>130</v>
      </c>
      <c r="H65" s="711">
        <v>1</v>
      </c>
      <c r="I65" s="711">
        <v>130</v>
      </c>
      <c r="J65" s="711">
        <v>2</v>
      </c>
      <c r="K65" s="711">
        <v>262</v>
      </c>
      <c r="L65" s="711">
        <v>2.0153846153846153</v>
      </c>
      <c r="M65" s="711">
        <v>131</v>
      </c>
      <c r="N65" s="711"/>
      <c r="O65" s="711"/>
      <c r="P65" s="701"/>
      <c r="Q65" s="712"/>
    </row>
    <row r="66" spans="1:17" ht="14.4" customHeight="1" x14ac:dyDescent="0.3">
      <c r="A66" s="695" t="s">
        <v>5818</v>
      </c>
      <c r="B66" s="696" t="s">
        <v>5819</v>
      </c>
      <c r="C66" s="696" t="s">
        <v>4124</v>
      </c>
      <c r="D66" s="696" t="s">
        <v>5870</v>
      </c>
      <c r="E66" s="696" t="s">
        <v>5871</v>
      </c>
      <c r="F66" s="711">
        <v>2</v>
      </c>
      <c r="G66" s="711">
        <v>352</v>
      </c>
      <c r="H66" s="711">
        <v>1</v>
      </c>
      <c r="I66" s="711">
        <v>176</v>
      </c>
      <c r="J66" s="711"/>
      <c r="K66" s="711"/>
      <c r="L66" s="711"/>
      <c r="M66" s="711"/>
      <c r="N66" s="711"/>
      <c r="O66" s="711"/>
      <c r="P66" s="701"/>
      <c r="Q66" s="712"/>
    </row>
    <row r="67" spans="1:17" ht="14.4" customHeight="1" x14ac:dyDescent="0.3">
      <c r="A67" s="695" t="s">
        <v>5818</v>
      </c>
      <c r="B67" s="696" t="s">
        <v>5819</v>
      </c>
      <c r="C67" s="696" t="s">
        <v>4124</v>
      </c>
      <c r="D67" s="696" t="s">
        <v>5872</v>
      </c>
      <c r="E67" s="696" t="s">
        <v>5873</v>
      </c>
      <c r="F67" s="711">
        <v>1</v>
      </c>
      <c r="G67" s="711">
        <v>411</v>
      </c>
      <c r="H67" s="711">
        <v>1</v>
      </c>
      <c r="I67" s="711">
        <v>411</v>
      </c>
      <c r="J67" s="711">
        <v>1</v>
      </c>
      <c r="K67" s="711">
        <v>412</v>
      </c>
      <c r="L67" s="711">
        <v>1.002433090024331</v>
      </c>
      <c r="M67" s="711">
        <v>412</v>
      </c>
      <c r="N67" s="711"/>
      <c r="O67" s="711"/>
      <c r="P67" s="701"/>
      <c r="Q67" s="712"/>
    </row>
    <row r="68" spans="1:17" ht="14.4" customHeight="1" x14ac:dyDescent="0.3">
      <c r="A68" s="695" t="s">
        <v>5818</v>
      </c>
      <c r="B68" s="696" t="s">
        <v>5819</v>
      </c>
      <c r="C68" s="696" t="s">
        <v>4124</v>
      </c>
      <c r="D68" s="696" t="s">
        <v>5874</v>
      </c>
      <c r="E68" s="696" t="s">
        <v>5875</v>
      </c>
      <c r="F68" s="711">
        <v>1</v>
      </c>
      <c r="G68" s="711">
        <v>393</v>
      </c>
      <c r="H68" s="711">
        <v>1</v>
      </c>
      <c r="I68" s="711">
        <v>393</v>
      </c>
      <c r="J68" s="711">
        <v>1</v>
      </c>
      <c r="K68" s="711">
        <v>394</v>
      </c>
      <c r="L68" s="711">
        <v>1.0025445292620865</v>
      </c>
      <c r="M68" s="711">
        <v>394</v>
      </c>
      <c r="N68" s="711"/>
      <c r="O68" s="711"/>
      <c r="P68" s="701"/>
      <c r="Q68" s="712"/>
    </row>
    <row r="69" spans="1:17" ht="14.4" customHeight="1" x14ac:dyDescent="0.3">
      <c r="A69" s="695" t="s">
        <v>5818</v>
      </c>
      <c r="B69" s="696" t="s">
        <v>5819</v>
      </c>
      <c r="C69" s="696" t="s">
        <v>4124</v>
      </c>
      <c r="D69" s="696" t="s">
        <v>5876</v>
      </c>
      <c r="E69" s="696" t="s">
        <v>5877</v>
      </c>
      <c r="F69" s="711"/>
      <c r="G69" s="711"/>
      <c r="H69" s="711"/>
      <c r="I69" s="711"/>
      <c r="J69" s="711">
        <v>4</v>
      </c>
      <c r="K69" s="711">
        <v>2292</v>
      </c>
      <c r="L69" s="711"/>
      <c r="M69" s="711">
        <v>573</v>
      </c>
      <c r="N69" s="711"/>
      <c r="O69" s="711"/>
      <c r="P69" s="701"/>
      <c r="Q69" s="712"/>
    </row>
    <row r="70" spans="1:17" ht="14.4" customHeight="1" x14ac:dyDescent="0.3">
      <c r="A70" s="695" t="s">
        <v>5818</v>
      </c>
      <c r="B70" s="696" t="s">
        <v>5819</v>
      </c>
      <c r="C70" s="696" t="s">
        <v>4124</v>
      </c>
      <c r="D70" s="696" t="s">
        <v>5878</v>
      </c>
      <c r="E70" s="696" t="s">
        <v>5879</v>
      </c>
      <c r="F70" s="711">
        <v>1007</v>
      </c>
      <c r="G70" s="711">
        <v>29203</v>
      </c>
      <c r="H70" s="711">
        <v>1</v>
      </c>
      <c r="I70" s="711">
        <v>29</v>
      </c>
      <c r="J70" s="711">
        <v>842</v>
      </c>
      <c r="K70" s="711">
        <v>24418</v>
      </c>
      <c r="L70" s="711">
        <v>0.83614697120158887</v>
      </c>
      <c r="M70" s="711">
        <v>29</v>
      </c>
      <c r="N70" s="711">
        <v>853</v>
      </c>
      <c r="O70" s="711">
        <v>24952</v>
      </c>
      <c r="P70" s="701">
        <v>0.85443276375714827</v>
      </c>
      <c r="Q70" s="712">
        <v>29.252051582649472</v>
      </c>
    </row>
    <row r="71" spans="1:17" ht="14.4" customHeight="1" x14ac:dyDescent="0.3">
      <c r="A71" s="695" t="s">
        <v>5818</v>
      </c>
      <c r="B71" s="696" t="s">
        <v>5819</v>
      </c>
      <c r="C71" s="696" t="s">
        <v>4124</v>
      </c>
      <c r="D71" s="696" t="s">
        <v>5880</v>
      </c>
      <c r="E71" s="696" t="s">
        <v>5881</v>
      </c>
      <c r="F71" s="711">
        <v>2</v>
      </c>
      <c r="G71" s="711">
        <v>100</v>
      </c>
      <c r="H71" s="711">
        <v>1</v>
      </c>
      <c r="I71" s="711">
        <v>50</v>
      </c>
      <c r="J71" s="711">
        <v>2</v>
      </c>
      <c r="K71" s="711">
        <v>100</v>
      </c>
      <c r="L71" s="711">
        <v>1</v>
      </c>
      <c r="M71" s="711">
        <v>50</v>
      </c>
      <c r="N71" s="711"/>
      <c r="O71" s="711"/>
      <c r="P71" s="701"/>
      <c r="Q71" s="712"/>
    </row>
    <row r="72" spans="1:17" ht="14.4" customHeight="1" x14ac:dyDescent="0.3">
      <c r="A72" s="695" t="s">
        <v>5818</v>
      </c>
      <c r="B72" s="696" t="s">
        <v>5819</v>
      </c>
      <c r="C72" s="696" t="s">
        <v>4124</v>
      </c>
      <c r="D72" s="696" t="s">
        <v>5882</v>
      </c>
      <c r="E72" s="696" t="s">
        <v>5883</v>
      </c>
      <c r="F72" s="711">
        <v>69</v>
      </c>
      <c r="G72" s="711">
        <v>828</v>
      </c>
      <c r="H72" s="711">
        <v>1</v>
      </c>
      <c r="I72" s="711">
        <v>12</v>
      </c>
      <c r="J72" s="711">
        <v>64</v>
      </c>
      <c r="K72" s="711">
        <v>768</v>
      </c>
      <c r="L72" s="711">
        <v>0.92753623188405798</v>
      </c>
      <c r="M72" s="711">
        <v>12</v>
      </c>
      <c r="N72" s="711">
        <v>72</v>
      </c>
      <c r="O72" s="711">
        <v>864</v>
      </c>
      <c r="P72" s="701">
        <v>1.0434782608695652</v>
      </c>
      <c r="Q72" s="712">
        <v>12</v>
      </c>
    </row>
    <row r="73" spans="1:17" ht="14.4" customHeight="1" x14ac:dyDescent="0.3">
      <c r="A73" s="695" t="s">
        <v>5818</v>
      </c>
      <c r="B73" s="696" t="s">
        <v>5819</v>
      </c>
      <c r="C73" s="696" t="s">
        <v>4124</v>
      </c>
      <c r="D73" s="696" t="s">
        <v>5884</v>
      </c>
      <c r="E73" s="696" t="s">
        <v>5885</v>
      </c>
      <c r="F73" s="711">
        <v>6</v>
      </c>
      <c r="G73" s="711">
        <v>1080</v>
      </c>
      <c r="H73" s="711">
        <v>1</v>
      </c>
      <c r="I73" s="711">
        <v>180</v>
      </c>
      <c r="J73" s="711">
        <v>3</v>
      </c>
      <c r="K73" s="711">
        <v>543</v>
      </c>
      <c r="L73" s="711">
        <v>0.50277777777777777</v>
      </c>
      <c r="M73" s="711">
        <v>181</v>
      </c>
      <c r="N73" s="711"/>
      <c r="O73" s="711"/>
      <c r="P73" s="701"/>
      <c r="Q73" s="712"/>
    </row>
    <row r="74" spans="1:17" ht="14.4" customHeight="1" x14ac:dyDescent="0.3">
      <c r="A74" s="695" t="s">
        <v>5818</v>
      </c>
      <c r="B74" s="696" t="s">
        <v>5819</v>
      </c>
      <c r="C74" s="696" t="s">
        <v>4124</v>
      </c>
      <c r="D74" s="696" t="s">
        <v>5886</v>
      </c>
      <c r="E74" s="696" t="s">
        <v>5887</v>
      </c>
      <c r="F74" s="711">
        <v>74</v>
      </c>
      <c r="G74" s="711">
        <v>5254</v>
      </c>
      <c r="H74" s="711">
        <v>1</v>
      </c>
      <c r="I74" s="711">
        <v>71</v>
      </c>
      <c r="J74" s="711">
        <v>23</v>
      </c>
      <c r="K74" s="711">
        <v>1633</v>
      </c>
      <c r="L74" s="711">
        <v>0.3108108108108108</v>
      </c>
      <c r="M74" s="711">
        <v>71</v>
      </c>
      <c r="N74" s="711">
        <v>45</v>
      </c>
      <c r="O74" s="711">
        <v>3195</v>
      </c>
      <c r="P74" s="701">
        <v>0.60810810810810811</v>
      </c>
      <c r="Q74" s="712">
        <v>71</v>
      </c>
    </row>
    <row r="75" spans="1:17" ht="14.4" customHeight="1" x14ac:dyDescent="0.3">
      <c r="A75" s="695" t="s">
        <v>5818</v>
      </c>
      <c r="B75" s="696" t="s">
        <v>5819</v>
      </c>
      <c r="C75" s="696" t="s">
        <v>4124</v>
      </c>
      <c r="D75" s="696" t="s">
        <v>5888</v>
      </c>
      <c r="E75" s="696" t="s">
        <v>5889</v>
      </c>
      <c r="F75" s="711">
        <v>6</v>
      </c>
      <c r="G75" s="711">
        <v>1086</v>
      </c>
      <c r="H75" s="711">
        <v>1</v>
      </c>
      <c r="I75" s="711">
        <v>181</v>
      </c>
      <c r="J75" s="711">
        <v>3</v>
      </c>
      <c r="K75" s="711">
        <v>546</v>
      </c>
      <c r="L75" s="711">
        <v>0.50276243093922657</v>
      </c>
      <c r="M75" s="711">
        <v>182</v>
      </c>
      <c r="N75" s="711"/>
      <c r="O75" s="711"/>
      <c r="P75" s="701"/>
      <c r="Q75" s="712"/>
    </row>
    <row r="76" spans="1:17" ht="14.4" customHeight="1" x14ac:dyDescent="0.3">
      <c r="A76" s="695" t="s">
        <v>5818</v>
      </c>
      <c r="B76" s="696" t="s">
        <v>5819</v>
      </c>
      <c r="C76" s="696" t="s">
        <v>4124</v>
      </c>
      <c r="D76" s="696" t="s">
        <v>5890</v>
      </c>
      <c r="E76" s="696" t="s">
        <v>5891</v>
      </c>
      <c r="F76" s="711">
        <v>427</v>
      </c>
      <c r="G76" s="711">
        <v>62769</v>
      </c>
      <c r="H76" s="711">
        <v>1</v>
      </c>
      <c r="I76" s="711">
        <v>147</v>
      </c>
      <c r="J76" s="711">
        <v>413</v>
      </c>
      <c r="K76" s="711">
        <v>60711</v>
      </c>
      <c r="L76" s="711">
        <v>0.96721311475409832</v>
      </c>
      <c r="M76" s="711">
        <v>147</v>
      </c>
      <c r="N76" s="711">
        <v>507</v>
      </c>
      <c r="O76" s="711">
        <v>74654</v>
      </c>
      <c r="P76" s="701">
        <v>1.1893450588666379</v>
      </c>
      <c r="Q76" s="712">
        <v>147.24654832347139</v>
      </c>
    </row>
    <row r="77" spans="1:17" ht="14.4" customHeight="1" x14ac:dyDescent="0.3">
      <c r="A77" s="695" t="s">
        <v>5818</v>
      </c>
      <c r="B77" s="696" t="s">
        <v>5819</v>
      </c>
      <c r="C77" s="696" t="s">
        <v>4124</v>
      </c>
      <c r="D77" s="696" t="s">
        <v>5892</v>
      </c>
      <c r="E77" s="696" t="s">
        <v>5893</v>
      </c>
      <c r="F77" s="711">
        <v>1012</v>
      </c>
      <c r="G77" s="711">
        <v>29348</v>
      </c>
      <c r="H77" s="711">
        <v>1</v>
      </c>
      <c r="I77" s="711">
        <v>29</v>
      </c>
      <c r="J77" s="711">
        <v>922</v>
      </c>
      <c r="K77" s="711">
        <v>26738</v>
      </c>
      <c r="L77" s="711">
        <v>0.91106719367588929</v>
      </c>
      <c r="M77" s="711">
        <v>29</v>
      </c>
      <c r="N77" s="711">
        <v>931</v>
      </c>
      <c r="O77" s="711">
        <v>27246</v>
      </c>
      <c r="P77" s="701">
        <v>0.92837672073054378</v>
      </c>
      <c r="Q77" s="712">
        <v>29.26530612244898</v>
      </c>
    </row>
    <row r="78" spans="1:17" ht="14.4" customHeight="1" x14ac:dyDescent="0.3">
      <c r="A78" s="695" t="s">
        <v>5818</v>
      </c>
      <c r="B78" s="696" t="s">
        <v>5819</v>
      </c>
      <c r="C78" s="696" t="s">
        <v>4124</v>
      </c>
      <c r="D78" s="696" t="s">
        <v>5894</v>
      </c>
      <c r="E78" s="696" t="s">
        <v>5895</v>
      </c>
      <c r="F78" s="711">
        <v>186</v>
      </c>
      <c r="G78" s="711">
        <v>5766</v>
      </c>
      <c r="H78" s="711">
        <v>1</v>
      </c>
      <c r="I78" s="711">
        <v>31</v>
      </c>
      <c r="J78" s="711">
        <v>175</v>
      </c>
      <c r="K78" s="711">
        <v>5425</v>
      </c>
      <c r="L78" s="711">
        <v>0.94086021505376349</v>
      </c>
      <c r="M78" s="711">
        <v>31</v>
      </c>
      <c r="N78" s="711">
        <v>193</v>
      </c>
      <c r="O78" s="711">
        <v>5983</v>
      </c>
      <c r="P78" s="701">
        <v>1.0376344086021505</v>
      </c>
      <c r="Q78" s="712">
        <v>31</v>
      </c>
    </row>
    <row r="79" spans="1:17" ht="14.4" customHeight="1" x14ac:dyDescent="0.3">
      <c r="A79" s="695" t="s">
        <v>5818</v>
      </c>
      <c r="B79" s="696" t="s">
        <v>5819</v>
      </c>
      <c r="C79" s="696" t="s">
        <v>4124</v>
      </c>
      <c r="D79" s="696" t="s">
        <v>5896</v>
      </c>
      <c r="E79" s="696" t="s">
        <v>5897</v>
      </c>
      <c r="F79" s="711">
        <v>444</v>
      </c>
      <c r="G79" s="711">
        <v>11988</v>
      </c>
      <c r="H79" s="711">
        <v>1</v>
      </c>
      <c r="I79" s="711">
        <v>27</v>
      </c>
      <c r="J79" s="711">
        <v>415</v>
      </c>
      <c r="K79" s="711">
        <v>11205</v>
      </c>
      <c r="L79" s="711">
        <v>0.93468468468468469</v>
      </c>
      <c r="M79" s="711">
        <v>27</v>
      </c>
      <c r="N79" s="711">
        <v>424</v>
      </c>
      <c r="O79" s="711">
        <v>11448</v>
      </c>
      <c r="P79" s="701">
        <v>0.95495495495495497</v>
      </c>
      <c r="Q79" s="712">
        <v>27</v>
      </c>
    </row>
    <row r="80" spans="1:17" ht="14.4" customHeight="1" x14ac:dyDescent="0.3">
      <c r="A80" s="695" t="s">
        <v>5818</v>
      </c>
      <c r="B80" s="696" t="s">
        <v>5819</v>
      </c>
      <c r="C80" s="696" t="s">
        <v>4124</v>
      </c>
      <c r="D80" s="696" t="s">
        <v>5898</v>
      </c>
      <c r="E80" s="696" t="s">
        <v>5899</v>
      </c>
      <c r="F80" s="711">
        <v>2</v>
      </c>
      <c r="G80" s="711">
        <v>506</v>
      </c>
      <c r="H80" s="711">
        <v>1</v>
      </c>
      <c r="I80" s="711">
        <v>253</v>
      </c>
      <c r="J80" s="711"/>
      <c r="K80" s="711"/>
      <c r="L80" s="711"/>
      <c r="M80" s="711"/>
      <c r="N80" s="711"/>
      <c r="O80" s="711"/>
      <c r="P80" s="701"/>
      <c r="Q80" s="712"/>
    </row>
    <row r="81" spans="1:17" ht="14.4" customHeight="1" x14ac:dyDescent="0.3">
      <c r="A81" s="695" t="s">
        <v>5818</v>
      </c>
      <c r="B81" s="696" t="s">
        <v>5819</v>
      </c>
      <c r="C81" s="696" t="s">
        <v>4124</v>
      </c>
      <c r="D81" s="696" t="s">
        <v>5900</v>
      </c>
      <c r="E81" s="696" t="s">
        <v>5901</v>
      </c>
      <c r="F81" s="711">
        <v>452</v>
      </c>
      <c r="G81" s="711">
        <v>11300</v>
      </c>
      <c r="H81" s="711">
        <v>1</v>
      </c>
      <c r="I81" s="711">
        <v>25</v>
      </c>
      <c r="J81" s="711">
        <v>450</v>
      </c>
      <c r="K81" s="711">
        <v>11250</v>
      </c>
      <c r="L81" s="711">
        <v>0.99557522123893805</v>
      </c>
      <c r="M81" s="711">
        <v>25</v>
      </c>
      <c r="N81" s="711">
        <v>413</v>
      </c>
      <c r="O81" s="711">
        <v>10325</v>
      </c>
      <c r="P81" s="701">
        <v>0.91371681415929207</v>
      </c>
      <c r="Q81" s="712">
        <v>25</v>
      </c>
    </row>
    <row r="82" spans="1:17" ht="14.4" customHeight="1" x14ac:dyDescent="0.3">
      <c r="A82" s="695" t="s">
        <v>5818</v>
      </c>
      <c r="B82" s="696" t="s">
        <v>5819</v>
      </c>
      <c r="C82" s="696" t="s">
        <v>4124</v>
      </c>
      <c r="D82" s="696" t="s">
        <v>5902</v>
      </c>
      <c r="E82" s="696" t="s">
        <v>5903</v>
      </c>
      <c r="F82" s="711">
        <v>2</v>
      </c>
      <c r="G82" s="711">
        <v>66</v>
      </c>
      <c r="H82" s="711">
        <v>1</v>
      </c>
      <c r="I82" s="711">
        <v>33</v>
      </c>
      <c r="J82" s="711">
        <v>3</v>
      </c>
      <c r="K82" s="711">
        <v>99</v>
      </c>
      <c r="L82" s="711">
        <v>1.5</v>
      </c>
      <c r="M82" s="711">
        <v>33</v>
      </c>
      <c r="N82" s="711">
        <v>1</v>
      </c>
      <c r="O82" s="711">
        <v>33</v>
      </c>
      <c r="P82" s="701">
        <v>0.5</v>
      </c>
      <c r="Q82" s="712">
        <v>33</v>
      </c>
    </row>
    <row r="83" spans="1:17" ht="14.4" customHeight="1" x14ac:dyDescent="0.3">
      <c r="A83" s="695" t="s">
        <v>5818</v>
      </c>
      <c r="B83" s="696" t="s">
        <v>5819</v>
      </c>
      <c r="C83" s="696" t="s">
        <v>4124</v>
      </c>
      <c r="D83" s="696" t="s">
        <v>5904</v>
      </c>
      <c r="E83" s="696" t="s">
        <v>5905</v>
      </c>
      <c r="F83" s="711"/>
      <c r="G83" s="711"/>
      <c r="H83" s="711"/>
      <c r="I83" s="711"/>
      <c r="J83" s="711">
        <v>2</v>
      </c>
      <c r="K83" s="711">
        <v>408</v>
      </c>
      <c r="L83" s="711"/>
      <c r="M83" s="711">
        <v>204</v>
      </c>
      <c r="N83" s="711"/>
      <c r="O83" s="711"/>
      <c r="P83" s="701"/>
      <c r="Q83" s="712"/>
    </row>
    <row r="84" spans="1:17" ht="14.4" customHeight="1" x14ac:dyDescent="0.3">
      <c r="A84" s="695" t="s">
        <v>5818</v>
      </c>
      <c r="B84" s="696" t="s">
        <v>5819</v>
      </c>
      <c r="C84" s="696" t="s">
        <v>4124</v>
      </c>
      <c r="D84" s="696" t="s">
        <v>5906</v>
      </c>
      <c r="E84" s="696" t="s">
        <v>5907</v>
      </c>
      <c r="F84" s="711">
        <v>2</v>
      </c>
      <c r="G84" s="711">
        <v>52</v>
      </c>
      <c r="H84" s="711">
        <v>1</v>
      </c>
      <c r="I84" s="711">
        <v>26</v>
      </c>
      <c r="J84" s="711">
        <v>3</v>
      </c>
      <c r="K84" s="711">
        <v>78</v>
      </c>
      <c r="L84" s="711">
        <v>1.5</v>
      </c>
      <c r="M84" s="711">
        <v>26</v>
      </c>
      <c r="N84" s="711">
        <v>1</v>
      </c>
      <c r="O84" s="711">
        <v>26</v>
      </c>
      <c r="P84" s="701">
        <v>0.5</v>
      </c>
      <c r="Q84" s="712">
        <v>26</v>
      </c>
    </row>
    <row r="85" spans="1:17" ht="14.4" customHeight="1" x14ac:dyDescent="0.3">
      <c r="A85" s="695" t="s">
        <v>5818</v>
      </c>
      <c r="B85" s="696" t="s">
        <v>5819</v>
      </c>
      <c r="C85" s="696" t="s">
        <v>4124</v>
      </c>
      <c r="D85" s="696" t="s">
        <v>5908</v>
      </c>
      <c r="E85" s="696" t="s">
        <v>5909</v>
      </c>
      <c r="F85" s="711">
        <v>25</v>
      </c>
      <c r="G85" s="711">
        <v>2100</v>
      </c>
      <c r="H85" s="711">
        <v>1</v>
      </c>
      <c r="I85" s="711">
        <v>84</v>
      </c>
      <c r="J85" s="711">
        <v>31</v>
      </c>
      <c r="K85" s="711">
        <v>2604</v>
      </c>
      <c r="L85" s="711">
        <v>1.24</v>
      </c>
      <c r="M85" s="711">
        <v>84</v>
      </c>
      <c r="N85" s="711">
        <v>50</v>
      </c>
      <c r="O85" s="711">
        <v>4200</v>
      </c>
      <c r="P85" s="701">
        <v>2</v>
      </c>
      <c r="Q85" s="712">
        <v>84</v>
      </c>
    </row>
    <row r="86" spans="1:17" ht="14.4" customHeight="1" x14ac:dyDescent="0.3">
      <c r="A86" s="695" t="s">
        <v>5818</v>
      </c>
      <c r="B86" s="696" t="s">
        <v>5819</v>
      </c>
      <c r="C86" s="696" t="s">
        <v>4124</v>
      </c>
      <c r="D86" s="696" t="s">
        <v>5910</v>
      </c>
      <c r="E86" s="696" t="s">
        <v>5911</v>
      </c>
      <c r="F86" s="711">
        <v>7</v>
      </c>
      <c r="G86" s="711">
        <v>1211</v>
      </c>
      <c r="H86" s="711">
        <v>1</v>
      </c>
      <c r="I86" s="711">
        <v>173</v>
      </c>
      <c r="J86" s="711">
        <v>4</v>
      </c>
      <c r="K86" s="711">
        <v>696</v>
      </c>
      <c r="L86" s="711">
        <v>0.57473162675474809</v>
      </c>
      <c r="M86" s="711">
        <v>174</v>
      </c>
      <c r="N86" s="711">
        <v>2</v>
      </c>
      <c r="O86" s="711">
        <v>349</v>
      </c>
      <c r="P86" s="701">
        <v>0.28819157720891825</v>
      </c>
      <c r="Q86" s="712">
        <v>174.5</v>
      </c>
    </row>
    <row r="87" spans="1:17" ht="14.4" customHeight="1" x14ac:dyDescent="0.3">
      <c r="A87" s="695" t="s">
        <v>5818</v>
      </c>
      <c r="B87" s="696" t="s">
        <v>5819</v>
      </c>
      <c r="C87" s="696" t="s">
        <v>4124</v>
      </c>
      <c r="D87" s="696" t="s">
        <v>5912</v>
      </c>
      <c r="E87" s="696" t="s">
        <v>5913</v>
      </c>
      <c r="F87" s="711">
        <v>1</v>
      </c>
      <c r="G87" s="711">
        <v>250</v>
      </c>
      <c r="H87" s="711">
        <v>1</v>
      </c>
      <c r="I87" s="711">
        <v>250</v>
      </c>
      <c r="J87" s="711"/>
      <c r="K87" s="711"/>
      <c r="L87" s="711"/>
      <c r="M87" s="711"/>
      <c r="N87" s="711"/>
      <c r="O87" s="711"/>
      <c r="P87" s="701"/>
      <c r="Q87" s="712"/>
    </row>
    <row r="88" spans="1:17" ht="14.4" customHeight="1" x14ac:dyDescent="0.3">
      <c r="A88" s="695" t="s">
        <v>5818</v>
      </c>
      <c r="B88" s="696" t="s">
        <v>5819</v>
      </c>
      <c r="C88" s="696" t="s">
        <v>4124</v>
      </c>
      <c r="D88" s="696" t="s">
        <v>5914</v>
      </c>
      <c r="E88" s="696" t="s">
        <v>5915</v>
      </c>
      <c r="F88" s="711"/>
      <c r="G88" s="711"/>
      <c r="H88" s="711"/>
      <c r="I88" s="711"/>
      <c r="J88" s="711">
        <v>1</v>
      </c>
      <c r="K88" s="711">
        <v>15</v>
      </c>
      <c r="L88" s="711"/>
      <c r="M88" s="711">
        <v>15</v>
      </c>
      <c r="N88" s="711">
        <v>1</v>
      </c>
      <c r="O88" s="711">
        <v>15</v>
      </c>
      <c r="P88" s="701"/>
      <c r="Q88" s="712">
        <v>15</v>
      </c>
    </row>
    <row r="89" spans="1:17" ht="14.4" customHeight="1" x14ac:dyDescent="0.3">
      <c r="A89" s="695" t="s">
        <v>5818</v>
      </c>
      <c r="B89" s="696" t="s">
        <v>5819</v>
      </c>
      <c r="C89" s="696" t="s">
        <v>4124</v>
      </c>
      <c r="D89" s="696" t="s">
        <v>5916</v>
      </c>
      <c r="E89" s="696" t="s">
        <v>5917</v>
      </c>
      <c r="F89" s="711">
        <v>26</v>
      </c>
      <c r="G89" s="711">
        <v>598</v>
      </c>
      <c r="H89" s="711">
        <v>1</v>
      </c>
      <c r="I89" s="711">
        <v>23</v>
      </c>
      <c r="J89" s="711">
        <v>8</v>
      </c>
      <c r="K89" s="711">
        <v>184</v>
      </c>
      <c r="L89" s="711">
        <v>0.30769230769230771</v>
      </c>
      <c r="M89" s="711">
        <v>23</v>
      </c>
      <c r="N89" s="711">
        <v>14</v>
      </c>
      <c r="O89" s="711">
        <v>322</v>
      </c>
      <c r="P89" s="701">
        <v>0.53846153846153844</v>
      </c>
      <c r="Q89" s="712">
        <v>23</v>
      </c>
    </row>
    <row r="90" spans="1:17" ht="14.4" customHeight="1" x14ac:dyDescent="0.3">
      <c r="A90" s="695" t="s">
        <v>5818</v>
      </c>
      <c r="B90" s="696" t="s">
        <v>5819</v>
      </c>
      <c r="C90" s="696" t="s">
        <v>4124</v>
      </c>
      <c r="D90" s="696" t="s">
        <v>5918</v>
      </c>
      <c r="E90" s="696" t="s">
        <v>5919</v>
      </c>
      <c r="F90" s="711">
        <v>1</v>
      </c>
      <c r="G90" s="711">
        <v>249</v>
      </c>
      <c r="H90" s="711">
        <v>1</v>
      </c>
      <c r="I90" s="711">
        <v>249</v>
      </c>
      <c r="J90" s="711"/>
      <c r="K90" s="711"/>
      <c r="L90" s="711"/>
      <c r="M90" s="711"/>
      <c r="N90" s="711"/>
      <c r="O90" s="711"/>
      <c r="P90" s="701"/>
      <c r="Q90" s="712"/>
    </row>
    <row r="91" spans="1:17" ht="14.4" customHeight="1" x14ac:dyDescent="0.3">
      <c r="A91" s="695" t="s">
        <v>5818</v>
      </c>
      <c r="B91" s="696" t="s">
        <v>5819</v>
      </c>
      <c r="C91" s="696" t="s">
        <v>4124</v>
      </c>
      <c r="D91" s="696" t="s">
        <v>5920</v>
      </c>
      <c r="E91" s="696" t="s">
        <v>5921</v>
      </c>
      <c r="F91" s="711">
        <v>1</v>
      </c>
      <c r="G91" s="711">
        <v>37</v>
      </c>
      <c r="H91" s="711">
        <v>1</v>
      </c>
      <c r="I91" s="711">
        <v>37</v>
      </c>
      <c r="J91" s="711"/>
      <c r="K91" s="711"/>
      <c r="L91" s="711"/>
      <c r="M91" s="711"/>
      <c r="N91" s="711">
        <v>2</v>
      </c>
      <c r="O91" s="711">
        <v>74</v>
      </c>
      <c r="P91" s="701">
        <v>2</v>
      </c>
      <c r="Q91" s="712">
        <v>37</v>
      </c>
    </row>
    <row r="92" spans="1:17" ht="14.4" customHeight="1" x14ac:dyDescent="0.3">
      <c r="A92" s="695" t="s">
        <v>5818</v>
      </c>
      <c r="B92" s="696" t="s">
        <v>5819</v>
      </c>
      <c r="C92" s="696" t="s">
        <v>4124</v>
      </c>
      <c r="D92" s="696" t="s">
        <v>5922</v>
      </c>
      <c r="E92" s="696" t="s">
        <v>5923</v>
      </c>
      <c r="F92" s="711">
        <v>498</v>
      </c>
      <c r="G92" s="711">
        <v>11454</v>
      </c>
      <c r="H92" s="711">
        <v>1</v>
      </c>
      <c r="I92" s="711">
        <v>23</v>
      </c>
      <c r="J92" s="711">
        <v>439</v>
      </c>
      <c r="K92" s="711">
        <v>10097</v>
      </c>
      <c r="L92" s="711">
        <v>0.88152610441767065</v>
      </c>
      <c r="M92" s="711">
        <v>23</v>
      </c>
      <c r="N92" s="711">
        <v>397</v>
      </c>
      <c r="O92" s="711">
        <v>9131</v>
      </c>
      <c r="P92" s="701">
        <v>0.79718875502008035</v>
      </c>
      <c r="Q92" s="712">
        <v>23</v>
      </c>
    </row>
    <row r="93" spans="1:17" ht="14.4" customHeight="1" x14ac:dyDescent="0.3">
      <c r="A93" s="695" t="s">
        <v>5818</v>
      </c>
      <c r="B93" s="696" t="s">
        <v>5819</v>
      </c>
      <c r="C93" s="696" t="s">
        <v>4124</v>
      </c>
      <c r="D93" s="696" t="s">
        <v>5924</v>
      </c>
      <c r="E93" s="696" t="s">
        <v>5925</v>
      </c>
      <c r="F93" s="711"/>
      <c r="G93" s="711"/>
      <c r="H93" s="711"/>
      <c r="I93" s="711"/>
      <c r="J93" s="711">
        <v>1</v>
      </c>
      <c r="K93" s="711">
        <v>586</v>
      </c>
      <c r="L93" s="711"/>
      <c r="M93" s="711">
        <v>586</v>
      </c>
      <c r="N93" s="711"/>
      <c r="O93" s="711"/>
      <c r="P93" s="701"/>
      <c r="Q93" s="712"/>
    </row>
    <row r="94" spans="1:17" ht="14.4" customHeight="1" x14ac:dyDescent="0.3">
      <c r="A94" s="695" t="s">
        <v>5818</v>
      </c>
      <c r="B94" s="696" t="s">
        <v>5819</v>
      </c>
      <c r="C94" s="696" t="s">
        <v>4124</v>
      </c>
      <c r="D94" s="696" t="s">
        <v>5926</v>
      </c>
      <c r="E94" s="696" t="s">
        <v>5927</v>
      </c>
      <c r="F94" s="711">
        <v>6</v>
      </c>
      <c r="G94" s="711">
        <v>174</v>
      </c>
      <c r="H94" s="711">
        <v>1</v>
      </c>
      <c r="I94" s="711">
        <v>29</v>
      </c>
      <c r="J94" s="711">
        <v>7</v>
      </c>
      <c r="K94" s="711">
        <v>203</v>
      </c>
      <c r="L94" s="711">
        <v>1.1666666666666667</v>
      </c>
      <c r="M94" s="711">
        <v>29</v>
      </c>
      <c r="N94" s="711">
        <v>4</v>
      </c>
      <c r="O94" s="711">
        <v>116</v>
      </c>
      <c r="P94" s="701">
        <v>0.66666666666666663</v>
      </c>
      <c r="Q94" s="712">
        <v>29</v>
      </c>
    </row>
    <row r="95" spans="1:17" ht="14.4" customHeight="1" x14ac:dyDescent="0.3">
      <c r="A95" s="695" t="s">
        <v>5818</v>
      </c>
      <c r="B95" s="696" t="s">
        <v>5819</v>
      </c>
      <c r="C95" s="696" t="s">
        <v>4124</v>
      </c>
      <c r="D95" s="696" t="s">
        <v>5928</v>
      </c>
      <c r="E95" s="696" t="s">
        <v>5929</v>
      </c>
      <c r="F95" s="711">
        <v>4</v>
      </c>
      <c r="G95" s="711">
        <v>704</v>
      </c>
      <c r="H95" s="711">
        <v>1</v>
      </c>
      <c r="I95" s="711">
        <v>176</v>
      </c>
      <c r="J95" s="711"/>
      <c r="K95" s="711"/>
      <c r="L95" s="711"/>
      <c r="M95" s="711"/>
      <c r="N95" s="711">
        <v>5</v>
      </c>
      <c r="O95" s="711">
        <v>884</v>
      </c>
      <c r="P95" s="701">
        <v>1.2556818181818181</v>
      </c>
      <c r="Q95" s="712">
        <v>176.8</v>
      </c>
    </row>
    <row r="96" spans="1:17" ht="14.4" customHeight="1" x14ac:dyDescent="0.3">
      <c r="A96" s="695" t="s">
        <v>5818</v>
      </c>
      <c r="B96" s="696" t="s">
        <v>5819</v>
      </c>
      <c r="C96" s="696" t="s">
        <v>4124</v>
      </c>
      <c r="D96" s="696" t="s">
        <v>5930</v>
      </c>
      <c r="E96" s="696" t="s">
        <v>5931</v>
      </c>
      <c r="F96" s="711"/>
      <c r="G96" s="711"/>
      <c r="H96" s="711"/>
      <c r="I96" s="711"/>
      <c r="J96" s="711">
        <v>3</v>
      </c>
      <c r="K96" s="711">
        <v>57</v>
      </c>
      <c r="L96" s="711"/>
      <c r="M96" s="711">
        <v>19</v>
      </c>
      <c r="N96" s="711">
        <v>3</v>
      </c>
      <c r="O96" s="711">
        <v>57</v>
      </c>
      <c r="P96" s="701"/>
      <c r="Q96" s="712">
        <v>19</v>
      </c>
    </row>
    <row r="97" spans="1:17" ht="14.4" customHeight="1" x14ac:dyDescent="0.3">
      <c r="A97" s="695" t="s">
        <v>5818</v>
      </c>
      <c r="B97" s="696" t="s">
        <v>5819</v>
      </c>
      <c r="C97" s="696" t="s">
        <v>4124</v>
      </c>
      <c r="D97" s="696" t="s">
        <v>5932</v>
      </c>
      <c r="E97" s="696" t="s">
        <v>5933</v>
      </c>
      <c r="F97" s="711">
        <v>16</v>
      </c>
      <c r="G97" s="711">
        <v>320</v>
      </c>
      <c r="H97" s="711">
        <v>1</v>
      </c>
      <c r="I97" s="711">
        <v>20</v>
      </c>
      <c r="J97" s="711">
        <v>15</v>
      </c>
      <c r="K97" s="711">
        <v>300</v>
      </c>
      <c r="L97" s="711">
        <v>0.9375</v>
      </c>
      <c r="M97" s="711">
        <v>20</v>
      </c>
      <c r="N97" s="711">
        <v>9</v>
      </c>
      <c r="O97" s="711">
        <v>180</v>
      </c>
      <c r="P97" s="701">
        <v>0.5625</v>
      </c>
      <c r="Q97" s="712">
        <v>20</v>
      </c>
    </row>
    <row r="98" spans="1:17" ht="14.4" customHeight="1" x14ac:dyDescent="0.3">
      <c r="A98" s="695" t="s">
        <v>5818</v>
      </c>
      <c r="B98" s="696" t="s">
        <v>5819</v>
      </c>
      <c r="C98" s="696" t="s">
        <v>4124</v>
      </c>
      <c r="D98" s="696" t="s">
        <v>5934</v>
      </c>
      <c r="E98" s="696" t="s">
        <v>5935</v>
      </c>
      <c r="F98" s="711"/>
      <c r="G98" s="711"/>
      <c r="H98" s="711"/>
      <c r="I98" s="711"/>
      <c r="J98" s="711">
        <v>5</v>
      </c>
      <c r="K98" s="711">
        <v>925</v>
      </c>
      <c r="L98" s="711"/>
      <c r="M98" s="711">
        <v>185</v>
      </c>
      <c r="N98" s="711"/>
      <c r="O98" s="711"/>
      <c r="P98" s="701"/>
      <c r="Q98" s="712"/>
    </row>
    <row r="99" spans="1:17" ht="14.4" customHeight="1" x14ac:dyDescent="0.3">
      <c r="A99" s="695" t="s">
        <v>5818</v>
      </c>
      <c r="B99" s="696" t="s">
        <v>5819</v>
      </c>
      <c r="C99" s="696" t="s">
        <v>4124</v>
      </c>
      <c r="D99" s="696" t="s">
        <v>5936</v>
      </c>
      <c r="E99" s="696" t="s">
        <v>5937</v>
      </c>
      <c r="F99" s="711"/>
      <c r="G99" s="711"/>
      <c r="H99" s="711"/>
      <c r="I99" s="711"/>
      <c r="J99" s="711"/>
      <c r="K99" s="711"/>
      <c r="L99" s="711"/>
      <c r="M99" s="711"/>
      <c r="N99" s="711">
        <v>2</v>
      </c>
      <c r="O99" s="711">
        <v>168</v>
      </c>
      <c r="P99" s="701"/>
      <c r="Q99" s="712">
        <v>84</v>
      </c>
    </row>
    <row r="100" spans="1:17" ht="14.4" customHeight="1" x14ac:dyDescent="0.3">
      <c r="A100" s="695" t="s">
        <v>5818</v>
      </c>
      <c r="B100" s="696" t="s">
        <v>5819</v>
      </c>
      <c r="C100" s="696" t="s">
        <v>4124</v>
      </c>
      <c r="D100" s="696" t="s">
        <v>5938</v>
      </c>
      <c r="E100" s="696" t="s">
        <v>5939</v>
      </c>
      <c r="F100" s="711"/>
      <c r="G100" s="711"/>
      <c r="H100" s="711"/>
      <c r="I100" s="711"/>
      <c r="J100" s="711">
        <v>1</v>
      </c>
      <c r="K100" s="711">
        <v>952</v>
      </c>
      <c r="L100" s="711"/>
      <c r="M100" s="711">
        <v>952</v>
      </c>
      <c r="N100" s="711"/>
      <c r="O100" s="711"/>
      <c r="P100" s="701"/>
      <c r="Q100" s="712"/>
    </row>
    <row r="101" spans="1:17" ht="14.4" customHeight="1" x14ac:dyDescent="0.3">
      <c r="A101" s="695" t="s">
        <v>5818</v>
      </c>
      <c r="B101" s="696" t="s">
        <v>5819</v>
      </c>
      <c r="C101" s="696" t="s">
        <v>4124</v>
      </c>
      <c r="D101" s="696" t="s">
        <v>5940</v>
      </c>
      <c r="E101" s="696" t="s">
        <v>5941</v>
      </c>
      <c r="F101" s="711"/>
      <c r="G101" s="711"/>
      <c r="H101" s="711"/>
      <c r="I101" s="711"/>
      <c r="J101" s="711">
        <v>1</v>
      </c>
      <c r="K101" s="711">
        <v>298</v>
      </c>
      <c r="L101" s="711"/>
      <c r="M101" s="711">
        <v>298</v>
      </c>
      <c r="N101" s="711"/>
      <c r="O101" s="711"/>
      <c r="P101" s="701"/>
      <c r="Q101" s="712"/>
    </row>
    <row r="102" spans="1:17" ht="14.4" customHeight="1" x14ac:dyDescent="0.3">
      <c r="A102" s="695" t="s">
        <v>5818</v>
      </c>
      <c r="B102" s="696" t="s">
        <v>5819</v>
      </c>
      <c r="C102" s="696" t="s">
        <v>4124</v>
      </c>
      <c r="D102" s="696" t="s">
        <v>5942</v>
      </c>
      <c r="E102" s="696" t="s">
        <v>5943</v>
      </c>
      <c r="F102" s="711">
        <v>29</v>
      </c>
      <c r="G102" s="711">
        <v>638</v>
      </c>
      <c r="H102" s="711">
        <v>1</v>
      </c>
      <c r="I102" s="711">
        <v>22</v>
      </c>
      <c r="J102" s="711">
        <v>10</v>
      </c>
      <c r="K102" s="711">
        <v>220</v>
      </c>
      <c r="L102" s="711">
        <v>0.34482758620689657</v>
      </c>
      <c r="M102" s="711">
        <v>22</v>
      </c>
      <c r="N102" s="711">
        <v>23</v>
      </c>
      <c r="O102" s="711">
        <v>506</v>
      </c>
      <c r="P102" s="701">
        <v>0.7931034482758621</v>
      </c>
      <c r="Q102" s="712">
        <v>22</v>
      </c>
    </row>
    <row r="103" spans="1:17" ht="14.4" customHeight="1" x14ac:dyDescent="0.3">
      <c r="A103" s="695" t="s">
        <v>5818</v>
      </c>
      <c r="B103" s="696" t="s">
        <v>5819</v>
      </c>
      <c r="C103" s="696" t="s">
        <v>4124</v>
      </c>
      <c r="D103" s="696" t="s">
        <v>5944</v>
      </c>
      <c r="E103" s="696" t="s">
        <v>5945</v>
      </c>
      <c r="F103" s="711">
        <v>1</v>
      </c>
      <c r="G103" s="711">
        <v>189</v>
      </c>
      <c r="H103" s="711">
        <v>1</v>
      </c>
      <c r="I103" s="711">
        <v>189</v>
      </c>
      <c r="J103" s="711">
        <v>3</v>
      </c>
      <c r="K103" s="711">
        <v>570</v>
      </c>
      <c r="L103" s="711">
        <v>3.0158730158730158</v>
      </c>
      <c r="M103" s="711">
        <v>190</v>
      </c>
      <c r="N103" s="711"/>
      <c r="O103" s="711"/>
      <c r="P103" s="701"/>
      <c r="Q103" s="712"/>
    </row>
    <row r="104" spans="1:17" ht="14.4" customHeight="1" x14ac:dyDescent="0.3">
      <c r="A104" s="695" t="s">
        <v>5818</v>
      </c>
      <c r="B104" s="696" t="s">
        <v>5819</v>
      </c>
      <c r="C104" s="696" t="s">
        <v>4124</v>
      </c>
      <c r="D104" s="696" t="s">
        <v>5946</v>
      </c>
      <c r="E104" s="696" t="s">
        <v>5947</v>
      </c>
      <c r="F104" s="711"/>
      <c r="G104" s="711"/>
      <c r="H104" s="711"/>
      <c r="I104" s="711"/>
      <c r="J104" s="711">
        <v>2</v>
      </c>
      <c r="K104" s="711">
        <v>410</v>
      </c>
      <c r="L104" s="711"/>
      <c r="M104" s="711">
        <v>205</v>
      </c>
      <c r="N104" s="711"/>
      <c r="O104" s="711"/>
      <c r="P104" s="701"/>
      <c r="Q104" s="712"/>
    </row>
    <row r="105" spans="1:17" ht="14.4" customHeight="1" x14ac:dyDescent="0.3">
      <c r="A105" s="695" t="s">
        <v>5818</v>
      </c>
      <c r="B105" s="696" t="s">
        <v>5819</v>
      </c>
      <c r="C105" s="696" t="s">
        <v>4124</v>
      </c>
      <c r="D105" s="696" t="s">
        <v>5948</v>
      </c>
      <c r="E105" s="696" t="s">
        <v>5949</v>
      </c>
      <c r="F105" s="711">
        <v>14</v>
      </c>
      <c r="G105" s="711">
        <v>322</v>
      </c>
      <c r="H105" s="711">
        <v>1</v>
      </c>
      <c r="I105" s="711">
        <v>23</v>
      </c>
      <c r="J105" s="711">
        <v>6</v>
      </c>
      <c r="K105" s="711">
        <v>138</v>
      </c>
      <c r="L105" s="711">
        <v>0.42857142857142855</v>
      </c>
      <c r="M105" s="711">
        <v>23</v>
      </c>
      <c r="N105" s="711">
        <v>18</v>
      </c>
      <c r="O105" s="711">
        <v>414</v>
      </c>
      <c r="P105" s="701">
        <v>1.2857142857142858</v>
      </c>
      <c r="Q105" s="712">
        <v>23</v>
      </c>
    </row>
    <row r="106" spans="1:17" ht="14.4" customHeight="1" x14ac:dyDescent="0.3">
      <c r="A106" s="695" t="s">
        <v>5818</v>
      </c>
      <c r="B106" s="696" t="s">
        <v>5819</v>
      </c>
      <c r="C106" s="696" t="s">
        <v>4124</v>
      </c>
      <c r="D106" s="696" t="s">
        <v>5950</v>
      </c>
      <c r="E106" s="696" t="s">
        <v>5951</v>
      </c>
      <c r="F106" s="711">
        <v>1</v>
      </c>
      <c r="G106" s="711">
        <v>130</v>
      </c>
      <c r="H106" s="711">
        <v>1</v>
      </c>
      <c r="I106" s="711">
        <v>130</v>
      </c>
      <c r="J106" s="711">
        <v>2</v>
      </c>
      <c r="K106" s="711">
        <v>262</v>
      </c>
      <c r="L106" s="711">
        <v>2.0153846153846153</v>
      </c>
      <c r="M106" s="711">
        <v>131</v>
      </c>
      <c r="N106" s="711"/>
      <c r="O106" s="711"/>
      <c r="P106" s="701"/>
      <c r="Q106" s="712"/>
    </row>
    <row r="107" spans="1:17" ht="14.4" customHeight="1" x14ac:dyDescent="0.3">
      <c r="A107" s="695" t="s">
        <v>5818</v>
      </c>
      <c r="B107" s="696" t="s">
        <v>5819</v>
      </c>
      <c r="C107" s="696" t="s">
        <v>4124</v>
      </c>
      <c r="D107" s="696" t="s">
        <v>5952</v>
      </c>
      <c r="E107" s="696" t="s">
        <v>5953</v>
      </c>
      <c r="F107" s="711">
        <v>37</v>
      </c>
      <c r="G107" s="711">
        <v>10767</v>
      </c>
      <c r="H107" s="711">
        <v>1</v>
      </c>
      <c r="I107" s="711">
        <v>291</v>
      </c>
      <c r="J107" s="711">
        <v>38</v>
      </c>
      <c r="K107" s="711">
        <v>11058</v>
      </c>
      <c r="L107" s="711">
        <v>1.027027027027027</v>
      </c>
      <c r="M107" s="711">
        <v>291</v>
      </c>
      <c r="N107" s="711">
        <v>36</v>
      </c>
      <c r="O107" s="711">
        <v>10491</v>
      </c>
      <c r="P107" s="701">
        <v>0.97436611869601564</v>
      </c>
      <c r="Q107" s="712">
        <v>291.41666666666669</v>
      </c>
    </row>
    <row r="108" spans="1:17" ht="14.4" customHeight="1" x14ac:dyDescent="0.3">
      <c r="A108" s="695" t="s">
        <v>5818</v>
      </c>
      <c r="B108" s="696" t="s">
        <v>5819</v>
      </c>
      <c r="C108" s="696" t="s">
        <v>4124</v>
      </c>
      <c r="D108" s="696" t="s">
        <v>5954</v>
      </c>
      <c r="E108" s="696" t="s">
        <v>5955</v>
      </c>
      <c r="F108" s="711">
        <v>2</v>
      </c>
      <c r="G108" s="711">
        <v>90</v>
      </c>
      <c r="H108" s="711">
        <v>1</v>
      </c>
      <c r="I108" s="711">
        <v>45</v>
      </c>
      <c r="J108" s="711"/>
      <c r="K108" s="711"/>
      <c r="L108" s="711"/>
      <c r="M108" s="711"/>
      <c r="N108" s="711"/>
      <c r="O108" s="711"/>
      <c r="P108" s="701"/>
      <c r="Q108" s="712"/>
    </row>
    <row r="109" spans="1:17" ht="14.4" customHeight="1" x14ac:dyDescent="0.3">
      <c r="A109" s="695" t="s">
        <v>5818</v>
      </c>
      <c r="B109" s="696" t="s">
        <v>5819</v>
      </c>
      <c r="C109" s="696" t="s">
        <v>4124</v>
      </c>
      <c r="D109" s="696" t="s">
        <v>5956</v>
      </c>
      <c r="E109" s="696" t="s">
        <v>5957</v>
      </c>
      <c r="F109" s="711"/>
      <c r="G109" s="711"/>
      <c r="H109" s="711"/>
      <c r="I109" s="711"/>
      <c r="J109" s="711">
        <v>4</v>
      </c>
      <c r="K109" s="711">
        <v>2356</v>
      </c>
      <c r="L109" s="711"/>
      <c r="M109" s="711">
        <v>589</v>
      </c>
      <c r="N109" s="711"/>
      <c r="O109" s="711"/>
      <c r="P109" s="701"/>
      <c r="Q109" s="712"/>
    </row>
    <row r="110" spans="1:17" ht="14.4" customHeight="1" x14ac:dyDescent="0.3">
      <c r="A110" s="695" t="s">
        <v>5818</v>
      </c>
      <c r="B110" s="696" t="s">
        <v>5819</v>
      </c>
      <c r="C110" s="696" t="s">
        <v>4124</v>
      </c>
      <c r="D110" s="696" t="s">
        <v>5958</v>
      </c>
      <c r="E110" s="696" t="s">
        <v>5959</v>
      </c>
      <c r="F110" s="711"/>
      <c r="G110" s="711"/>
      <c r="H110" s="711"/>
      <c r="I110" s="711"/>
      <c r="J110" s="711"/>
      <c r="K110" s="711"/>
      <c r="L110" s="711"/>
      <c r="M110" s="711"/>
      <c r="N110" s="711">
        <v>36</v>
      </c>
      <c r="O110" s="711">
        <v>1656</v>
      </c>
      <c r="P110" s="701"/>
      <c r="Q110" s="712">
        <v>46</v>
      </c>
    </row>
    <row r="111" spans="1:17" ht="14.4" customHeight="1" x14ac:dyDescent="0.3">
      <c r="A111" s="695" t="s">
        <v>5818</v>
      </c>
      <c r="B111" s="696" t="s">
        <v>5819</v>
      </c>
      <c r="C111" s="696" t="s">
        <v>4124</v>
      </c>
      <c r="D111" s="696" t="s">
        <v>5960</v>
      </c>
      <c r="E111" s="696" t="s">
        <v>5961</v>
      </c>
      <c r="F111" s="711"/>
      <c r="G111" s="711"/>
      <c r="H111" s="711"/>
      <c r="I111" s="711"/>
      <c r="J111" s="711"/>
      <c r="K111" s="711"/>
      <c r="L111" s="711"/>
      <c r="M111" s="711"/>
      <c r="N111" s="711">
        <v>1</v>
      </c>
      <c r="O111" s="711">
        <v>26</v>
      </c>
      <c r="P111" s="701"/>
      <c r="Q111" s="712">
        <v>26</v>
      </c>
    </row>
    <row r="112" spans="1:17" ht="14.4" customHeight="1" x14ac:dyDescent="0.3">
      <c r="A112" s="695" t="s">
        <v>5818</v>
      </c>
      <c r="B112" s="696" t="s">
        <v>5819</v>
      </c>
      <c r="C112" s="696" t="s">
        <v>4124</v>
      </c>
      <c r="D112" s="696" t="s">
        <v>5962</v>
      </c>
      <c r="E112" s="696" t="s">
        <v>5963</v>
      </c>
      <c r="F112" s="711"/>
      <c r="G112" s="711"/>
      <c r="H112" s="711"/>
      <c r="I112" s="711"/>
      <c r="J112" s="711">
        <v>4</v>
      </c>
      <c r="K112" s="711">
        <v>1764</v>
      </c>
      <c r="L112" s="711"/>
      <c r="M112" s="711">
        <v>441</v>
      </c>
      <c r="N112" s="711"/>
      <c r="O112" s="711"/>
      <c r="P112" s="701"/>
      <c r="Q112" s="712"/>
    </row>
    <row r="113" spans="1:17" ht="14.4" customHeight="1" x14ac:dyDescent="0.3">
      <c r="A113" s="695" t="s">
        <v>5964</v>
      </c>
      <c r="B113" s="696" t="s">
        <v>5965</v>
      </c>
      <c r="C113" s="696" t="s">
        <v>4133</v>
      </c>
      <c r="D113" s="696" t="s">
        <v>5966</v>
      </c>
      <c r="E113" s="696" t="s">
        <v>5967</v>
      </c>
      <c r="F113" s="711"/>
      <c r="G113" s="711"/>
      <c r="H113" s="711"/>
      <c r="I113" s="711"/>
      <c r="J113" s="711">
        <v>1</v>
      </c>
      <c r="K113" s="711">
        <v>1000.59</v>
      </c>
      <c r="L113" s="711"/>
      <c r="M113" s="711">
        <v>1000.59</v>
      </c>
      <c r="N113" s="711"/>
      <c r="O113" s="711"/>
      <c r="P113" s="701"/>
      <c r="Q113" s="712"/>
    </row>
    <row r="114" spans="1:17" ht="14.4" customHeight="1" x14ac:dyDescent="0.3">
      <c r="A114" s="695" t="s">
        <v>5964</v>
      </c>
      <c r="B114" s="696" t="s">
        <v>5965</v>
      </c>
      <c r="C114" s="696" t="s">
        <v>4133</v>
      </c>
      <c r="D114" s="696" t="s">
        <v>5968</v>
      </c>
      <c r="E114" s="696" t="s">
        <v>5969</v>
      </c>
      <c r="F114" s="711">
        <v>6.4</v>
      </c>
      <c r="G114" s="711">
        <v>9463.3599999999988</v>
      </c>
      <c r="H114" s="711">
        <v>1</v>
      </c>
      <c r="I114" s="711">
        <v>1478.6499999999996</v>
      </c>
      <c r="J114" s="711">
        <v>3.2</v>
      </c>
      <c r="K114" s="711">
        <v>3144.2400000000002</v>
      </c>
      <c r="L114" s="711">
        <v>0.33225408311635618</v>
      </c>
      <c r="M114" s="711">
        <v>982.57500000000005</v>
      </c>
      <c r="N114" s="711">
        <v>11.6</v>
      </c>
      <c r="O114" s="711">
        <v>11472.7</v>
      </c>
      <c r="P114" s="701">
        <v>1.2123283907618438</v>
      </c>
      <c r="Q114" s="712">
        <v>989.02586206896558</v>
      </c>
    </row>
    <row r="115" spans="1:17" ht="14.4" customHeight="1" x14ac:dyDescent="0.3">
      <c r="A115" s="695" t="s">
        <v>5964</v>
      </c>
      <c r="B115" s="696" t="s">
        <v>5965</v>
      </c>
      <c r="C115" s="696" t="s">
        <v>4133</v>
      </c>
      <c r="D115" s="696" t="s">
        <v>5970</v>
      </c>
      <c r="E115" s="696" t="s">
        <v>5971</v>
      </c>
      <c r="F115" s="711">
        <v>0.87</v>
      </c>
      <c r="G115" s="711">
        <v>11222.9</v>
      </c>
      <c r="H115" s="711">
        <v>1</v>
      </c>
      <c r="I115" s="711">
        <v>12899.885057471263</v>
      </c>
      <c r="J115" s="711">
        <v>0.89999999999999991</v>
      </c>
      <c r="K115" s="711">
        <v>9303.61</v>
      </c>
      <c r="L115" s="711">
        <v>0.82898448707553318</v>
      </c>
      <c r="M115" s="711">
        <v>10337.344444444447</v>
      </c>
      <c r="N115" s="711">
        <v>0.79999999999999993</v>
      </c>
      <c r="O115" s="711">
        <v>8269.9</v>
      </c>
      <c r="P115" s="701">
        <v>0.73687727770897005</v>
      </c>
      <c r="Q115" s="712">
        <v>10337.375</v>
      </c>
    </row>
    <row r="116" spans="1:17" ht="14.4" customHeight="1" x14ac:dyDescent="0.3">
      <c r="A116" s="695" t="s">
        <v>5964</v>
      </c>
      <c r="B116" s="696" t="s">
        <v>5965</v>
      </c>
      <c r="C116" s="696" t="s">
        <v>4133</v>
      </c>
      <c r="D116" s="696" t="s">
        <v>5972</v>
      </c>
      <c r="E116" s="696" t="s">
        <v>5971</v>
      </c>
      <c r="F116" s="711"/>
      <c r="G116" s="711"/>
      <c r="H116" s="711"/>
      <c r="I116" s="711"/>
      <c r="J116" s="711">
        <v>0.2</v>
      </c>
      <c r="K116" s="711">
        <v>1289.99</v>
      </c>
      <c r="L116" s="711"/>
      <c r="M116" s="711">
        <v>6449.95</v>
      </c>
      <c r="N116" s="711">
        <v>0.3</v>
      </c>
      <c r="O116" s="711">
        <v>1951.96</v>
      </c>
      <c r="P116" s="701"/>
      <c r="Q116" s="712">
        <v>6506.5333333333338</v>
      </c>
    </row>
    <row r="117" spans="1:17" ht="14.4" customHeight="1" x14ac:dyDescent="0.3">
      <c r="A117" s="695" t="s">
        <v>5964</v>
      </c>
      <c r="B117" s="696" t="s">
        <v>5965</v>
      </c>
      <c r="C117" s="696" t="s">
        <v>4133</v>
      </c>
      <c r="D117" s="696" t="s">
        <v>5973</v>
      </c>
      <c r="E117" s="696" t="s">
        <v>5974</v>
      </c>
      <c r="F117" s="711"/>
      <c r="G117" s="711"/>
      <c r="H117" s="711"/>
      <c r="I117" s="711"/>
      <c r="J117" s="711"/>
      <c r="K117" s="711"/>
      <c r="L117" s="711"/>
      <c r="M117" s="711"/>
      <c r="N117" s="711">
        <v>1</v>
      </c>
      <c r="O117" s="711">
        <v>975.22</v>
      </c>
      <c r="P117" s="701"/>
      <c r="Q117" s="712">
        <v>975.22</v>
      </c>
    </row>
    <row r="118" spans="1:17" ht="14.4" customHeight="1" x14ac:dyDescent="0.3">
      <c r="A118" s="695" t="s">
        <v>5964</v>
      </c>
      <c r="B118" s="696" t="s">
        <v>5965</v>
      </c>
      <c r="C118" s="696" t="s">
        <v>4133</v>
      </c>
      <c r="D118" s="696" t="s">
        <v>5975</v>
      </c>
      <c r="E118" s="696" t="s">
        <v>5753</v>
      </c>
      <c r="F118" s="711">
        <v>0.2</v>
      </c>
      <c r="G118" s="711">
        <v>1082.6600000000001</v>
      </c>
      <c r="H118" s="711">
        <v>1</v>
      </c>
      <c r="I118" s="711">
        <v>5413.3</v>
      </c>
      <c r="J118" s="711">
        <v>0.2</v>
      </c>
      <c r="K118" s="711">
        <v>1082.6600000000001</v>
      </c>
      <c r="L118" s="711">
        <v>1</v>
      </c>
      <c r="M118" s="711">
        <v>5413.3</v>
      </c>
      <c r="N118" s="711">
        <v>0.08</v>
      </c>
      <c r="O118" s="711">
        <v>436.86</v>
      </c>
      <c r="P118" s="701">
        <v>0.40350617922524151</v>
      </c>
      <c r="Q118" s="712">
        <v>5460.75</v>
      </c>
    </row>
    <row r="119" spans="1:17" ht="14.4" customHeight="1" x14ac:dyDescent="0.3">
      <c r="A119" s="695" t="s">
        <v>5964</v>
      </c>
      <c r="B119" s="696" t="s">
        <v>5965</v>
      </c>
      <c r="C119" s="696" t="s">
        <v>4133</v>
      </c>
      <c r="D119" s="696" t="s">
        <v>5976</v>
      </c>
      <c r="E119" s="696" t="s">
        <v>5753</v>
      </c>
      <c r="F119" s="711">
        <v>2.83</v>
      </c>
      <c r="G119" s="711">
        <v>30608.809999999998</v>
      </c>
      <c r="H119" s="711">
        <v>1</v>
      </c>
      <c r="I119" s="711">
        <v>10815.833922261483</v>
      </c>
      <c r="J119" s="711">
        <v>2.2800000000000002</v>
      </c>
      <c r="K119" s="711">
        <v>24863.1</v>
      </c>
      <c r="L119" s="711">
        <v>0.81228574387570118</v>
      </c>
      <c r="M119" s="711">
        <v>10904.86842105263</v>
      </c>
      <c r="N119" s="711">
        <v>3.94</v>
      </c>
      <c r="O119" s="711">
        <v>43063.56</v>
      </c>
      <c r="P119" s="701">
        <v>1.4069008236517526</v>
      </c>
      <c r="Q119" s="712">
        <v>10929.837563451776</v>
      </c>
    </row>
    <row r="120" spans="1:17" ht="14.4" customHeight="1" x14ac:dyDescent="0.3">
      <c r="A120" s="695" t="s">
        <v>5964</v>
      </c>
      <c r="B120" s="696" t="s">
        <v>5965</v>
      </c>
      <c r="C120" s="696" t="s">
        <v>4133</v>
      </c>
      <c r="D120" s="696" t="s">
        <v>5977</v>
      </c>
      <c r="E120" s="696" t="s">
        <v>5978</v>
      </c>
      <c r="F120" s="711">
        <v>0.08</v>
      </c>
      <c r="G120" s="711">
        <v>155.12</v>
      </c>
      <c r="H120" s="711">
        <v>1</v>
      </c>
      <c r="I120" s="711">
        <v>1939</v>
      </c>
      <c r="J120" s="711">
        <v>0.1</v>
      </c>
      <c r="K120" s="711">
        <v>195.61</v>
      </c>
      <c r="L120" s="711">
        <v>1.26102372356885</v>
      </c>
      <c r="M120" s="711">
        <v>1956.1000000000001</v>
      </c>
      <c r="N120" s="711">
        <v>0.1</v>
      </c>
      <c r="O120" s="711">
        <v>195.61</v>
      </c>
      <c r="P120" s="701">
        <v>1.26102372356885</v>
      </c>
      <c r="Q120" s="712">
        <v>1956.1000000000001</v>
      </c>
    </row>
    <row r="121" spans="1:17" ht="14.4" customHeight="1" x14ac:dyDescent="0.3">
      <c r="A121" s="695" t="s">
        <v>5964</v>
      </c>
      <c r="B121" s="696" t="s">
        <v>5965</v>
      </c>
      <c r="C121" s="696" t="s">
        <v>4156</v>
      </c>
      <c r="D121" s="696" t="s">
        <v>5979</v>
      </c>
      <c r="E121" s="696" t="s">
        <v>5980</v>
      </c>
      <c r="F121" s="711"/>
      <c r="G121" s="711"/>
      <c r="H121" s="711"/>
      <c r="I121" s="711"/>
      <c r="J121" s="711">
        <v>1</v>
      </c>
      <c r="K121" s="711">
        <v>972.32</v>
      </c>
      <c r="L121" s="711"/>
      <c r="M121" s="711">
        <v>972.32</v>
      </c>
      <c r="N121" s="711">
        <v>3</v>
      </c>
      <c r="O121" s="711">
        <v>2916.96</v>
      </c>
      <c r="P121" s="701"/>
      <c r="Q121" s="712">
        <v>972.32</v>
      </c>
    </row>
    <row r="122" spans="1:17" ht="14.4" customHeight="1" x14ac:dyDescent="0.3">
      <c r="A122" s="695" t="s">
        <v>5964</v>
      </c>
      <c r="B122" s="696" t="s">
        <v>5965</v>
      </c>
      <c r="C122" s="696" t="s">
        <v>4156</v>
      </c>
      <c r="D122" s="696" t="s">
        <v>5981</v>
      </c>
      <c r="E122" s="696" t="s">
        <v>5980</v>
      </c>
      <c r="F122" s="711"/>
      <c r="G122" s="711"/>
      <c r="H122" s="711"/>
      <c r="I122" s="711"/>
      <c r="J122" s="711">
        <v>1</v>
      </c>
      <c r="K122" s="711">
        <v>1707.31</v>
      </c>
      <c r="L122" s="711"/>
      <c r="M122" s="711">
        <v>1707.31</v>
      </c>
      <c r="N122" s="711">
        <v>3</v>
      </c>
      <c r="O122" s="711">
        <v>5121.93</v>
      </c>
      <c r="P122" s="701"/>
      <c r="Q122" s="712">
        <v>1707.3100000000002</v>
      </c>
    </row>
    <row r="123" spans="1:17" ht="14.4" customHeight="1" x14ac:dyDescent="0.3">
      <c r="A123" s="695" t="s">
        <v>5964</v>
      </c>
      <c r="B123" s="696" t="s">
        <v>5965</v>
      </c>
      <c r="C123" s="696" t="s">
        <v>4156</v>
      </c>
      <c r="D123" s="696" t="s">
        <v>5982</v>
      </c>
      <c r="E123" s="696" t="s">
        <v>5980</v>
      </c>
      <c r="F123" s="711"/>
      <c r="G123" s="711"/>
      <c r="H123" s="711"/>
      <c r="I123" s="711"/>
      <c r="J123" s="711"/>
      <c r="K123" s="711"/>
      <c r="L123" s="711"/>
      <c r="M123" s="711"/>
      <c r="N123" s="711">
        <v>1</v>
      </c>
      <c r="O123" s="711">
        <v>2066.3000000000002</v>
      </c>
      <c r="P123" s="701"/>
      <c r="Q123" s="712">
        <v>2066.3000000000002</v>
      </c>
    </row>
    <row r="124" spans="1:17" ht="14.4" customHeight="1" x14ac:dyDescent="0.3">
      <c r="A124" s="695" t="s">
        <v>5964</v>
      </c>
      <c r="B124" s="696" t="s">
        <v>5965</v>
      </c>
      <c r="C124" s="696" t="s">
        <v>4156</v>
      </c>
      <c r="D124" s="696" t="s">
        <v>5983</v>
      </c>
      <c r="E124" s="696" t="s">
        <v>5984</v>
      </c>
      <c r="F124" s="711"/>
      <c r="G124" s="711"/>
      <c r="H124" s="711"/>
      <c r="I124" s="711"/>
      <c r="J124" s="711">
        <v>1</v>
      </c>
      <c r="K124" s="711">
        <v>1932.09</v>
      </c>
      <c r="L124" s="711"/>
      <c r="M124" s="711">
        <v>1932.09</v>
      </c>
      <c r="N124" s="711">
        <v>2</v>
      </c>
      <c r="O124" s="711">
        <v>3864.18</v>
      </c>
      <c r="P124" s="701"/>
      <c r="Q124" s="712">
        <v>1932.09</v>
      </c>
    </row>
    <row r="125" spans="1:17" ht="14.4" customHeight="1" x14ac:dyDescent="0.3">
      <c r="A125" s="695" t="s">
        <v>5964</v>
      </c>
      <c r="B125" s="696" t="s">
        <v>5965</v>
      </c>
      <c r="C125" s="696" t="s">
        <v>4156</v>
      </c>
      <c r="D125" s="696" t="s">
        <v>5985</v>
      </c>
      <c r="E125" s="696" t="s">
        <v>5986</v>
      </c>
      <c r="F125" s="711"/>
      <c r="G125" s="711"/>
      <c r="H125" s="711"/>
      <c r="I125" s="711"/>
      <c r="J125" s="711">
        <v>1</v>
      </c>
      <c r="K125" s="711">
        <v>1027.76</v>
      </c>
      <c r="L125" s="711"/>
      <c r="M125" s="711">
        <v>1027.76</v>
      </c>
      <c r="N125" s="711"/>
      <c r="O125" s="711"/>
      <c r="P125" s="701"/>
      <c r="Q125" s="712"/>
    </row>
    <row r="126" spans="1:17" ht="14.4" customHeight="1" x14ac:dyDescent="0.3">
      <c r="A126" s="695" t="s">
        <v>5964</v>
      </c>
      <c r="B126" s="696" t="s">
        <v>5965</v>
      </c>
      <c r="C126" s="696" t="s">
        <v>4156</v>
      </c>
      <c r="D126" s="696" t="s">
        <v>5987</v>
      </c>
      <c r="E126" s="696" t="s">
        <v>5988</v>
      </c>
      <c r="F126" s="711"/>
      <c r="G126" s="711"/>
      <c r="H126" s="711"/>
      <c r="I126" s="711"/>
      <c r="J126" s="711">
        <v>1</v>
      </c>
      <c r="K126" s="711">
        <v>1002.8</v>
      </c>
      <c r="L126" s="711"/>
      <c r="M126" s="711">
        <v>1002.8</v>
      </c>
      <c r="N126" s="711"/>
      <c r="O126" s="711"/>
      <c r="P126" s="701"/>
      <c r="Q126" s="712"/>
    </row>
    <row r="127" spans="1:17" ht="14.4" customHeight="1" x14ac:dyDescent="0.3">
      <c r="A127" s="695" t="s">
        <v>5964</v>
      </c>
      <c r="B127" s="696" t="s">
        <v>5965</v>
      </c>
      <c r="C127" s="696" t="s">
        <v>4156</v>
      </c>
      <c r="D127" s="696" t="s">
        <v>5989</v>
      </c>
      <c r="E127" s="696" t="s">
        <v>5990</v>
      </c>
      <c r="F127" s="711"/>
      <c r="G127" s="711"/>
      <c r="H127" s="711"/>
      <c r="I127" s="711"/>
      <c r="J127" s="711"/>
      <c r="K127" s="711"/>
      <c r="L127" s="711"/>
      <c r="M127" s="711"/>
      <c r="N127" s="711">
        <v>4</v>
      </c>
      <c r="O127" s="711">
        <v>21036.92</v>
      </c>
      <c r="P127" s="701"/>
      <c r="Q127" s="712">
        <v>5259.23</v>
      </c>
    </row>
    <row r="128" spans="1:17" ht="14.4" customHeight="1" x14ac:dyDescent="0.3">
      <c r="A128" s="695" t="s">
        <v>5964</v>
      </c>
      <c r="B128" s="696" t="s">
        <v>5965</v>
      </c>
      <c r="C128" s="696" t="s">
        <v>4156</v>
      </c>
      <c r="D128" s="696" t="s">
        <v>5991</v>
      </c>
      <c r="E128" s="696" t="s">
        <v>5992</v>
      </c>
      <c r="F128" s="711"/>
      <c r="G128" s="711"/>
      <c r="H128" s="711"/>
      <c r="I128" s="711"/>
      <c r="J128" s="711">
        <v>2</v>
      </c>
      <c r="K128" s="711">
        <v>2994.88</v>
      </c>
      <c r="L128" s="711"/>
      <c r="M128" s="711">
        <v>1497.44</v>
      </c>
      <c r="N128" s="711"/>
      <c r="O128" s="711"/>
      <c r="P128" s="701"/>
      <c r="Q128" s="712"/>
    </row>
    <row r="129" spans="1:17" ht="14.4" customHeight="1" x14ac:dyDescent="0.3">
      <c r="A129" s="695" t="s">
        <v>5964</v>
      </c>
      <c r="B129" s="696" t="s">
        <v>5965</v>
      </c>
      <c r="C129" s="696" t="s">
        <v>4156</v>
      </c>
      <c r="D129" s="696" t="s">
        <v>5993</v>
      </c>
      <c r="E129" s="696" t="s">
        <v>5994</v>
      </c>
      <c r="F129" s="711"/>
      <c r="G129" s="711"/>
      <c r="H129" s="711"/>
      <c r="I129" s="711"/>
      <c r="J129" s="711"/>
      <c r="K129" s="711"/>
      <c r="L129" s="711"/>
      <c r="M129" s="711"/>
      <c r="N129" s="711">
        <v>1</v>
      </c>
      <c r="O129" s="711">
        <v>831.16</v>
      </c>
      <c r="P129" s="701"/>
      <c r="Q129" s="712">
        <v>831.16</v>
      </c>
    </row>
    <row r="130" spans="1:17" ht="14.4" customHeight="1" x14ac:dyDescent="0.3">
      <c r="A130" s="695" t="s">
        <v>5964</v>
      </c>
      <c r="B130" s="696" t="s">
        <v>5965</v>
      </c>
      <c r="C130" s="696" t="s">
        <v>4156</v>
      </c>
      <c r="D130" s="696" t="s">
        <v>5995</v>
      </c>
      <c r="E130" s="696" t="s">
        <v>5994</v>
      </c>
      <c r="F130" s="711"/>
      <c r="G130" s="711"/>
      <c r="H130" s="711"/>
      <c r="I130" s="711"/>
      <c r="J130" s="711"/>
      <c r="K130" s="711"/>
      <c r="L130" s="711"/>
      <c r="M130" s="711"/>
      <c r="N130" s="711">
        <v>8</v>
      </c>
      <c r="O130" s="711">
        <v>7104.48</v>
      </c>
      <c r="P130" s="701"/>
      <c r="Q130" s="712">
        <v>888.06</v>
      </c>
    </row>
    <row r="131" spans="1:17" ht="14.4" customHeight="1" x14ac:dyDescent="0.3">
      <c r="A131" s="695" t="s">
        <v>5964</v>
      </c>
      <c r="B131" s="696" t="s">
        <v>5965</v>
      </c>
      <c r="C131" s="696" t="s">
        <v>4156</v>
      </c>
      <c r="D131" s="696" t="s">
        <v>5996</v>
      </c>
      <c r="E131" s="696" t="s">
        <v>5997</v>
      </c>
      <c r="F131" s="711"/>
      <c r="G131" s="711"/>
      <c r="H131" s="711"/>
      <c r="I131" s="711"/>
      <c r="J131" s="711"/>
      <c r="K131" s="711"/>
      <c r="L131" s="711"/>
      <c r="M131" s="711"/>
      <c r="N131" s="711">
        <v>2</v>
      </c>
      <c r="O131" s="711">
        <v>1776.12</v>
      </c>
      <c r="P131" s="701"/>
      <c r="Q131" s="712">
        <v>888.06</v>
      </c>
    </row>
    <row r="132" spans="1:17" ht="14.4" customHeight="1" x14ac:dyDescent="0.3">
      <c r="A132" s="695" t="s">
        <v>5964</v>
      </c>
      <c r="B132" s="696" t="s">
        <v>5965</v>
      </c>
      <c r="C132" s="696" t="s">
        <v>4156</v>
      </c>
      <c r="D132" s="696" t="s">
        <v>5998</v>
      </c>
      <c r="E132" s="696" t="s">
        <v>5999</v>
      </c>
      <c r="F132" s="711"/>
      <c r="G132" s="711"/>
      <c r="H132" s="711"/>
      <c r="I132" s="711"/>
      <c r="J132" s="711"/>
      <c r="K132" s="711"/>
      <c r="L132" s="711"/>
      <c r="M132" s="711"/>
      <c r="N132" s="711">
        <v>7</v>
      </c>
      <c r="O132" s="711">
        <v>27291.599999999999</v>
      </c>
      <c r="P132" s="701"/>
      <c r="Q132" s="712">
        <v>3898.7999999999997</v>
      </c>
    </row>
    <row r="133" spans="1:17" ht="14.4" customHeight="1" x14ac:dyDescent="0.3">
      <c r="A133" s="695" t="s">
        <v>5964</v>
      </c>
      <c r="B133" s="696" t="s">
        <v>5965</v>
      </c>
      <c r="C133" s="696" t="s">
        <v>4156</v>
      </c>
      <c r="D133" s="696" t="s">
        <v>6000</v>
      </c>
      <c r="E133" s="696" t="s">
        <v>6001</v>
      </c>
      <c r="F133" s="711"/>
      <c r="G133" s="711"/>
      <c r="H133" s="711"/>
      <c r="I133" s="711"/>
      <c r="J133" s="711"/>
      <c r="K133" s="711"/>
      <c r="L133" s="711"/>
      <c r="M133" s="711"/>
      <c r="N133" s="711">
        <v>3</v>
      </c>
      <c r="O133" s="711">
        <v>10933.74</v>
      </c>
      <c r="P133" s="701"/>
      <c r="Q133" s="712">
        <v>3644.58</v>
      </c>
    </row>
    <row r="134" spans="1:17" ht="14.4" customHeight="1" x14ac:dyDescent="0.3">
      <c r="A134" s="695" t="s">
        <v>5964</v>
      </c>
      <c r="B134" s="696" t="s">
        <v>5965</v>
      </c>
      <c r="C134" s="696" t="s">
        <v>4156</v>
      </c>
      <c r="D134" s="696" t="s">
        <v>6002</v>
      </c>
      <c r="E134" s="696" t="s">
        <v>6003</v>
      </c>
      <c r="F134" s="711"/>
      <c r="G134" s="711"/>
      <c r="H134" s="711"/>
      <c r="I134" s="711"/>
      <c r="J134" s="711"/>
      <c r="K134" s="711"/>
      <c r="L134" s="711"/>
      <c r="M134" s="711"/>
      <c r="N134" s="711">
        <v>5</v>
      </c>
      <c r="O134" s="711">
        <v>1795.5</v>
      </c>
      <c r="P134" s="701"/>
      <c r="Q134" s="712">
        <v>359.1</v>
      </c>
    </row>
    <row r="135" spans="1:17" ht="14.4" customHeight="1" x14ac:dyDescent="0.3">
      <c r="A135" s="695" t="s">
        <v>5964</v>
      </c>
      <c r="B135" s="696" t="s">
        <v>5965</v>
      </c>
      <c r="C135" s="696" t="s">
        <v>4156</v>
      </c>
      <c r="D135" s="696" t="s">
        <v>6004</v>
      </c>
      <c r="E135" s="696" t="s">
        <v>6005</v>
      </c>
      <c r="F135" s="711"/>
      <c r="G135" s="711"/>
      <c r="H135" s="711"/>
      <c r="I135" s="711"/>
      <c r="J135" s="711"/>
      <c r="K135" s="711"/>
      <c r="L135" s="711"/>
      <c r="M135" s="711"/>
      <c r="N135" s="711">
        <v>1</v>
      </c>
      <c r="O135" s="711">
        <v>893.9</v>
      </c>
      <c r="P135" s="701"/>
      <c r="Q135" s="712">
        <v>893.9</v>
      </c>
    </row>
    <row r="136" spans="1:17" ht="14.4" customHeight="1" x14ac:dyDescent="0.3">
      <c r="A136" s="695" t="s">
        <v>5964</v>
      </c>
      <c r="B136" s="696" t="s">
        <v>5965</v>
      </c>
      <c r="C136" s="696" t="s">
        <v>4156</v>
      </c>
      <c r="D136" s="696" t="s">
        <v>6006</v>
      </c>
      <c r="E136" s="696" t="s">
        <v>6007</v>
      </c>
      <c r="F136" s="711"/>
      <c r="G136" s="711"/>
      <c r="H136" s="711"/>
      <c r="I136" s="711"/>
      <c r="J136" s="711">
        <v>1</v>
      </c>
      <c r="K136" s="711">
        <v>16831.689999999999</v>
      </c>
      <c r="L136" s="711"/>
      <c r="M136" s="711">
        <v>16831.689999999999</v>
      </c>
      <c r="N136" s="711">
        <v>3</v>
      </c>
      <c r="O136" s="711">
        <v>50495.069999999992</v>
      </c>
      <c r="P136" s="701"/>
      <c r="Q136" s="712">
        <v>16831.689999999999</v>
      </c>
    </row>
    <row r="137" spans="1:17" ht="14.4" customHeight="1" x14ac:dyDescent="0.3">
      <c r="A137" s="695" t="s">
        <v>5964</v>
      </c>
      <c r="B137" s="696" t="s">
        <v>5965</v>
      </c>
      <c r="C137" s="696" t="s">
        <v>4156</v>
      </c>
      <c r="D137" s="696" t="s">
        <v>6008</v>
      </c>
      <c r="E137" s="696" t="s">
        <v>6009</v>
      </c>
      <c r="F137" s="711"/>
      <c r="G137" s="711"/>
      <c r="H137" s="711"/>
      <c r="I137" s="711"/>
      <c r="J137" s="711"/>
      <c r="K137" s="711"/>
      <c r="L137" s="711"/>
      <c r="M137" s="711"/>
      <c r="N137" s="711">
        <v>4</v>
      </c>
      <c r="O137" s="711">
        <v>26348.52</v>
      </c>
      <c r="P137" s="701"/>
      <c r="Q137" s="712">
        <v>6587.13</v>
      </c>
    </row>
    <row r="138" spans="1:17" ht="14.4" customHeight="1" x14ac:dyDescent="0.3">
      <c r="A138" s="695" t="s">
        <v>5964</v>
      </c>
      <c r="B138" s="696" t="s">
        <v>5965</v>
      </c>
      <c r="C138" s="696" t="s">
        <v>4156</v>
      </c>
      <c r="D138" s="696" t="s">
        <v>6010</v>
      </c>
      <c r="E138" s="696" t="s">
        <v>6011</v>
      </c>
      <c r="F138" s="711">
        <v>1</v>
      </c>
      <c r="G138" s="711">
        <v>1841.62</v>
      </c>
      <c r="H138" s="711">
        <v>1</v>
      </c>
      <c r="I138" s="711">
        <v>1841.62</v>
      </c>
      <c r="J138" s="711"/>
      <c r="K138" s="711"/>
      <c r="L138" s="711"/>
      <c r="M138" s="711"/>
      <c r="N138" s="711">
        <v>2</v>
      </c>
      <c r="O138" s="711">
        <v>3683.24</v>
      </c>
      <c r="P138" s="701">
        <v>2</v>
      </c>
      <c r="Q138" s="712">
        <v>1841.62</v>
      </c>
    </row>
    <row r="139" spans="1:17" ht="14.4" customHeight="1" x14ac:dyDescent="0.3">
      <c r="A139" s="695" t="s">
        <v>5964</v>
      </c>
      <c r="B139" s="696" t="s">
        <v>5965</v>
      </c>
      <c r="C139" s="696" t="s">
        <v>4156</v>
      </c>
      <c r="D139" s="696" t="s">
        <v>6012</v>
      </c>
      <c r="E139" s="696" t="s">
        <v>6013</v>
      </c>
      <c r="F139" s="711"/>
      <c r="G139" s="711"/>
      <c r="H139" s="711"/>
      <c r="I139" s="711"/>
      <c r="J139" s="711"/>
      <c r="K139" s="711"/>
      <c r="L139" s="711"/>
      <c r="M139" s="711"/>
      <c r="N139" s="711">
        <v>1</v>
      </c>
      <c r="O139" s="711">
        <v>3106.5</v>
      </c>
      <c r="P139" s="701"/>
      <c r="Q139" s="712">
        <v>3106.5</v>
      </c>
    </row>
    <row r="140" spans="1:17" ht="14.4" customHeight="1" x14ac:dyDescent="0.3">
      <c r="A140" s="695" t="s">
        <v>5964</v>
      </c>
      <c r="B140" s="696" t="s">
        <v>5965</v>
      </c>
      <c r="C140" s="696" t="s">
        <v>4156</v>
      </c>
      <c r="D140" s="696" t="s">
        <v>6014</v>
      </c>
      <c r="E140" s="696" t="s">
        <v>6015</v>
      </c>
      <c r="F140" s="711"/>
      <c r="G140" s="711"/>
      <c r="H140" s="711"/>
      <c r="I140" s="711"/>
      <c r="J140" s="711"/>
      <c r="K140" s="711"/>
      <c r="L140" s="711"/>
      <c r="M140" s="711"/>
      <c r="N140" s="711">
        <v>1</v>
      </c>
      <c r="O140" s="711">
        <v>11608.31</v>
      </c>
      <c r="P140" s="701"/>
      <c r="Q140" s="712">
        <v>11608.31</v>
      </c>
    </row>
    <row r="141" spans="1:17" ht="14.4" customHeight="1" x14ac:dyDescent="0.3">
      <c r="A141" s="695" t="s">
        <v>5964</v>
      </c>
      <c r="B141" s="696" t="s">
        <v>5965</v>
      </c>
      <c r="C141" s="696" t="s">
        <v>4156</v>
      </c>
      <c r="D141" s="696" t="s">
        <v>6016</v>
      </c>
      <c r="E141" s="696" t="s">
        <v>6017</v>
      </c>
      <c r="F141" s="711"/>
      <c r="G141" s="711"/>
      <c r="H141" s="711"/>
      <c r="I141" s="711"/>
      <c r="J141" s="711"/>
      <c r="K141" s="711"/>
      <c r="L141" s="711"/>
      <c r="M141" s="711"/>
      <c r="N141" s="711">
        <v>1</v>
      </c>
      <c r="O141" s="711">
        <v>380.86</v>
      </c>
      <c r="P141" s="701"/>
      <c r="Q141" s="712">
        <v>380.86</v>
      </c>
    </row>
    <row r="142" spans="1:17" ht="14.4" customHeight="1" x14ac:dyDescent="0.3">
      <c r="A142" s="695" t="s">
        <v>5964</v>
      </c>
      <c r="B142" s="696" t="s">
        <v>5965</v>
      </c>
      <c r="C142" s="696" t="s">
        <v>4156</v>
      </c>
      <c r="D142" s="696" t="s">
        <v>6018</v>
      </c>
      <c r="E142" s="696" t="s">
        <v>6019</v>
      </c>
      <c r="F142" s="711"/>
      <c r="G142" s="711"/>
      <c r="H142" s="711"/>
      <c r="I142" s="711"/>
      <c r="J142" s="711"/>
      <c r="K142" s="711"/>
      <c r="L142" s="711"/>
      <c r="M142" s="711"/>
      <c r="N142" s="711">
        <v>1</v>
      </c>
      <c r="O142" s="711">
        <v>3178.63</v>
      </c>
      <c r="P142" s="701"/>
      <c r="Q142" s="712">
        <v>3178.63</v>
      </c>
    </row>
    <row r="143" spans="1:17" ht="14.4" customHeight="1" x14ac:dyDescent="0.3">
      <c r="A143" s="695" t="s">
        <v>5964</v>
      </c>
      <c r="B143" s="696" t="s">
        <v>5965</v>
      </c>
      <c r="C143" s="696" t="s">
        <v>4124</v>
      </c>
      <c r="D143" s="696" t="s">
        <v>6020</v>
      </c>
      <c r="E143" s="696" t="s">
        <v>6021</v>
      </c>
      <c r="F143" s="711">
        <v>19</v>
      </c>
      <c r="G143" s="711">
        <v>3876</v>
      </c>
      <c r="H143" s="711">
        <v>1</v>
      </c>
      <c r="I143" s="711">
        <v>204</v>
      </c>
      <c r="J143" s="711">
        <v>4</v>
      </c>
      <c r="K143" s="711">
        <v>820</v>
      </c>
      <c r="L143" s="711">
        <v>0.21155830753353974</v>
      </c>
      <c r="M143" s="711">
        <v>205</v>
      </c>
      <c r="N143" s="711">
        <v>12</v>
      </c>
      <c r="O143" s="711">
        <v>2464</v>
      </c>
      <c r="P143" s="701">
        <v>0.63570691434468529</v>
      </c>
      <c r="Q143" s="712">
        <v>205.33333333333334</v>
      </c>
    </row>
    <row r="144" spans="1:17" ht="14.4" customHeight="1" x14ac:dyDescent="0.3">
      <c r="A144" s="695" t="s">
        <v>5964</v>
      </c>
      <c r="B144" s="696" t="s">
        <v>5965</v>
      </c>
      <c r="C144" s="696" t="s">
        <v>4124</v>
      </c>
      <c r="D144" s="696" t="s">
        <v>6022</v>
      </c>
      <c r="E144" s="696" t="s">
        <v>6023</v>
      </c>
      <c r="F144" s="711">
        <v>39</v>
      </c>
      <c r="G144" s="711">
        <v>5811</v>
      </c>
      <c r="H144" s="711">
        <v>1</v>
      </c>
      <c r="I144" s="711">
        <v>149</v>
      </c>
      <c r="J144" s="711">
        <v>53</v>
      </c>
      <c r="K144" s="711">
        <v>7950</v>
      </c>
      <c r="L144" s="711">
        <v>1.3680949922560661</v>
      </c>
      <c r="M144" s="711">
        <v>150</v>
      </c>
      <c r="N144" s="711">
        <v>57</v>
      </c>
      <c r="O144" s="711">
        <v>8567</v>
      </c>
      <c r="P144" s="701">
        <v>1.4742729306487696</v>
      </c>
      <c r="Q144" s="712">
        <v>150.2982456140351</v>
      </c>
    </row>
    <row r="145" spans="1:17" ht="14.4" customHeight="1" x14ac:dyDescent="0.3">
      <c r="A145" s="695" t="s">
        <v>5964</v>
      </c>
      <c r="B145" s="696" t="s">
        <v>5965</v>
      </c>
      <c r="C145" s="696" t="s">
        <v>4124</v>
      </c>
      <c r="D145" s="696" t="s">
        <v>6024</v>
      </c>
      <c r="E145" s="696" t="s">
        <v>6025</v>
      </c>
      <c r="F145" s="711">
        <v>19</v>
      </c>
      <c r="G145" s="711">
        <v>3439</v>
      </c>
      <c r="H145" s="711">
        <v>1</v>
      </c>
      <c r="I145" s="711">
        <v>181</v>
      </c>
      <c r="J145" s="711">
        <v>37</v>
      </c>
      <c r="K145" s="711">
        <v>6734</v>
      </c>
      <c r="L145" s="711">
        <v>1.9581273626054085</v>
      </c>
      <c r="M145" s="711">
        <v>182</v>
      </c>
      <c r="N145" s="711">
        <v>19</v>
      </c>
      <c r="O145" s="711">
        <v>3463</v>
      </c>
      <c r="P145" s="701">
        <v>1.0069787728990987</v>
      </c>
      <c r="Q145" s="712">
        <v>182.26315789473685</v>
      </c>
    </row>
    <row r="146" spans="1:17" ht="14.4" customHeight="1" x14ac:dyDescent="0.3">
      <c r="A146" s="695" t="s">
        <v>5964</v>
      </c>
      <c r="B146" s="696" t="s">
        <v>5965</v>
      </c>
      <c r="C146" s="696" t="s">
        <v>4124</v>
      </c>
      <c r="D146" s="696" t="s">
        <v>6026</v>
      </c>
      <c r="E146" s="696" t="s">
        <v>6027</v>
      </c>
      <c r="F146" s="711">
        <v>320</v>
      </c>
      <c r="G146" s="711">
        <v>39680</v>
      </c>
      <c r="H146" s="711">
        <v>1</v>
      </c>
      <c r="I146" s="711">
        <v>124</v>
      </c>
      <c r="J146" s="711">
        <v>221</v>
      </c>
      <c r="K146" s="711">
        <v>27404</v>
      </c>
      <c r="L146" s="711">
        <v>0.69062500000000004</v>
      </c>
      <c r="M146" s="711">
        <v>124</v>
      </c>
      <c r="N146" s="711">
        <v>187</v>
      </c>
      <c r="O146" s="711">
        <v>23245</v>
      </c>
      <c r="P146" s="701">
        <v>0.58581149193548387</v>
      </c>
      <c r="Q146" s="712">
        <v>124.30481283422461</v>
      </c>
    </row>
    <row r="147" spans="1:17" ht="14.4" customHeight="1" x14ac:dyDescent="0.3">
      <c r="A147" s="695" t="s">
        <v>5964</v>
      </c>
      <c r="B147" s="696" t="s">
        <v>5965</v>
      </c>
      <c r="C147" s="696" t="s">
        <v>4124</v>
      </c>
      <c r="D147" s="696" t="s">
        <v>6028</v>
      </c>
      <c r="E147" s="696" t="s">
        <v>6029</v>
      </c>
      <c r="F147" s="711">
        <v>845</v>
      </c>
      <c r="G147" s="711">
        <v>182520</v>
      </c>
      <c r="H147" s="711">
        <v>1</v>
      </c>
      <c r="I147" s="711">
        <v>216</v>
      </c>
      <c r="J147" s="711">
        <v>903</v>
      </c>
      <c r="K147" s="711">
        <v>195951</v>
      </c>
      <c r="L147" s="711">
        <v>1.073586456278764</v>
      </c>
      <c r="M147" s="711">
        <v>217</v>
      </c>
      <c r="N147" s="711">
        <v>840</v>
      </c>
      <c r="O147" s="711">
        <v>182532</v>
      </c>
      <c r="P147" s="701">
        <v>1.0000657462195923</v>
      </c>
      <c r="Q147" s="712">
        <v>217.3</v>
      </c>
    </row>
    <row r="148" spans="1:17" ht="14.4" customHeight="1" x14ac:dyDescent="0.3">
      <c r="A148" s="695" t="s">
        <v>5964</v>
      </c>
      <c r="B148" s="696" t="s">
        <v>5965</v>
      </c>
      <c r="C148" s="696" t="s">
        <v>4124</v>
      </c>
      <c r="D148" s="696" t="s">
        <v>6030</v>
      </c>
      <c r="E148" s="696" t="s">
        <v>6031</v>
      </c>
      <c r="F148" s="711">
        <v>20</v>
      </c>
      <c r="G148" s="711">
        <v>4320</v>
      </c>
      <c r="H148" s="711">
        <v>1</v>
      </c>
      <c r="I148" s="711">
        <v>216</v>
      </c>
      <c r="J148" s="711">
        <v>37</v>
      </c>
      <c r="K148" s="711">
        <v>8029</v>
      </c>
      <c r="L148" s="711">
        <v>1.8585648148148148</v>
      </c>
      <c r="M148" s="711">
        <v>217</v>
      </c>
      <c r="N148" s="711">
        <v>36</v>
      </c>
      <c r="O148" s="711">
        <v>7815</v>
      </c>
      <c r="P148" s="701">
        <v>1.8090277777777777</v>
      </c>
      <c r="Q148" s="712">
        <v>217.08333333333334</v>
      </c>
    </row>
    <row r="149" spans="1:17" ht="14.4" customHeight="1" x14ac:dyDescent="0.3">
      <c r="A149" s="695" t="s">
        <v>5964</v>
      </c>
      <c r="B149" s="696" t="s">
        <v>5965</v>
      </c>
      <c r="C149" s="696" t="s">
        <v>4124</v>
      </c>
      <c r="D149" s="696" t="s">
        <v>6032</v>
      </c>
      <c r="E149" s="696" t="s">
        <v>6033</v>
      </c>
      <c r="F149" s="711"/>
      <c r="G149" s="711"/>
      <c r="H149" s="711"/>
      <c r="I149" s="711"/>
      <c r="J149" s="711">
        <v>1</v>
      </c>
      <c r="K149" s="711">
        <v>219</v>
      </c>
      <c r="L149" s="711"/>
      <c r="M149" s="711">
        <v>219</v>
      </c>
      <c r="N149" s="711">
        <v>4</v>
      </c>
      <c r="O149" s="711">
        <v>877</v>
      </c>
      <c r="P149" s="701"/>
      <c r="Q149" s="712">
        <v>219.25</v>
      </c>
    </row>
    <row r="150" spans="1:17" ht="14.4" customHeight="1" x14ac:dyDescent="0.3">
      <c r="A150" s="695" t="s">
        <v>5964</v>
      </c>
      <c r="B150" s="696" t="s">
        <v>5965</v>
      </c>
      <c r="C150" s="696" t="s">
        <v>4124</v>
      </c>
      <c r="D150" s="696" t="s">
        <v>6034</v>
      </c>
      <c r="E150" s="696" t="s">
        <v>6035</v>
      </c>
      <c r="F150" s="711"/>
      <c r="G150" s="711"/>
      <c r="H150" s="711"/>
      <c r="I150" s="711"/>
      <c r="J150" s="711">
        <v>1</v>
      </c>
      <c r="K150" s="711">
        <v>449</v>
      </c>
      <c r="L150" s="711"/>
      <c r="M150" s="711">
        <v>449</v>
      </c>
      <c r="N150" s="711"/>
      <c r="O150" s="711"/>
      <c r="P150" s="701"/>
      <c r="Q150" s="712"/>
    </row>
    <row r="151" spans="1:17" ht="14.4" customHeight="1" x14ac:dyDescent="0.3">
      <c r="A151" s="695" t="s">
        <v>5964</v>
      </c>
      <c r="B151" s="696" t="s">
        <v>5965</v>
      </c>
      <c r="C151" s="696" t="s">
        <v>4124</v>
      </c>
      <c r="D151" s="696" t="s">
        <v>6036</v>
      </c>
      <c r="E151" s="696" t="s">
        <v>6037</v>
      </c>
      <c r="F151" s="711"/>
      <c r="G151" s="711"/>
      <c r="H151" s="711"/>
      <c r="I151" s="711"/>
      <c r="J151" s="711">
        <v>1</v>
      </c>
      <c r="K151" s="711">
        <v>326</v>
      </c>
      <c r="L151" s="711"/>
      <c r="M151" s="711">
        <v>326</v>
      </c>
      <c r="N151" s="711">
        <v>3</v>
      </c>
      <c r="O151" s="711">
        <v>981</v>
      </c>
      <c r="P151" s="701"/>
      <c r="Q151" s="712">
        <v>327</v>
      </c>
    </row>
    <row r="152" spans="1:17" ht="14.4" customHeight="1" x14ac:dyDescent="0.3">
      <c r="A152" s="695" t="s">
        <v>5964</v>
      </c>
      <c r="B152" s="696" t="s">
        <v>5965</v>
      </c>
      <c r="C152" s="696" t="s">
        <v>4124</v>
      </c>
      <c r="D152" s="696" t="s">
        <v>6038</v>
      </c>
      <c r="E152" s="696" t="s">
        <v>6039</v>
      </c>
      <c r="F152" s="711"/>
      <c r="G152" s="711"/>
      <c r="H152" s="711"/>
      <c r="I152" s="711"/>
      <c r="J152" s="711">
        <v>2</v>
      </c>
      <c r="K152" s="711">
        <v>8254</v>
      </c>
      <c r="L152" s="711"/>
      <c r="M152" s="711">
        <v>4127</v>
      </c>
      <c r="N152" s="711">
        <v>4</v>
      </c>
      <c r="O152" s="711">
        <v>16508</v>
      </c>
      <c r="P152" s="701"/>
      <c r="Q152" s="712">
        <v>4127</v>
      </c>
    </row>
    <row r="153" spans="1:17" ht="14.4" customHeight="1" x14ac:dyDescent="0.3">
      <c r="A153" s="695" t="s">
        <v>5964</v>
      </c>
      <c r="B153" s="696" t="s">
        <v>5965</v>
      </c>
      <c r="C153" s="696" t="s">
        <v>4124</v>
      </c>
      <c r="D153" s="696" t="s">
        <v>6040</v>
      </c>
      <c r="E153" s="696" t="s">
        <v>6041</v>
      </c>
      <c r="F153" s="711">
        <v>4</v>
      </c>
      <c r="G153" s="711">
        <v>15244</v>
      </c>
      <c r="H153" s="711">
        <v>1</v>
      </c>
      <c r="I153" s="711">
        <v>3811</v>
      </c>
      <c r="J153" s="711">
        <v>4</v>
      </c>
      <c r="K153" s="711">
        <v>15260</v>
      </c>
      <c r="L153" s="711">
        <v>1.0010495932826029</v>
      </c>
      <c r="M153" s="711">
        <v>3815</v>
      </c>
      <c r="N153" s="711">
        <v>11</v>
      </c>
      <c r="O153" s="711">
        <v>41965</v>
      </c>
      <c r="P153" s="701">
        <v>2.752886381527158</v>
      </c>
      <c r="Q153" s="712">
        <v>3815</v>
      </c>
    </row>
    <row r="154" spans="1:17" ht="14.4" customHeight="1" x14ac:dyDescent="0.3">
      <c r="A154" s="695" t="s">
        <v>5964</v>
      </c>
      <c r="B154" s="696" t="s">
        <v>5965</v>
      </c>
      <c r="C154" s="696" t="s">
        <v>4124</v>
      </c>
      <c r="D154" s="696" t="s">
        <v>6042</v>
      </c>
      <c r="E154" s="696" t="s">
        <v>6043</v>
      </c>
      <c r="F154" s="711"/>
      <c r="G154" s="711"/>
      <c r="H154" s="711"/>
      <c r="I154" s="711"/>
      <c r="J154" s="711">
        <v>3</v>
      </c>
      <c r="K154" s="711">
        <v>15450</v>
      </c>
      <c r="L154" s="711"/>
      <c r="M154" s="711">
        <v>5150</v>
      </c>
      <c r="N154" s="711">
        <v>1</v>
      </c>
      <c r="O154" s="711">
        <v>5158</v>
      </c>
      <c r="P154" s="701"/>
      <c r="Q154" s="712">
        <v>5158</v>
      </c>
    </row>
    <row r="155" spans="1:17" ht="14.4" customHeight="1" x14ac:dyDescent="0.3">
      <c r="A155" s="695" t="s">
        <v>5964</v>
      </c>
      <c r="B155" s="696" t="s">
        <v>5965</v>
      </c>
      <c r="C155" s="696" t="s">
        <v>4124</v>
      </c>
      <c r="D155" s="696" t="s">
        <v>6044</v>
      </c>
      <c r="E155" s="696" t="s">
        <v>6045</v>
      </c>
      <c r="F155" s="711">
        <v>10</v>
      </c>
      <c r="G155" s="711">
        <v>12760</v>
      </c>
      <c r="H155" s="711">
        <v>1</v>
      </c>
      <c r="I155" s="711">
        <v>1276</v>
      </c>
      <c r="J155" s="711">
        <v>7</v>
      </c>
      <c r="K155" s="711">
        <v>8939</v>
      </c>
      <c r="L155" s="711">
        <v>0.70054858934169284</v>
      </c>
      <c r="M155" s="711">
        <v>1277</v>
      </c>
      <c r="N155" s="711">
        <v>12</v>
      </c>
      <c r="O155" s="711">
        <v>15330</v>
      </c>
      <c r="P155" s="701">
        <v>1.2014106583072099</v>
      </c>
      <c r="Q155" s="712">
        <v>1277.5</v>
      </c>
    </row>
    <row r="156" spans="1:17" ht="14.4" customHeight="1" x14ac:dyDescent="0.3">
      <c r="A156" s="695" t="s">
        <v>5964</v>
      </c>
      <c r="B156" s="696" t="s">
        <v>5965</v>
      </c>
      <c r="C156" s="696" t="s">
        <v>4124</v>
      </c>
      <c r="D156" s="696" t="s">
        <v>6046</v>
      </c>
      <c r="E156" s="696" t="s">
        <v>6047</v>
      </c>
      <c r="F156" s="711">
        <v>8</v>
      </c>
      <c r="G156" s="711">
        <v>9304</v>
      </c>
      <c r="H156" s="711">
        <v>1</v>
      </c>
      <c r="I156" s="711">
        <v>1163</v>
      </c>
      <c r="J156" s="711">
        <v>6</v>
      </c>
      <c r="K156" s="711">
        <v>6984</v>
      </c>
      <c r="L156" s="711">
        <v>0.75064488392089423</v>
      </c>
      <c r="M156" s="711">
        <v>1164</v>
      </c>
      <c r="N156" s="711">
        <v>2</v>
      </c>
      <c r="O156" s="711">
        <v>2330</v>
      </c>
      <c r="P156" s="701">
        <v>0.25042992261392949</v>
      </c>
      <c r="Q156" s="712">
        <v>1165</v>
      </c>
    </row>
    <row r="157" spans="1:17" ht="14.4" customHeight="1" x14ac:dyDescent="0.3">
      <c r="A157" s="695" t="s">
        <v>5964</v>
      </c>
      <c r="B157" s="696" t="s">
        <v>5965</v>
      </c>
      <c r="C157" s="696" t="s">
        <v>4124</v>
      </c>
      <c r="D157" s="696" t="s">
        <v>6048</v>
      </c>
      <c r="E157" s="696" t="s">
        <v>6049</v>
      </c>
      <c r="F157" s="711">
        <v>10</v>
      </c>
      <c r="G157" s="711">
        <v>50650</v>
      </c>
      <c r="H157" s="711">
        <v>1</v>
      </c>
      <c r="I157" s="711">
        <v>5065</v>
      </c>
      <c r="J157" s="711">
        <v>12</v>
      </c>
      <c r="K157" s="711">
        <v>60816</v>
      </c>
      <c r="L157" s="711">
        <v>1.2007107601184601</v>
      </c>
      <c r="M157" s="711">
        <v>5068</v>
      </c>
      <c r="N157" s="711">
        <v>12</v>
      </c>
      <c r="O157" s="711">
        <v>60822</v>
      </c>
      <c r="P157" s="701">
        <v>1.2008292201382034</v>
      </c>
      <c r="Q157" s="712">
        <v>5068.5</v>
      </c>
    </row>
    <row r="158" spans="1:17" ht="14.4" customHeight="1" x14ac:dyDescent="0.3">
      <c r="A158" s="695" t="s">
        <v>5964</v>
      </c>
      <c r="B158" s="696" t="s">
        <v>5965</v>
      </c>
      <c r="C158" s="696" t="s">
        <v>4124</v>
      </c>
      <c r="D158" s="696" t="s">
        <v>6050</v>
      </c>
      <c r="E158" s="696" t="s">
        <v>6051</v>
      </c>
      <c r="F158" s="711"/>
      <c r="G158" s="711"/>
      <c r="H158" s="711"/>
      <c r="I158" s="711"/>
      <c r="J158" s="711"/>
      <c r="K158" s="711"/>
      <c r="L158" s="711"/>
      <c r="M158" s="711"/>
      <c r="N158" s="711">
        <v>1</v>
      </c>
      <c r="O158" s="711">
        <v>5508</v>
      </c>
      <c r="P158" s="701"/>
      <c r="Q158" s="712">
        <v>5508</v>
      </c>
    </row>
    <row r="159" spans="1:17" ht="14.4" customHeight="1" x14ac:dyDescent="0.3">
      <c r="A159" s="695" t="s">
        <v>5964</v>
      </c>
      <c r="B159" s="696" t="s">
        <v>5965</v>
      </c>
      <c r="C159" s="696" t="s">
        <v>4124</v>
      </c>
      <c r="D159" s="696" t="s">
        <v>6052</v>
      </c>
      <c r="E159" s="696" t="s">
        <v>6053</v>
      </c>
      <c r="F159" s="711"/>
      <c r="G159" s="711"/>
      <c r="H159" s="711"/>
      <c r="I159" s="711"/>
      <c r="J159" s="711"/>
      <c r="K159" s="711"/>
      <c r="L159" s="711"/>
      <c r="M159" s="711"/>
      <c r="N159" s="711">
        <v>2</v>
      </c>
      <c r="O159" s="711">
        <v>1484</v>
      </c>
      <c r="P159" s="701"/>
      <c r="Q159" s="712">
        <v>742</v>
      </c>
    </row>
    <row r="160" spans="1:17" ht="14.4" customHeight="1" x14ac:dyDescent="0.3">
      <c r="A160" s="695" t="s">
        <v>5964</v>
      </c>
      <c r="B160" s="696" t="s">
        <v>5965</v>
      </c>
      <c r="C160" s="696" t="s">
        <v>4124</v>
      </c>
      <c r="D160" s="696" t="s">
        <v>6054</v>
      </c>
      <c r="E160" s="696" t="s">
        <v>6055</v>
      </c>
      <c r="F160" s="711">
        <v>329</v>
      </c>
      <c r="G160" s="711">
        <v>56588</v>
      </c>
      <c r="H160" s="711">
        <v>1</v>
      </c>
      <c r="I160" s="711">
        <v>172</v>
      </c>
      <c r="J160" s="711">
        <v>308</v>
      </c>
      <c r="K160" s="711">
        <v>53284</v>
      </c>
      <c r="L160" s="711">
        <v>0.94161306284017809</v>
      </c>
      <c r="M160" s="711">
        <v>173</v>
      </c>
      <c r="N160" s="711">
        <v>289</v>
      </c>
      <c r="O160" s="711">
        <v>50089</v>
      </c>
      <c r="P160" s="701">
        <v>0.88515232911571362</v>
      </c>
      <c r="Q160" s="712">
        <v>173.31833910034601</v>
      </c>
    </row>
    <row r="161" spans="1:17" ht="14.4" customHeight="1" x14ac:dyDescent="0.3">
      <c r="A161" s="695" t="s">
        <v>5964</v>
      </c>
      <c r="B161" s="696" t="s">
        <v>5965</v>
      </c>
      <c r="C161" s="696" t="s">
        <v>4124</v>
      </c>
      <c r="D161" s="696" t="s">
        <v>6056</v>
      </c>
      <c r="E161" s="696" t="s">
        <v>6057</v>
      </c>
      <c r="F161" s="711">
        <v>172</v>
      </c>
      <c r="G161" s="711">
        <v>342968</v>
      </c>
      <c r="H161" s="711">
        <v>1</v>
      </c>
      <c r="I161" s="711">
        <v>1994</v>
      </c>
      <c r="J161" s="711">
        <v>130</v>
      </c>
      <c r="K161" s="711">
        <v>259480</v>
      </c>
      <c r="L161" s="711">
        <v>0.75657204170651493</v>
      </c>
      <c r="M161" s="711">
        <v>1996</v>
      </c>
      <c r="N161" s="711">
        <v>168</v>
      </c>
      <c r="O161" s="711">
        <v>335457</v>
      </c>
      <c r="P161" s="701">
        <v>0.97809999766742084</v>
      </c>
      <c r="Q161" s="712">
        <v>1996.7678571428571</v>
      </c>
    </row>
    <row r="162" spans="1:17" ht="14.4" customHeight="1" x14ac:dyDescent="0.3">
      <c r="A162" s="695" t="s">
        <v>5964</v>
      </c>
      <c r="B162" s="696" t="s">
        <v>5965</v>
      </c>
      <c r="C162" s="696" t="s">
        <v>4124</v>
      </c>
      <c r="D162" s="696" t="s">
        <v>6058</v>
      </c>
      <c r="E162" s="696" t="s">
        <v>6059</v>
      </c>
      <c r="F162" s="711"/>
      <c r="G162" s="711"/>
      <c r="H162" s="711"/>
      <c r="I162" s="711"/>
      <c r="J162" s="711">
        <v>1</v>
      </c>
      <c r="K162" s="711">
        <v>2692</v>
      </c>
      <c r="L162" s="711"/>
      <c r="M162" s="711">
        <v>2692</v>
      </c>
      <c r="N162" s="711">
        <v>1</v>
      </c>
      <c r="O162" s="711">
        <v>2692</v>
      </c>
      <c r="P162" s="701"/>
      <c r="Q162" s="712">
        <v>2692</v>
      </c>
    </row>
    <row r="163" spans="1:17" ht="14.4" customHeight="1" x14ac:dyDescent="0.3">
      <c r="A163" s="695" t="s">
        <v>5964</v>
      </c>
      <c r="B163" s="696" t="s">
        <v>5965</v>
      </c>
      <c r="C163" s="696" t="s">
        <v>4124</v>
      </c>
      <c r="D163" s="696" t="s">
        <v>6060</v>
      </c>
      <c r="E163" s="696" t="s">
        <v>6061</v>
      </c>
      <c r="F163" s="711"/>
      <c r="G163" s="711"/>
      <c r="H163" s="711"/>
      <c r="I163" s="711"/>
      <c r="J163" s="711">
        <v>1</v>
      </c>
      <c r="K163" s="711">
        <v>5180</v>
      </c>
      <c r="L163" s="711"/>
      <c r="M163" s="711">
        <v>5180</v>
      </c>
      <c r="N163" s="711"/>
      <c r="O163" s="711"/>
      <c r="P163" s="701"/>
      <c r="Q163" s="712"/>
    </row>
    <row r="164" spans="1:17" ht="14.4" customHeight="1" x14ac:dyDescent="0.3">
      <c r="A164" s="695" t="s">
        <v>5964</v>
      </c>
      <c r="B164" s="696" t="s">
        <v>5965</v>
      </c>
      <c r="C164" s="696" t="s">
        <v>4124</v>
      </c>
      <c r="D164" s="696" t="s">
        <v>6062</v>
      </c>
      <c r="E164" s="696" t="s">
        <v>6063</v>
      </c>
      <c r="F164" s="711">
        <v>132</v>
      </c>
      <c r="G164" s="711">
        <v>19668</v>
      </c>
      <c r="H164" s="711">
        <v>1</v>
      </c>
      <c r="I164" s="711">
        <v>149</v>
      </c>
      <c r="J164" s="711">
        <v>122</v>
      </c>
      <c r="K164" s="711">
        <v>18300</v>
      </c>
      <c r="L164" s="711">
        <v>0.93044539353264188</v>
      </c>
      <c r="M164" s="711">
        <v>150</v>
      </c>
      <c r="N164" s="711">
        <v>118</v>
      </c>
      <c r="O164" s="711">
        <v>17728</v>
      </c>
      <c r="P164" s="701">
        <v>0.90136261948342489</v>
      </c>
      <c r="Q164" s="712">
        <v>150.23728813559322</v>
      </c>
    </row>
    <row r="165" spans="1:17" ht="14.4" customHeight="1" x14ac:dyDescent="0.3">
      <c r="A165" s="695" t="s">
        <v>5964</v>
      </c>
      <c r="B165" s="696" t="s">
        <v>5965</v>
      </c>
      <c r="C165" s="696" t="s">
        <v>4124</v>
      </c>
      <c r="D165" s="696" t="s">
        <v>6064</v>
      </c>
      <c r="E165" s="696" t="s">
        <v>6065</v>
      </c>
      <c r="F165" s="711">
        <v>101</v>
      </c>
      <c r="G165" s="711">
        <v>19392</v>
      </c>
      <c r="H165" s="711">
        <v>1</v>
      </c>
      <c r="I165" s="711">
        <v>192</v>
      </c>
      <c r="J165" s="711">
        <v>97</v>
      </c>
      <c r="K165" s="711">
        <v>18721</v>
      </c>
      <c r="L165" s="711">
        <v>0.96539810231023104</v>
      </c>
      <c r="M165" s="711">
        <v>193</v>
      </c>
      <c r="N165" s="711">
        <v>116</v>
      </c>
      <c r="O165" s="711">
        <v>22411</v>
      </c>
      <c r="P165" s="701">
        <v>1.1556827557755776</v>
      </c>
      <c r="Q165" s="712">
        <v>193.19827586206895</v>
      </c>
    </row>
    <row r="166" spans="1:17" ht="14.4" customHeight="1" x14ac:dyDescent="0.3">
      <c r="A166" s="695" t="s">
        <v>5964</v>
      </c>
      <c r="B166" s="696" t="s">
        <v>5965</v>
      </c>
      <c r="C166" s="696" t="s">
        <v>4124</v>
      </c>
      <c r="D166" s="696" t="s">
        <v>6066</v>
      </c>
      <c r="E166" s="696" t="s">
        <v>6067</v>
      </c>
      <c r="F166" s="711">
        <v>1470</v>
      </c>
      <c r="G166" s="711">
        <v>289590</v>
      </c>
      <c r="H166" s="711">
        <v>1</v>
      </c>
      <c r="I166" s="711">
        <v>197</v>
      </c>
      <c r="J166" s="711">
        <v>1292</v>
      </c>
      <c r="K166" s="711">
        <v>255816</v>
      </c>
      <c r="L166" s="711">
        <v>0.88337304464933186</v>
      </c>
      <c r="M166" s="711">
        <v>198</v>
      </c>
      <c r="N166" s="711">
        <v>1404</v>
      </c>
      <c r="O166" s="711">
        <v>278411</v>
      </c>
      <c r="P166" s="701">
        <v>0.96139714769156392</v>
      </c>
      <c r="Q166" s="712">
        <v>198.29843304843305</v>
      </c>
    </row>
    <row r="167" spans="1:17" ht="14.4" customHeight="1" x14ac:dyDescent="0.3">
      <c r="A167" s="695" t="s">
        <v>5964</v>
      </c>
      <c r="B167" s="696" t="s">
        <v>5965</v>
      </c>
      <c r="C167" s="696" t="s">
        <v>4124</v>
      </c>
      <c r="D167" s="696" t="s">
        <v>6068</v>
      </c>
      <c r="E167" s="696" t="s">
        <v>6069</v>
      </c>
      <c r="F167" s="711">
        <v>2</v>
      </c>
      <c r="G167" s="711">
        <v>828</v>
      </c>
      <c r="H167" s="711">
        <v>1</v>
      </c>
      <c r="I167" s="711">
        <v>414</v>
      </c>
      <c r="J167" s="711">
        <v>1</v>
      </c>
      <c r="K167" s="711">
        <v>415</v>
      </c>
      <c r="L167" s="711">
        <v>0.50120772946859904</v>
      </c>
      <c r="M167" s="711">
        <v>415</v>
      </c>
      <c r="N167" s="711">
        <v>1</v>
      </c>
      <c r="O167" s="711">
        <v>415</v>
      </c>
      <c r="P167" s="701">
        <v>0.50120772946859904</v>
      </c>
      <c r="Q167" s="712">
        <v>415</v>
      </c>
    </row>
    <row r="168" spans="1:17" ht="14.4" customHeight="1" x14ac:dyDescent="0.3">
      <c r="A168" s="695" t="s">
        <v>5964</v>
      </c>
      <c r="B168" s="696" t="s">
        <v>5965</v>
      </c>
      <c r="C168" s="696" t="s">
        <v>4124</v>
      </c>
      <c r="D168" s="696" t="s">
        <v>6070</v>
      </c>
      <c r="E168" s="696" t="s">
        <v>6071</v>
      </c>
      <c r="F168" s="711">
        <v>28</v>
      </c>
      <c r="G168" s="711">
        <v>4396</v>
      </c>
      <c r="H168" s="711">
        <v>1</v>
      </c>
      <c r="I168" s="711">
        <v>157</v>
      </c>
      <c r="J168" s="711">
        <v>45</v>
      </c>
      <c r="K168" s="711">
        <v>7110</v>
      </c>
      <c r="L168" s="711">
        <v>1.6173794358507734</v>
      </c>
      <c r="M168" s="711">
        <v>158</v>
      </c>
      <c r="N168" s="711">
        <v>33</v>
      </c>
      <c r="O168" s="711">
        <v>5226</v>
      </c>
      <c r="P168" s="701">
        <v>1.1888080072793448</v>
      </c>
      <c r="Q168" s="712">
        <v>158.36363636363637</v>
      </c>
    </row>
    <row r="169" spans="1:17" ht="14.4" customHeight="1" x14ac:dyDescent="0.3">
      <c r="A169" s="695" t="s">
        <v>5964</v>
      </c>
      <c r="B169" s="696" t="s">
        <v>5965</v>
      </c>
      <c r="C169" s="696" t="s">
        <v>4124</v>
      </c>
      <c r="D169" s="696" t="s">
        <v>6072</v>
      </c>
      <c r="E169" s="696" t="s">
        <v>6073</v>
      </c>
      <c r="F169" s="711"/>
      <c r="G169" s="711"/>
      <c r="H169" s="711"/>
      <c r="I169" s="711"/>
      <c r="J169" s="711"/>
      <c r="K169" s="711"/>
      <c r="L169" s="711"/>
      <c r="M169" s="711"/>
      <c r="N169" s="711">
        <v>1</v>
      </c>
      <c r="O169" s="711">
        <v>427</v>
      </c>
      <c r="P169" s="701"/>
      <c r="Q169" s="712">
        <v>427</v>
      </c>
    </row>
    <row r="170" spans="1:17" ht="14.4" customHeight="1" x14ac:dyDescent="0.3">
      <c r="A170" s="695" t="s">
        <v>5964</v>
      </c>
      <c r="B170" s="696" t="s">
        <v>5965</v>
      </c>
      <c r="C170" s="696" t="s">
        <v>4124</v>
      </c>
      <c r="D170" s="696" t="s">
        <v>6074</v>
      </c>
      <c r="E170" s="696" t="s">
        <v>6075</v>
      </c>
      <c r="F170" s="711">
        <v>6</v>
      </c>
      <c r="G170" s="711">
        <v>12696</v>
      </c>
      <c r="H170" s="711">
        <v>1</v>
      </c>
      <c r="I170" s="711">
        <v>2116</v>
      </c>
      <c r="J170" s="711">
        <v>73</v>
      </c>
      <c r="K170" s="711">
        <v>154614</v>
      </c>
      <c r="L170" s="711">
        <v>12.178166351606805</v>
      </c>
      <c r="M170" s="711">
        <v>2118</v>
      </c>
      <c r="N170" s="711">
        <v>114</v>
      </c>
      <c r="O170" s="711">
        <v>241560</v>
      </c>
      <c r="P170" s="701">
        <v>19.026465028355389</v>
      </c>
      <c r="Q170" s="712">
        <v>2118.9473684210525</v>
      </c>
    </row>
    <row r="171" spans="1:17" ht="14.4" customHeight="1" x14ac:dyDescent="0.3">
      <c r="A171" s="695" t="s">
        <v>5964</v>
      </c>
      <c r="B171" s="696" t="s">
        <v>5965</v>
      </c>
      <c r="C171" s="696" t="s">
        <v>4124</v>
      </c>
      <c r="D171" s="696" t="s">
        <v>6076</v>
      </c>
      <c r="E171" s="696" t="s">
        <v>6041</v>
      </c>
      <c r="F171" s="711">
        <v>6</v>
      </c>
      <c r="G171" s="711">
        <v>11172</v>
      </c>
      <c r="H171" s="711">
        <v>1</v>
      </c>
      <c r="I171" s="711">
        <v>1862</v>
      </c>
      <c r="J171" s="711">
        <v>8</v>
      </c>
      <c r="K171" s="711">
        <v>14912</v>
      </c>
      <c r="L171" s="711">
        <v>1.334765485141425</v>
      </c>
      <c r="M171" s="711">
        <v>1864</v>
      </c>
      <c r="N171" s="711">
        <v>16</v>
      </c>
      <c r="O171" s="711">
        <v>29830</v>
      </c>
      <c r="P171" s="701">
        <v>2.6700680272108843</v>
      </c>
      <c r="Q171" s="712">
        <v>1864.375</v>
      </c>
    </row>
    <row r="172" spans="1:17" ht="14.4" customHeight="1" x14ac:dyDescent="0.3">
      <c r="A172" s="695" t="s">
        <v>5964</v>
      </c>
      <c r="B172" s="696" t="s">
        <v>5965</v>
      </c>
      <c r="C172" s="696" t="s">
        <v>4124</v>
      </c>
      <c r="D172" s="696" t="s">
        <v>6077</v>
      </c>
      <c r="E172" s="696" t="s">
        <v>6078</v>
      </c>
      <c r="F172" s="711">
        <v>3</v>
      </c>
      <c r="G172" s="711">
        <v>471</v>
      </c>
      <c r="H172" s="711">
        <v>1</v>
      </c>
      <c r="I172" s="711">
        <v>157</v>
      </c>
      <c r="J172" s="711">
        <v>4</v>
      </c>
      <c r="K172" s="711">
        <v>632</v>
      </c>
      <c r="L172" s="711">
        <v>1.3418259023354564</v>
      </c>
      <c r="M172" s="711">
        <v>158</v>
      </c>
      <c r="N172" s="711"/>
      <c r="O172" s="711"/>
      <c r="P172" s="701"/>
      <c r="Q172" s="712"/>
    </row>
    <row r="173" spans="1:17" ht="14.4" customHeight="1" x14ac:dyDescent="0.3">
      <c r="A173" s="695" t="s">
        <v>5964</v>
      </c>
      <c r="B173" s="696" t="s">
        <v>5965</v>
      </c>
      <c r="C173" s="696" t="s">
        <v>4124</v>
      </c>
      <c r="D173" s="696" t="s">
        <v>6079</v>
      </c>
      <c r="E173" s="696" t="s">
        <v>6080</v>
      </c>
      <c r="F173" s="711"/>
      <c r="G173" s="711"/>
      <c r="H173" s="711"/>
      <c r="I173" s="711"/>
      <c r="J173" s="711"/>
      <c r="K173" s="711"/>
      <c r="L173" s="711"/>
      <c r="M173" s="711"/>
      <c r="N173" s="711">
        <v>1</v>
      </c>
      <c r="O173" s="711">
        <v>9711</v>
      </c>
      <c r="P173" s="701"/>
      <c r="Q173" s="712">
        <v>9711</v>
      </c>
    </row>
    <row r="174" spans="1:17" ht="14.4" customHeight="1" x14ac:dyDescent="0.3">
      <c r="A174" s="695" t="s">
        <v>5964</v>
      </c>
      <c r="B174" s="696" t="s">
        <v>5965</v>
      </c>
      <c r="C174" s="696" t="s">
        <v>4124</v>
      </c>
      <c r="D174" s="696" t="s">
        <v>6081</v>
      </c>
      <c r="E174" s="696" t="s">
        <v>6082</v>
      </c>
      <c r="F174" s="711">
        <v>3</v>
      </c>
      <c r="G174" s="711">
        <v>25134</v>
      </c>
      <c r="H174" s="711">
        <v>1</v>
      </c>
      <c r="I174" s="711">
        <v>8378</v>
      </c>
      <c r="J174" s="711">
        <v>5</v>
      </c>
      <c r="K174" s="711">
        <v>41920</v>
      </c>
      <c r="L174" s="711">
        <v>1.667860268958383</v>
      </c>
      <c r="M174" s="711">
        <v>8384</v>
      </c>
      <c r="N174" s="711">
        <v>9</v>
      </c>
      <c r="O174" s="711">
        <v>75467</v>
      </c>
      <c r="P174" s="701">
        <v>3.0025861382987187</v>
      </c>
      <c r="Q174" s="712">
        <v>8385.2222222222226</v>
      </c>
    </row>
    <row r="175" spans="1:17" ht="14.4" customHeight="1" x14ac:dyDescent="0.3">
      <c r="A175" s="695" t="s">
        <v>5964</v>
      </c>
      <c r="B175" s="696" t="s">
        <v>5965</v>
      </c>
      <c r="C175" s="696" t="s">
        <v>4124</v>
      </c>
      <c r="D175" s="696" t="s">
        <v>6083</v>
      </c>
      <c r="E175" s="696" t="s">
        <v>6084</v>
      </c>
      <c r="F175" s="711">
        <v>1</v>
      </c>
      <c r="G175" s="711">
        <v>1988</v>
      </c>
      <c r="H175" s="711">
        <v>1</v>
      </c>
      <c r="I175" s="711">
        <v>1988</v>
      </c>
      <c r="J175" s="711"/>
      <c r="K175" s="711"/>
      <c r="L175" s="711"/>
      <c r="M175" s="711"/>
      <c r="N175" s="711">
        <v>2</v>
      </c>
      <c r="O175" s="711">
        <v>3986</v>
      </c>
      <c r="P175" s="701">
        <v>2.0050301810865192</v>
      </c>
      <c r="Q175" s="712">
        <v>1993</v>
      </c>
    </row>
    <row r="176" spans="1:17" ht="14.4" customHeight="1" x14ac:dyDescent="0.3">
      <c r="A176" s="695" t="s">
        <v>5964</v>
      </c>
      <c r="B176" s="696" t="s">
        <v>5965</v>
      </c>
      <c r="C176" s="696" t="s">
        <v>4124</v>
      </c>
      <c r="D176" s="696" t="s">
        <v>6085</v>
      </c>
      <c r="E176" s="696" t="s">
        <v>6086</v>
      </c>
      <c r="F176" s="711"/>
      <c r="G176" s="711"/>
      <c r="H176" s="711"/>
      <c r="I176" s="711"/>
      <c r="J176" s="711"/>
      <c r="K176" s="711"/>
      <c r="L176" s="711"/>
      <c r="M176" s="711"/>
      <c r="N176" s="711">
        <v>1</v>
      </c>
      <c r="O176" s="711">
        <v>276</v>
      </c>
      <c r="P176" s="701"/>
      <c r="Q176" s="712">
        <v>276</v>
      </c>
    </row>
    <row r="177" spans="1:17" ht="14.4" customHeight="1" x14ac:dyDescent="0.3">
      <c r="A177" s="695" t="s">
        <v>6087</v>
      </c>
      <c r="B177" s="696" t="s">
        <v>6088</v>
      </c>
      <c r="C177" s="696" t="s">
        <v>4124</v>
      </c>
      <c r="D177" s="696" t="s">
        <v>6089</v>
      </c>
      <c r="E177" s="696" t="s">
        <v>6090</v>
      </c>
      <c r="F177" s="711">
        <v>371</v>
      </c>
      <c r="G177" s="711">
        <v>74942</v>
      </c>
      <c r="H177" s="711">
        <v>1</v>
      </c>
      <c r="I177" s="711">
        <v>202</v>
      </c>
      <c r="J177" s="711">
        <v>202</v>
      </c>
      <c r="K177" s="711">
        <v>41006</v>
      </c>
      <c r="L177" s="711">
        <v>0.54716981132075471</v>
      </c>
      <c r="M177" s="711">
        <v>203</v>
      </c>
      <c r="N177" s="711">
        <v>289</v>
      </c>
      <c r="O177" s="711">
        <v>58811</v>
      </c>
      <c r="P177" s="701">
        <v>0.78475354273971876</v>
      </c>
      <c r="Q177" s="712">
        <v>203.49826989619376</v>
      </c>
    </row>
    <row r="178" spans="1:17" ht="14.4" customHeight="1" x14ac:dyDescent="0.3">
      <c r="A178" s="695" t="s">
        <v>6087</v>
      </c>
      <c r="B178" s="696" t="s">
        <v>6088</v>
      </c>
      <c r="C178" s="696" t="s">
        <v>4124</v>
      </c>
      <c r="D178" s="696" t="s">
        <v>6091</v>
      </c>
      <c r="E178" s="696" t="s">
        <v>6092</v>
      </c>
      <c r="F178" s="711">
        <v>78</v>
      </c>
      <c r="G178" s="711">
        <v>22698</v>
      </c>
      <c r="H178" s="711">
        <v>1</v>
      </c>
      <c r="I178" s="711">
        <v>291</v>
      </c>
      <c r="J178" s="711">
        <v>145</v>
      </c>
      <c r="K178" s="711">
        <v>42340</v>
      </c>
      <c r="L178" s="711">
        <v>1.8653625870120716</v>
      </c>
      <c r="M178" s="711">
        <v>292</v>
      </c>
      <c r="N178" s="711">
        <v>150</v>
      </c>
      <c r="O178" s="711">
        <v>43942</v>
      </c>
      <c r="P178" s="701">
        <v>1.9359414926425236</v>
      </c>
      <c r="Q178" s="712">
        <v>292.94666666666666</v>
      </c>
    </row>
    <row r="179" spans="1:17" ht="14.4" customHeight="1" x14ac:dyDescent="0.3">
      <c r="A179" s="695" t="s">
        <v>6087</v>
      </c>
      <c r="B179" s="696" t="s">
        <v>6088</v>
      </c>
      <c r="C179" s="696" t="s">
        <v>4124</v>
      </c>
      <c r="D179" s="696" t="s">
        <v>6093</v>
      </c>
      <c r="E179" s="696" t="s">
        <v>6094</v>
      </c>
      <c r="F179" s="711">
        <v>14</v>
      </c>
      <c r="G179" s="711">
        <v>1862</v>
      </c>
      <c r="H179" s="711">
        <v>1</v>
      </c>
      <c r="I179" s="711">
        <v>133</v>
      </c>
      <c r="J179" s="711">
        <v>18</v>
      </c>
      <c r="K179" s="711">
        <v>2412</v>
      </c>
      <c r="L179" s="711">
        <v>1.2953813104189045</v>
      </c>
      <c r="M179" s="711">
        <v>134</v>
      </c>
      <c r="N179" s="711">
        <v>24</v>
      </c>
      <c r="O179" s="711">
        <v>3223</v>
      </c>
      <c r="P179" s="701">
        <v>1.7309344790547798</v>
      </c>
      <c r="Q179" s="712">
        <v>134.29166666666666</v>
      </c>
    </row>
    <row r="180" spans="1:17" ht="14.4" customHeight="1" x14ac:dyDescent="0.3">
      <c r="A180" s="695" t="s">
        <v>6087</v>
      </c>
      <c r="B180" s="696" t="s">
        <v>6088</v>
      </c>
      <c r="C180" s="696" t="s">
        <v>4124</v>
      </c>
      <c r="D180" s="696" t="s">
        <v>6095</v>
      </c>
      <c r="E180" s="696" t="s">
        <v>6094</v>
      </c>
      <c r="F180" s="711">
        <v>1</v>
      </c>
      <c r="G180" s="711">
        <v>174</v>
      </c>
      <c r="H180" s="711">
        <v>1</v>
      </c>
      <c r="I180" s="711">
        <v>174</v>
      </c>
      <c r="J180" s="711"/>
      <c r="K180" s="711"/>
      <c r="L180" s="711"/>
      <c r="M180" s="711"/>
      <c r="N180" s="711"/>
      <c r="O180" s="711"/>
      <c r="P180" s="701"/>
      <c r="Q180" s="712"/>
    </row>
    <row r="181" spans="1:17" ht="14.4" customHeight="1" x14ac:dyDescent="0.3">
      <c r="A181" s="695" t="s">
        <v>6087</v>
      </c>
      <c r="B181" s="696" t="s">
        <v>6088</v>
      </c>
      <c r="C181" s="696" t="s">
        <v>4124</v>
      </c>
      <c r="D181" s="696" t="s">
        <v>6096</v>
      </c>
      <c r="E181" s="696" t="s">
        <v>6097</v>
      </c>
      <c r="F181" s="711">
        <v>3</v>
      </c>
      <c r="G181" s="711">
        <v>474</v>
      </c>
      <c r="H181" s="711">
        <v>1</v>
      </c>
      <c r="I181" s="711">
        <v>158</v>
      </c>
      <c r="J181" s="711">
        <v>7</v>
      </c>
      <c r="K181" s="711">
        <v>1113</v>
      </c>
      <c r="L181" s="711">
        <v>2.3481012658227849</v>
      </c>
      <c r="M181" s="711">
        <v>159</v>
      </c>
      <c r="N181" s="711">
        <v>8</v>
      </c>
      <c r="O181" s="711">
        <v>1275</v>
      </c>
      <c r="P181" s="701">
        <v>2.6898734177215191</v>
      </c>
      <c r="Q181" s="712">
        <v>159.375</v>
      </c>
    </row>
    <row r="182" spans="1:17" ht="14.4" customHeight="1" x14ac:dyDescent="0.3">
      <c r="A182" s="695" t="s">
        <v>6087</v>
      </c>
      <c r="B182" s="696" t="s">
        <v>6088</v>
      </c>
      <c r="C182" s="696" t="s">
        <v>4124</v>
      </c>
      <c r="D182" s="696" t="s">
        <v>6098</v>
      </c>
      <c r="E182" s="696" t="s">
        <v>6099</v>
      </c>
      <c r="F182" s="711">
        <v>104</v>
      </c>
      <c r="G182" s="711">
        <v>27144</v>
      </c>
      <c r="H182" s="711">
        <v>1</v>
      </c>
      <c r="I182" s="711">
        <v>261</v>
      </c>
      <c r="J182" s="711">
        <v>67</v>
      </c>
      <c r="K182" s="711">
        <v>17554</v>
      </c>
      <c r="L182" s="711">
        <v>0.64669908635425877</v>
      </c>
      <c r="M182" s="711">
        <v>262</v>
      </c>
      <c r="N182" s="711">
        <v>80</v>
      </c>
      <c r="O182" s="711">
        <v>21032</v>
      </c>
      <c r="P182" s="701">
        <v>0.7748305334512231</v>
      </c>
      <c r="Q182" s="712">
        <v>262.89999999999998</v>
      </c>
    </row>
    <row r="183" spans="1:17" ht="14.4" customHeight="1" x14ac:dyDescent="0.3">
      <c r="A183" s="695" t="s">
        <v>6087</v>
      </c>
      <c r="B183" s="696" t="s">
        <v>6088</v>
      </c>
      <c r="C183" s="696" t="s">
        <v>4124</v>
      </c>
      <c r="D183" s="696" t="s">
        <v>6100</v>
      </c>
      <c r="E183" s="696" t="s">
        <v>6101</v>
      </c>
      <c r="F183" s="711">
        <v>138</v>
      </c>
      <c r="G183" s="711">
        <v>19320</v>
      </c>
      <c r="H183" s="711">
        <v>1</v>
      </c>
      <c r="I183" s="711">
        <v>140</v>
      </c>
      <c r="J183" s="711">
        <v>71</v>
      </c>
      <c r="K183" s="711">
        <v>10011</v>
      </c>
      <c r="L183" s="711">
        <v>0.51816770186335404</v>
      </c>
      <c r="M183" s="711">
        <v>141</v>
      </c>
      <c r="N183" s="711">
        <v>89</v>
      </c>
      <c r="O183" s="711">
        <v>12549</v>
      </c>
      <c r="P183" s="701">
        <v>0.64953416149068322</v>
      </c>
      <c r="Q183" s="712">
        <v>141</v>
      </c>
    </row>
    <row r="184" spans="1:17" ht="14.4" customHeight="1" x14ac:dyDescent="0.3">
      <c r="A184" s="695" t="s">
        <v>6087</v>
      </c>
      <c r="B184" s="696" t="s">
        <v>6088</v>
      </c>
      <c r="C184" s="696" t="s">
        <v>4124</v>
      </c>
      <c r="D184" s="696" t="s">
        <v>6102</v>
      </c>
      <c r="E184" s="696" t="s">
        <v>6101</v>
      </c>
      <c r="F184" s="711">
        <v>14</v>
      </c>
      <c r="G184" s="711">
        <v>1092</v>
      </c>
      <c r="H184" s="711">
        <v>1</v>
      </c>
      <c r="I184" s="711">
        <v>78</v>
      </c>
      <c r="J184" s="711">
        <v>18</v>
      </c>
      <c r="K184" s="711">
        <v>1404</v>
      </c>
      <c r="L184" s="711">
        <v>1.2857142857142858</v>
      </c>
      <c r="M184" s="711">
        <v>78</v>
      </c>
      <c r="N184" s="711">
        <v>24</v>
      </c>
      <c r="O184" s="711">
        <v>1872</v>
      </c>
      <c r="P184" s="701">
        <v>1.7142857142857142</v>
      </c>
      <c r="Q184" s="712">
        <v>78</v>
      </c>
    </row>
    <row r="185" spans="1:17" ht="14.4" customHeight="1" x14ac:dyDescent="0.3">
      <c r="A185" s="695" t="s">
        <v>6087</v>
      </c>
      <c r="B185" s="696" t="s">
        <v>6088</v>
      </c>
      <c r="C185" s="696" t="s">
        <v>4124</v>
      </c>
      <c r="D185" s="696" t="s">
        <v>6103</v>
      </c>
      <c r="E185" s="696" t="s">
        <v>6104</v>
      </c>
      <c r="F185" s="711">
        <v>138</v>
      </c>
      <c r="G185" s="711">
        <v>41676</v>
      </c>
      <c r="H185" s="711">
        <v>1</v>
      </c>
      <c r="I185" s="711">
        <v>302</v>
      </c>
      <c r="J185" s="711">
        <v>71</v>
      </c>
      <c r="K185" s="711">
        <v>21513</v>
      </c>
      <c r="L185" s="711">
        <v>0.51619637201266921</v>
      </c>
      <c r="M185" s="711">
        <v>303</v>
      </c>
      <c r="N185" s="711">
        <v>89</v>
      </c>
      <c r="O185" s="711">
        <v>27036</v>
      </c>
      <c r="P185" s="701">
        <v>0.64871868701410884</v>
      </c>
      <c r="Q185" s="712">
        <v>303.77528089887642</v>
      </c>
    </row>
    <row r="186" spans="1:17" ht="14.4" customHeight="1" x14ac:dyDescent="0.3">
      <c r="A186" s="695" t="s">
        <v>6087</v>
      </c>
      <c r="B186" s="696" t="s">
        <v>6088</v>
      </c>
      <c r="C186" s="696" t="s">
        <v>4124</v>
      </c>
      <c r="D186" s="696" t="s">
        <v>6105</v>
      </c>
      <c r="E186" s="696" t="s">
        <v>6106</v>
      </c>
      <c r="F186" s="711">
        <v>15</v>
      </c>
      <c r="G186" s="711">
        <v>2385</v>
      </c>
      <c r="H186" s="711">
        <v>1</v>
      </c>
      <c r="I186" s="711">
        <v>159</v>
      </c>
      <c r="J186" s="711">
        <v>11</v>
      </c>
      <c r="K186" s="711">
        <v>1760</v>
      </c>
      <c r="L186" s="711">
        <v>0.73794549266247378</v>
      </c>
      <c r="M186" s="711">
        <v>160</v>
      </c>
      <c r="N186" s="711">
        <v>12</v>
      </c>
      <c r="O186" s="711">
        <v>1923</v>
      </c>
      <c r="P186" s="701">
        <v>0.80628930817610067</v>
      </c>
      <c r="Q186" s="712">
        <v>160.25</v>
      </c>
    </row>
    <row r="187" spans="1:17" ht="14.4" customHeight="1" x14ac:dyDescent="0.3">
      <c r="A187" s="695" t="s">
        <v>6087</v>
      </c>
      <c r="B187" s="696" t="s">
        <v>6088</v>
      </c>
      <c r="C187" s="696" t="s">
        <v>4124</v>
      </c>
      <c r="D187" s="696" t="s">
        <v>6107</v>
      </c>
      <c r="E187" s="696" t="s">
        <v>6090</v>
      </c>
      <c r="F187" s="711">
        <v>43</v>
      </c>
      <c r="G187" s="711">
        <v>3010</v>
      </c>
      <c r="H187" s="711">
        <v>1</v>
      </c>
      <c r="I187" s="711">
        <v>70</v>
      </c>
      <c r="J187" s="711">
        <v>57</v>
      </c>
      <c r="K187" s="711">
        <v>3990</v>
      </c>
      <c r="L187" s="711">
        <v>1.3255813953488371</v>
      </c>
      <c r="M187" s="711">
        <v>70</v>
      </c>
      <c r="N187" s="711">
        <v>44</v>
      </c>
      <c r="O187" s="711">
        <v>3092</v>
      </c>
      <c r="P187" s="701">
        <v>1.0272425249169435</v>
      </c>
      <c r="Q187" s="712">
        <v>70.272727272727266</v>
      </c>
    </row>
    <row r="188" spans="1:17" ht="14.4" customHeight="1" x14ac:dyDescent="0.3">
      <c r="A188" s="695" t="s">
        <v>6087</v>
      </c>
      <c r="B188" s="696" t="s">
        <v>6088</v>
      </c>
      <c r="C188" s="696" t="s">
        <v>4124</v>
      </c>
      <c r="D188" s="696" t="s">
        <v>6108</v>
      </c>
      <c r="E188" s="696" t="s">
        <v>6109</v>
      </c>
      <c r="F188" s="711">
        <v>1</v>
      </c>
      <c r="G188" s="711">
        <v>215</v>
      </c>
      <c r="H188" s="711">
        <v>1</v>
      </c>
      <c r="I188" s="711">
        <v>215</v>
      </c>
      <c r="J188" s="711"/>
      <c r="K188" s="711"/>
      <c r="L188" s="711"/>
      <c r="M188" s="711"/>
      <c r="N188" s="711"/>
      <c r="O188" s="711"/>
      <c r="P188" s="701"/>
      <c r="Q188" s="712"/>
    </row>
    <row r="189" spans="1:17" ht="14.4" customHeight="1" x14ac:dyDescent="0.3">
      <c r="A189" s="695" t="s">
        <v>6087</v>
      </c>
      <c r="B189" s="696" t="s">
        <v>6088</v>
      </c>
      <c r="C189" s="696" t="s">
        <v>4124</v>
      </c>
      <c r="D189" s="696" t="s">
        <v>6110</v>
      </c>
      <c r="E189" s="696" t="s">
        <v>6111</v>
      </c>
      <c r="F189" s="711">
        <v>3</v>
      </c>
      <c r="G189" s="711">
        <v>3558</v>
      </c>
      <c r="H189" s="711">
        <v>1</v>
      </c>
      <c r="I189" s="711">
        <v>1186</v>
      </c>
      <c r="J189" s="711">
        <v>3</v>
      </c>
      <c r="K189" s="711">
        <v>3567</v>
      </c>
      <c r="L189" s="711">
        <v>1.0025295109612142</v>
      </c>
      <c r="M189" s="711">
        <v>1189</v>
      </c>
      <c r="N189" s="711">
        <v>4</v>
      </c>
      <c r="O189" s="711">
        <v>4764</v>
      </c>
      <c r="P189" s="701">
        <v>1.3389544688026982</v>
      </c>
      <c r="Q189" s="712">
        <v>1191</v>
      </c>
    </row>
    <row r="190" spans="1:17" ht="14.4" customHeight="1" x14ac:dyDescent="0.3">
      <c r="A190" s="695" t="s">
        <v>6087</v>
      </c>
      <c r="B190" s="696" t="s">
        <v>6088</v>
      </c>
      <c r="C190" s="696" t="s">
        <v>4124</v>
      </c>
      <c r="D190" s="696" t="s">
        <v>6112</v>
      </c>
      <c r="E190" s="696" t="s">
        <v>6113</v>
      </c>
      <c r="F190" s="711">
        <v>4</v>
      </c>
      <c r="G190" s="711">
        <v>428</v>
      </c>
      <c r="H190" s="711">
        <v>1</v>
      </c>
      <c r="I190" s="711">
        <v>107</v>
      </c>
      <c r="J190" s="711">
        <v>4</v>
      </c>
      <c r="K190" s="711">
        <v>432</v>
      </c>
      <c r="L190" s="711">
        <v>1.0093457943925233</v>
      </c>
      <c r="M190" s="711">
        <v>108</v>
      </c>
      <c r="N190" s="711">
        <v>2</v>
      </c>
      <c r="O190" s="711">
        <v>217</v>
      </c>
      <c r="P190" s="701">
        <v>0.5070093457943925</v>
      </c>
      <c r="Q190" s="712">
        <v>108.5</v>
      </c>
    </row>
    <row r="191" spans="1:17" ht="14.4" customHeight="1" x14ac:dyDescent="0.3">
      <c r="A191" s="695" t="s">
        <v>6087</v>
      </c>
      <c r="B191" s="696" t="s">
        <v>6088</v>
      </c>
      <c r="C191" s="696" t="s">
        <v>4124</v>
      </c>
      <c r="D191" s="696" t="s">
        <v>6114</v>
      </c>
      <c r="E191" s="696" t="s">
        <v>6115</v>
      </c>
      <c r="F191" s="711">
        <v>1</v>
      </c>
      <c r="G191" s="711">
        <v>318</v>
      </c>
      <c r="H191" s="711">
        <v>1</v>
      </c>
      <c r="I191" s="711">
        <v>318</v>
      </c>
      <c r="J191" s="711"/>
      <c r="K191" s="711"/>
      <c r="L191" s="711"/>
      <c r="M191" s="711"/>
      <c r="N191" s="711"/>
      <c r="O191" s="711"/>
      <c r="P191" s="701"/>
      <c r="Q191" s="712"/>
    </row>
    <row r="192" spans="1:17" ht="14.4" customHeight="1" x14ac:dyDescent="0.3">
      <c r="A192" s="695" t="s">
        <v>6116</v>
      </c>
      <c r="B192" s="696" t="s">
        <v>6117</v>
      </c>
      <c r="C192" s="696" t="s">
        <v>4124</v>
      </c>
      <c r="D192" s="696" t="s">
        <v>6118</v>
      </c>
      <c r="E192" s="696" t="s">
        <v>6119</v>
      </c>
      <c r="F192" s="711">
        <v>6</v>
      </c>
      <c r="G192" s="711">
        <v>318</v>
      </c>
      <c r="H192" s="711">
        <v>1</v>
      </c>
      <c r="I192" s="711">
        <v>53</v>
      </c>
      <c r="J192" s="711">
        <v>12</v>
      </c>
      <c r="K192" s="711">
        <v>636</v>
      </c>
      <c r="L192" s="711">
        <v>2</v>
      </c>
      <c r="M192" s="711">
        <v>53</v>
      </c>
      <c r="N192" s="711">
        <v>26</v>
      </c>
      <c r="O192" s="711">
        <v>1386</v>
      </c>
      <c r="P192" s="701">
        <v>4.3584905660377355</v>
      </c>
      <c r="Q192" s="712">
        <v>53.307692307692307</v>
      </c>
    </row>
    <row r="193" spans="1:17" ht="14.4" customHeight="1" x14ac:dyDescent="0.3">
      <c r="A193" s="695" t="s">
        <v>6116</v>
      </c>
      <c r="B193" s="696" t="s">
        <v>6117</v>
      </c>
      <c r="C193" s="696" t="s">
        <v>4124</v>
      </c>
      <c r="D193" s="696" t="s">
        <v>6120</v>
      </c>
      <c r="E193" s="696" t="s">
        <v>6121</v>
      </c>
      <c r="F193" s="711"/>
      <c r="G193" s="711"/>
      <c r="H193" s="711"/>
      <c r="I193" s="711"/>
      <c r="J193" s="711">
        <v>6</v>
      </c>
      <c r="K193" s="711">
        <v>726</v>
      </c>
      <c r="L193" s="711"/>
      <c r="M193" s="711">
        <v>121</v>
      </c>
      <c r="N193" s="711">
        <v>8</v>
      </c>
      <c r="O193" s="711">
        <v>968</v>
      </c>
      <c r="P193" s="701"/>
      <c r="Q193" s="712">
        <v>121</v>
      </c>
    </row>
    <row r="194" spans="1:17" ht="14.4" customHeight="1" x14ac:dyDescent="0.3">
      <c r="A194" s="695" t="s">
        <v>6116</v>
      </c>
      <c r="B194" s="696" t="s">
        <v>6117</v>
      </c>
      <c r="C194" s="696" t="s">
        <v>4124</v>
      </c>
      <c r="D194" s="696" t="s">
        <v>6122</v>
      </c>
      <c r="E194" s="696" t="s">
        <v>6123</v>
      </c>
      <c r="F194" s="711"/>
      <c r="G194" s="711"/>
      <c r="H194" s="711"/>
      <c r="I194" s="711"/>
      <c r="J194" s="711">
        <v>4</v>
      </c>
      <c r="K194" s="711">
        <v>696</v>
      </c>
      <c r="L194" s="711"/>
      <c r="M194" s="711">
        <v>174</v>
      </c>
      <c r="N194" s="711">
        <v>2</v>
      </c>
      <c r="O194" s="711">
        <v>350</v>
      </c>
      <c r="P194" s="701"/>
      <c r="Q194" s="712">
        <v>175</v>
      </c>
    </row>
    <row r="195" spans="1:17" ht="14.4" customHeight="1" x14ac:dyDescent="0.3">
      <c r="A195" s="695" t="s">
        <v>6116</v>
      </c>
      <c r="B195" s="696" t="s">
        <v>6117</v>
      </c>
      <c r="C195" s="696" t="s">
        <v>4124</v>
      </c>
      <c r="D195" s="696" t="s">
        <v>6124</v>
      </c>
      <c r="E195" s="696" t="s">
        <v>6125</v>
      </c>
      <c r="F195" s="711"/>
      <c r="G195" s="711"/>
      <c r="H195" s="711"/>
      <c r="I195" s="711"/>
      <c r="J195" s="711">
        <v>7</v>
      </c>
      <c r="K195" s="711">
        <v>1176</v>
      </c>
      <c r="L195" s="711"/>
      <c r="M195" s="711">
        <v>168</v>
      </c>
      <c r="N195" s="711">
        <v>2</v>
      </c>
      <c r="O195" s="711">
        <v>336</v>
      </c>
      <c r="P195" s="701"/>
      <c r="Q195" s="712">
        <v>168</v>
      </c>
    </row>
    <row r="196" spans="1:17" ht="14.4" customHeight="1" x14ac:dyDescent="0.3">
      <c r="A196" s="695" t="s">
        <v>6116</v>
      </c>
      <c r="B196" s="696" t="s">
        <v>6117</v>
      </c>
      <c r="C196" s="696" t="s">
        <v>4124</v>
      </c>
      <c r="D196" s="696" t="s">
        <v>6126</v>
      </c>
      <c r="E196" s="696" t="s">
        <v>6127</v>
      </c>
      <c r="F196" s="711">
        <v>2</v>
      </c>
      <c r="G196" s="711">
        <v>626</v>
      </c>
      <c r="H196" s="711">
        <v>1</v>
      </c>
      <c r="I196" s="711">
        <v>313</v>
      </c>
      <c r="J196" s="711">
        <v>3</v>
      </c>
      <c r="K196" s="711">
        <v>948</v>
      </c>
      <c r="L196" s="711">
        <v>1.5143769968051117</v>
      </c>
      <c r="M196" s="711">
        <v>316</v>
      </c>
      <c r="N196" s="711"/>
      <c r="O196" s="711"/>
      <c r="P196" s="701"/>
      <c r="Q196" s="712"/>
    </row>
    <row r="197" spans="1:17" ht="14.4" customHeight="1" x14ac:dyDescent="0.3">
      <c r="A197" s="695" t="s">
        <v>6116</v>
      </c>
      <c r="B197" s="696" t="s">
        <v>6117</v>
      </c>
      <c r="C197" s="696" t="s">
        <v>4124</v>
      </c>
      <c r="D197" s="696" t="s">
        <v>6128</v>
      </c>
      <c r="E197" s="696" t="s">
        <v>6129</v>
      </c>
      <c r="F197" s="711"/>
      <c r="G197" s="711"/>
      <c r="H197" s="711"/>
      <c r="I197" s="711"/>
      <c r="J197" s="711">
        <v>1</v>
      </c>
      <c r="K197" s="711">
        <v>435</v>
      </c>
      <c r="L197" s="711"/>
      <c r="M197" s="711">
        <v>435</v>
      </c>
      <c r="N197" s="711"/>
      <c r="O197" s="711"/>
      <c r="P197" s="701"/>
      <c r="Q197" s="712"/>
    </row>
    <row r="198" spans="1:17" ht="14.4" customHeight="1" x14ac:dyDescent="0.3">
      <c r="A198" s="695" t="s">
        <v>6116</v>
      </c>
      <c r="B198" s="696" t="s">
        <v>6117</v>
      </c>
      <c r="C198" s="696" t="s">
        <v>4124</v>
      </c>
      <c r="D198" s="696" t="s">
        <v>6130</v>
      </c>
      <c r="E198" s="696" t="s">
        <v>6131</v>
      </c>
      <c r="F198" s="711"/>
      <c r="G198" s="711"/>
      <c r="H198" s="711"/>
      <c r="I198" s="711"/>
      <c r="J198" s="711">
        <v>13</v>
      </c>
      <c r="K198" s="711">
        <v>4394</v>
      </c>
      <c r="L198" s="711"/>
      <c r="M198" s="711">
        <v>338</v>
      </c>
      <c r="N198" s="711"/>
      <c r="O198" s="711"/>
      <c r="P198" s="701"/>
      <c r="Q198" s="712"/>
    </row>
    <row r="199" spans="1:17" ht="14.4" customHeight="1" x14ac:dyDescent="0.3">
      <c r="A199" s="695" t="s">
        <v>6116</v>
      </c>
      <c r="B199" s="696" t="s">
        <v>6117</v>
      </c>
      <c r="C199" s="696" t="s">
        <v>4124</v>
      </c>
      <c r="D199" s="696" t="s">
        <v>6132</v>
      </c>
      <c r="E199" s="696" t="s">
        <v>6133</v>
      </c>
      <c r="F199" s="711"/>
      <c r="G199" s="711"/>
      <c r="H199" s="711"/>
      <c r="I199" s="711"/>
      <c r="J199" s="711"/>
      <c r="K199" s="711"/>
      <c r="L199" s="711"/>
      <c r="M199" s="711"/>
      <c r="N199" s="711">
        <v>2</v>
      </c>
      <c r="O199" s="711">
        <v>738</v>
      </c>
      <c r="P199" s="701"/>
      <c r="Q199" s="712">
        <v>369</v>
      </c>
    </row>
    <row r="200" spans="1:17" ht="14.4" customHeight="1" x14ac:dyDescent="0.3">
      <c r="A200" s="695" t="s">
        <v>6116</v>
      </c>
      <c r="B200" s="696" t="s">
        <v>6117</v>
      </c>
      <c r="C200" s="696" t="s">
        <v>4124</v>
      </c>
      <c r="D200" s="696" t="s">
        <v>6134</v>
      </c>
      <c r="E200" s="696" t="s">
        <v>6135</v>
      </c>
      <c r="F200" s="711"/>
      <c r="G200" s="711"/>
      <c r="H200" s="711"/>
      <c r="I200" s="711"/>
      <c r="J200" s="711"/>
      <c r="K200" s="711"/>
      <c r="L200" s="711"/>
      <c r="M200" s="711"/>
      <c r="N200" s="711">
        <v>2</v>
      </c>
      <c r="O200" s="711">
        <v>1336</v>
      </c>
      <c r="P200" s="701"/>
      <c r="Q200" s="712">
        <v>668</v>
      </c>
    </row>
    <row r="201" spans="1:17" ht="14.4" customHeight="1" x14ac:dyDescent="0.3">
      <c r="A201" s="695" t="s">
        <v>6116</v>
      </c>
      <c r="B201" s="696" t="s">
        <v>6117</v>
      </c>
      <c r="C201" s="696" t="s">
        <v>4124</v>
      </c>
      <c r="D201" s="696" t="s">
        <v>6136</v>
      </c>
      <c r="E201" s="696" t="s">
        <v>6137</v>
      </c>
      <c r="F201" s="711">
        <v>6</v>
      </c>
      <c r="G201" s="711">
        <v>1680</v>
      </c>
      <c r="H201" s="711">
        <v>1</v>
      </c>
      <c r="I201" s="711">
        <v>280</v>
      </c>
      <c r="J201" s="711">
        <v>11</v>
      </c>
      <c r="K201" s="711">
        <v>3091</v>
      </c>
      <c r="L201" s="711">
        <v>1.8398809523809523</v>
      </c>
      <c r="M201" s="711">
        <v>281</v>
      </c>
      <c r="N201" s="711">
        <v>16</v>
      </c>
      <c r="O201" s="711">
        <v>4508</v>
      </c>
      <c r="P201" s="701">
        <v>2.6833333333333331</v>
      </c>
      <c r="Q201" s="712">
        <v>281.75</v>
      </c>
    </row>
    <row r="202" spans="1:17" ht="14.4" customHeight="1" x14ac:dyDescent="0.3">
      <c r="A202" s="695" t="s">
        <v>6116</v>
      </c>
      <c r="B202" s="696" t="s">
        <v>6117</v>
      </c>
      <c r="C202" s="696" t="s">
        <v>4124</v>
      </c>
      <c r="D202" s="696" t="s">
        <v>6138</v>
      </c>
      <c r="E202" s="696" t="s">
        <v>6139</v>
      </c>
      <c r="F202" s="711"/>
      <c r="G202" s="711"/>
      <c r="H202" s="711"/>
      <c r="I202" s="711"/>
      <c r="J202" s="711">
        <v>3</v>
      </c>
      <c r="K202" s="711">
        <v>1368</v>
      </c>
      <c r="L202" s="711"/>
      <c r="M202" s="711">
        <v>456</v>
      </c>
      <c r="N202" s="711"/>
      <c r="O202" s="711"/>
      <c r="P202" s="701"/>
      <c r="Q202" s="712"/>
    </row>
    <row r="203" spans="1:17" ht="14.4" customHeight="1" x14ac:dyDescent="0.3">
      <c r="A203" s="695" t="s">
        <v>6116</v>
      </c>
      <c r="B203" s="696" t="s">
        <v>6117</v>
      </c>
      <c r="C203" s="696" t="s">
        <v>4124</v>
      </c>
      <c r="D203" s="696" t="s">
        <v>6140</v>
      </c>
      <c r="E203" s="696" t="s">
        <v>6141</v>
      </c>
      <c r="F203" s="711">
        <v>6</v>
      </c>
      <c r="G203" s="711">
        <v>2070</v>
      </c>
      <c r="H203" s="711">
        <v>1</v>
      </c>
      <c r="I203" s="711">
        <v>345</v>
      </c>
      <c r="J203" s="711">
        <v>14</v>
      </c>
      <c r="K203" s="711">
        <v>4872</v>
      </c>
      <c r="L203" s="711">
        <v>2.353623188405797</v>
      </c>
      <c r="M203" s="711">
        <v>348</v>
      </c>
      <c r="N203" s="711">
        <v>22</v>
      </c>
      <c r="O203" s="711">
        <v>7692</v>
      </c>
      <c r="P203" s="701">
        <v>3.7159420289855074</v>
      </c>
      <c r="Q203" s="712">
        <v>349.63636363636363</v>
      </c>
    </row>
    <row r="204" spans="1:17" ht="14.4" customHeight="1" x14ac:dyDescent="0.3">
      <c r="A204" s="695" t="s">
        <v>6116</v>
      </c>
      <c r="B204" s="696" t="s">
        <v>6117</v>
      </c>
      <c r="C204" s="696" t="s">
        <v>4124</v>
      </c>
      <c r="D204" s="696" t="s">
        <v>6142</v>
      </c>
      <c r="E204" s="696" t="s">
        <v>6143</v>
      </c>
      <c r="F204" s="711"/>
      <c r="G204" s="711"/>
      <c r="H204" s="711"/>
      <c r="I204" s="711"/>
      <c r="J204" s="711"/>
      <c r="K204" s="711"/>
      <c r="L204" s="711"/>
      <c r="M204" s="711"/>
      <c r="N204" s="711">
        <v>5</v>
      </c>
      <c r="O204" s="711">
        <v>577</v>
      </c>
      <c r="P204" s="701"/>
      <c r="Q204" s="712">
        <v>115.4</v>
      </c>
    </row>
    <row r="205" spans="1:17" ht="14.4" customHeight="1" x14ac:dyDescent="0.3">
      <c r="A205" s="695" t="s">
        <v>6116</v>
      </c>
      <c r="B205" s="696" t="s">
        <v>6117</v>
      </c>
      <c r="C205" s="696" t="s">
        <v>4124</v>
      </c>
      <c r="D205" s="696" t="s">
        <v>6144</v>
      </c>
      <c r="E205" s="696" t="s">
        <v>6145</v>
      </c>
      <c r="F205" s="711">
        <v>1</v>
      </c>
      <c r="G205" s="711">
        <v>425</v>
      </c>
      <c r="H205" s="711">
        <v>1</v>
      </c>
      <c r="I205" s="711">
        <v>425</v>
      </c>
      <c r="J205" s="711">
        <v>2</v>
      </c>
      <c r="K205" s="711">
        <v>858</v>
      </c>
      <c r="L205" s="711">
        <v>2.0188235294117649</v>
      </c>
      <c r="M205" s="711">
        <v>429</v>
      </c>
      <c r="N205" s="711"/>
      <c r="O205" s="711"/>
      <c r="P205" s="701"/>
      <c r="Q205" s="712"/>
    </row>
    <row r="206" spans="1:17" ht="14.4" customHeight="1" x14ac:dyDescent="0.3">
      <c r="A206" s="695" t="s">
        <v>6116</v>
      </c>
      <c r="B206" s="696" t="s">
        <v>6117</v>
      </c>
      <c r="C206" s="696" t="s">
        <v>4124</v>
      </c>
      <c r="D206" s="696" t="s">
        <v>6146</v>
      </c>
      <c r="E206" s="696" t="s">
        <v>6147</v>
      </c>
      <c r="F206" s="711">
        <v>2</v>
      </c>
      <c r="G206" s="711">
        <v>106</v>
      </c>
      <c r="H206" s="711">
        <v>1</v>
      </c>
      <c r="I206" s="711">
        <v>53</v>
      </c>
      <c r="J206" s="711">
        <v>6</v>
      </c>
      <c r="K206" s="711">
        <v>318</v>
      </c>
      <c r="L206" s="711">
        <v>3</v>
      </c>
      <c r="M206" s="711">
        <v>53</v>
      </c>
      <c r="N206" s="711">
        <v>10</v>
      </c>
      <c r="O206" s="711">
        <v>532</v>
      </c>
      <c r="P206" s="701">
        <v>5.0188679245283021</v>
      </c>
      <c r="Q206" s="712">
        <v>53.2</v>
      </c>
    </row>
    <row r="207" spans="1:17" ht="14.4" customHeight="1" x14ac:dyDescent="0.3">
      <c r="A207" s="695" t="s">
        <v>6116</v>
      </c>
      <c r="B207" s="696" t="s">
        <v>6117</v>
      </c>
      <c r="C207" s="696" t="s">
        <v>4124</v>
      </c>
      <c r="D207" s="696" t="s">
        <v>6148</v>
      </c>
      <c r="E207" s="696" t="s">
        <v>6149</v>
      </c>
      <c r="F207" s="711">
        <v>4</v>
      </c>
      <c r="G207" s="711">
        <v>656</v>
      </c>
      <c r="H207" s="711">
        <v>1</v>
      </c>
      <c r="I207" s="711">
        <v>164</v>
      </c>
      <c r="J207" s="711">
        <v>25</v>
      </c>
      <c r="K207" s="711">
        <v>4125</v>
      </c>
      <c r="L207" s="711">
        <v>6.288109756097561</v>
      </c>
      <c r="M207" s="711">
        <v>165</v>
      </c>
      <c r="N207" s="711">
        <v>29</v>
      </c>
      <c r="O207" s="711">
        <v>4806</v>
      </c>
      <c r="P207" s="701">
        <v>7.3262195121951219</v>
      </c>
      <c r="Q207" s="712">
        <v>165.72413793103448</v>
      </c>
    </row>
    <row r="208" spans="1:17" ht="14.4" customHeight="1" x14ac:dyDescent="0.3">
      <c r="A208" s="695" t="s">
        <v>6116</v>
      </c>
      <c r="B208" s="696" t="s">
        <v>6117</v>
      </c>
      <c r="C208" s="696" t="s">
        <v>4124</v>
      </c>
      <c r="D208" s="696" t="s">
        <v>6150</v>
      </c>
      <c r="E208" s="696" t="s">
        <v>6151</v>
      </c>
      <c r="F208" s="711"/>
      <c r="G208" s="711"/>
      <c r="H208" s="711"/>
      <c r="I208" s="711"/>
      <c r="J208" s="711"/>
      <c r="K208" s="711"/>
      <c r="L208" s="711"/>
      <c r="M208" s="711"/>
      <c r="N208" s="711">
        <v>4</v>
      </c>
      <c r="O208" s="711">
        <v>318</v>
      </c>
      <c r="P208" s="701"/>
      <c r="Q208" s="712">
        <v>79.5</v>
      </c>
    </row>
    <row r="209" spans="1:17" ht="14.4" customHeight="1" x14ac:dyDescent="0.3">
      <c r="A209" s="695" t="s">
        <v>6116</v>
      </c>
      <c r="B209" s="696" t="s">
        <v>6117</v>
      </c>
      <c r="C209" s="696" t="s">
        <v>4124</v>
      </c>
      <c r="D209" s="696" t="s">
        <v>6152</v>
      </c>
      <c r="E209" s="696" t="s">
        <v>6153</v>
      </c>
      <c r="F209" s="711">
        <v>2</v>
      </c>
      <c r="G209" s="711">
        <v>318</v>
      </c>
      <c r="H209" s="711">
        <v>1</v>
      </c>
      <c r="I209" s="711">
        <v>159</v>
      </c>
      <c r="J209" s="711">
        <v>1</v>
      </c>
      <c r="K209" s="711">
        <v>160</v>
      </c>
      <c r="L209" s="711">
        <v>0.50314465408805031</v>
      </c>
      <c r="M209" s="711">
        <v>160</v>
      </c>
      <c r="N209" s="711">
        <v>5</v>
      </c>
      <c r="O209" s="711">
        <v>806</v>
      </c>
      <c r="P209" s="701">
        <v>2.5345911949685536</v>
      </c>
      <c r="Q209" s="712">
        <v>161.19999999999999</v>
      </c>
    </row>
    <row r="210" spans="1:17" ht="14.4" customHeight="1" x14ac:dyDescent="0.3">
      <c r="A210" s="695" t="s">
        <v>6116</v>
      </c>
      <c r="B210" s="696" t="s">
        <v>6117</v>
      </c>
      <c r="C210" s="696" t="s">
        <v>4124</v>
      </c>
      <c r="D210" s="696" t="s">
        <v>6154</v>
      </c>
      <c r="E210" s="696" t="s">
        <v>6155</v>
      </c>
      <c r="F210" s="711"/>
      <c r="G210" s="711"/>
      <c r="H210" s="711"/>
      <c r="I210" s="711"/>
      <c r="J210" s="711"/>
      <c r="K210" s="711"/>
      <c r="L210" s="711"/>
      <c r="M210" s="711"/>
      <c r="N210" s="711">
        <v>2</v>
      </c>
      <c r="O210" s="711">
        <v>489</v>
      </c>
      <c r="P210" s="701"/>
      <c r="Q210" s="712">
        <v>244.5</v>
      </c>
    </row>
    <row r="211" spans="1:17" ht="14.4" customHeight="1" x14ac:dyDescent="0.3">
      <c r="A211" s="695" t="s">
        <v>6116</v>
      </c>
      <c r="B211" s="696" t="s">
        <v>6156</v>
      </c>
      <c r="C211" s="696" t="s">
        <v>4124</v>
      </c>
      <c r="D211" s="696" t="s">
        <v>6157</v>
      </c>
      <c r="E211" s="696" t="s">
        <v>6158</v>
      </c>
      <c r="F211" s="711"/>
      <c r="G211" s="711"/>
      <c r="H211" s="711"/>
      <c r="I211" s="711"/>
      <c r="J211" s="711">
        <v>2</v>
      </c>
      <c r="K211" s="711">
        <v>2070</v>
      </c>
      <c r="L211" s="711"/>
      <c r="M211" s="711">
        <v>1035</v>
      </c>
      <c r="N211" s="711"/>
      <c r="O211" s="711"/>
      <c r="P211" s="701"/>
      <c r="Q211" s="712"/>
    </row>
    <row r="212" spans="1:17" ht="14.4" customHeight="1" x14ac:dyDescent="0.3">
      <c r="A212" s="695" t="s">
        <v>6116</v>
      </c>
      <c r="B212" s="696" t="s">
        <v>6156</v>
      </c>
      <c r="C212" s="696" t="s">
        <v>4124</v>
      </c>
      <c r="D212" s="696" t="s">
        <v>6159</v>
      </c>
      <c r="E212" s="696" t="s">
        <v>6160</v>
      </c>
      <c r="F212" s="711"/>
      <c r="G212" s="711"/>
      <c r="H212" s="711"/>
      <c r="I212" s="711"/>
      <c r="J212" s="711">
        <v>1</v>
      </c>
      <c r="K212" s="711">
        <v>217</v>
      </c>
      <c r="L212" s="711"/>
      <c r="M212" s="711">
        <v>217</v>
      </c>
      <c r="N212" s="711"/>
      <c r="O212" s="711"/>
      <c r="P212" s="701"/>
      <c r="Q212" s="712"/>
    </row>
    <row r="213" spans="1:17" ht="14.4" customHeight="1" x14ac:dyDescent="0.3">
      <c r="A213" s="695" t="s">
        <v>6161</v>
      </c>
      <c r="B213" s="696" t="s">
        <v>1233</v>
      </c>
      <c r="C213" s="696" t="s">
        <v>4124</v>
      </c>
      <c r="D213" s="696" t="s">
        <v>6162</v>
      </c>
      <c r="E213" s="696" t="s">
        <v>6163</v>
      </c>
      <c r="F213" s="711">
        <v>413</v>
      </c>
      <c r="G213" s="711">
        <v>65254</v>
      </c>
      <c r="H213" s="711">
        <v>1</v>
      </c>
      <c r="I213" s="711">
        <v>158</v>
      </c>
      <c r="J213" s="711">
        <v>415</v>
      </c>
      <c r="K213" s="711">
        <v>65985</v>
      </c>
      <c r="L213" s="711">
        <v>1.0112023783982591</v>
      </c>
      <c r="M213" s="711">
        <v>159</v>
      </c>
      <c r="N213" s="711">
        <v>390</v>
      </c>
      <c r="O213" s="711">
        <v>62105</v>
      </c>
      <c r="P213" s="701">
        <v>0.9517424219204953</v>
      </c>
      <c r="Q213" s="712">
        <v>159.24358974358975</v>
      </c>
    </row>
    <row r="214" spans="1:17" ht="14.4" customHeight="1" x14ac:dyDescent="0.3">
      <c r="A214" s="695" t="s">
        <v>6161</v>
      </c>
      <c r="B214" s="696" t="s">
        <v>1233</v>
      </c>
      <c r="C214" s="696" t="s">
        <v>4124</v>
      </c>
      <c r="D214" s="696" t="s">
        <v>6164</v>
      </c>
      <c r="E214" s="696" t="s">
        <v>6165</v>
      </c>
      <c r="F214" s="711">
        <v>34</v>
      </c>
      <c r="G214" s="711">
        <v>1326</v>
      </c>
      <c r="H214" s="711">
        <v>1</v>
      </c>
      <c r="I214" s="711">
        <v>39</v>
      </c>
      <c r="J214" s="711">
        <v>25</v>
      </c>
      <c r="K214" s="711">
        <v>975</v>
      </c>
      <c r="L214" s="711">
        <v>0.73529411764705888</v>
      </c>
      <c r="M214" s="711">
        <v>39</v>
      </c>
      <c r="N214" s="711">
        <v>47</v>
      </c>
      <c r="O214" s="711">
        <v>1846</v>
      </c>
      <c r="P214" s="701">
        <v>1.392156862745098</v>
      </c>
      <c r="Q214" s="712">
        <v>39.276595744680854</v>
      </c>
    </row>
    <row r="215" spans="1:17" ht="14.4" customHeight="1" x14ac:dyDescent="0.3">
      <c r="A215" s="695" t="s">
        <v>6161</v>
      </c>
      <c r="B215" s="696" t="s">
        <v>1233</v>
      </c>
      <c r="C215" s="696" t="s">
        <v>4124</v>
      </c>
      <c r="D215" s="696" t="s">
        <v>6166</v>
      </c>
      <c r="E215" s="696" t="s">
        <v>6167</v>
      </c>
      <c r="F215" s="711">
        <v>1</v>
      </c>
      <c r="G215" s="711">
        <v>404</v>
      </c>
      <c r="H215" s="711">
        <v>1</v>
      </c>
      <c r="I215" s="711">
        <v>404</v>
      </c>
      <c r="J215" s="711"/>
      <c r="K215" s="711"/>
      <c r="L215" s="711"/>
      <c r="M215" s="711"/>
      <c r="N215" s="711"/>
      <c r="O215" s="711"/>
      <c r="P215" s="701"/>
      <c r="Q215" s="712"/>
    </row>
    <row r="216" spans="1:17" ht="14.4" customHeight="1" x14ac:dyDescent="0.3">
      <c r="A216" s="695" t="s">
        <v>6161</v>
      </c>
      <c r="B216" s="696" t="s">
        <v>1233</v>
      </c>
      <c r="C216" s="696" t="s">
        <v>4124</v>
      </c>
      <c r="D216" s="696" t="s">
        <v>6168</v>
      </c>
      <c r="E216" s="696" t="s">
        <v>6169</v>
      </c>
      <c r="F216" s="711">
        <v>5</v>
      </c>
      <c r="G216" s="711">
        <v>1910</v>
      </c>
      <c r="H216" s="711">
        <v>1</v>
      </c>
      <c r="I216" s="711">
        <v>382</v>
      </c>
      <c r="J216" s="711">
        <v>1</v>
      </c>
      <c r="K216" s="711">
        <v>382</v>
      </c>
      <c r="L216" s="711">
        <v>0.2</v>
      </c>
      <c r="M216" s="711">
        <v>382</v>
      </c>
      <c r="N216" s="711">
        <v>3</v>
      </c>
      <c r="O216" s="711">
        <v>1146</v>
      </c>
      <c r="P216" s="701">
        <v>0.6</v>
      </c>
      <c r="Q216" s="712">
        <v>382</v>
      </c>
    </row>
    <row r="217" spans="1:17" ht="14.4" customHeight="1" x14ac:dyDescent="0.3">
      <c r="A217" s="695" t="s">
        <v>6161</v>
      </c>
      <c r="B217" s="696" t="s">
        <v>1233</v>
      </c>
      <c r="C217" s="696" t="s">
        <v>4124</v>
      </c>
      <c r="D217" s="696" t="s">
        <v>6170</v>
      </c>
      <c r="E217" s="696" t="s">
        <v>6171</v>
      </c>
      <c r="F217" s="711">
        <v>1</v>
      </c>
      <c r="G217" s="711">
        <v>40</v>
      </c>
      <c r="H217" s="711">
        <v>1</v>
      </c>
      <c r="I217" s="711">
        <v>40</v>
      </c>
      <c r="J217" s="711"/>
      <c r="K217" s="711"/>
      <c r="L217" s="711"/>
      <c r="M217" s="711"/>
      <c r="N217" s="711">
        <v>1</v>
      </c>
      <c r="O217" s="711">
        <v>41</v>
      </c>
      <c r="P217" s="701">
        <v>1.0249999999999999</v>
      </c>
      <c r="Q217" s="712">
        <v>41</v>
      </c>
    </row>
    <row r="218" spans="1:17" ht="14.4" customHeight="1" x14ac:dyDescent="0.3">
      <c r="A218" s="695" t="s">
        <v>6161</v>
      </c>
      <c r="B218" s="696" t="s">
        <v>1233</v>
      </c>
      <c r="C218" s="696" t="s">
        <v>4124</v>
      </c>
      <c r="D218" s="696" t="s">
        <v>6172</v>
      </c>
      <c r="E218" s="696" t="s">
        <v>6173</v>
      </c>
      <c r="F218" s="711">
        <v>2</v>
      </c>
      <c r="G218" s="711">
        <v>980</v>
      </c>
      <c r="H218" s="711">
        <v>1</v>
      </c>
      <c r="I218" s="711">
        <v>490</v>
      </c>
      <c r="J218" s="711"/>
      <c r="K218" s="711"/>
      <c r="L218" s="711"/>
      <c r="M218" s="711"/>
      <c r="N218" s="711">
        <v>2</v>
      </c>
      <c r="O218" s="711">
        <v>980</v>
      </c>
      <c r="P218" s="701">
        <v>1</v>
      </c>
      <c r="Q218" s="712">
        <v>490</v>
      </c>
    </row>
    <row r="219" spans="1:17" ht="14.4" customHeight="1" x14ac:dyDescent="0.3">
      <c r="A219" s="695" t="s">
        <v>6161</v>
      </c>
      <c r="B219" s="696" t="s">
        <v>1233</v>
      </c>
      <c r="C219" s="696" t="s">
        <v>4124</v>
      </c>
      <c r="D219" s="696" t="s">
        <v>6174</v>
      </c>
      <c r="E219" s="696" t="s">
        <v>6175</v>
      </c>
      <c r="F219" s="711">
        <v>8</v>
      </c>
      <c r="G219" s="711">
        <v>248</v>
      </c>
      <c r="H219" s="711">
        <v>1</v>
      </c>
      <c r="I219" s="711">
        <v>31</v>
      </c>
      <c r="J219" s="711">
        <v>5</v>
      </c>
      <c r="K219" s="711">
        <v>155</v>
      </c>
      <c r="L219" s="711">
        <v>0.625</v>
      </c>
      <c r="M219" s="711">
        <v>31</v>
      </c>
      <c r="N219" s="711">
        <v>5</v>
      </c>
      <c r="O219" s="711">
        <v>155</v>
      </c>
      <c r="P219" s="701">
        <v>0.625</v>
      </c>
      <c r="Q219" s="712">
        <v>31</v>
      </c>
    </row>
    <row r="220" spans="1:17" ht="14.4" customHeight="1" x14ac:dyDescent="0.3">
      <c r="A220" s="695" t="s">
        <v>6161</v>
      </c>
      <c r="B220" s="696" t="s">
        <v>1233</v>
      </c>
      <c r="C220" s="696" t="s">
        <v>4124</v>
      </c>
      <c r="D220" s="696" t="s">
        <v>6176</v>
      </c>
      <c r="E220" s="696" t="s">
        <v>6177</v>
      </c>
      <c r="F220" s="711"/>
      <c r="G220" s="711"/>
      <c r="H220" s="711"/>
      <c r="I220" s="711"/>
      <c r="J220" s="711"/>
      <c r="K220" s="711"/>
      <c r="L220" s="711"/>
      <c r="M220" s="711"/>
      <c r="N220" s="711">
        <v>1</v>
      </c>
      <c r="O220" s="711">
        <v>379</v>
      </c>
      <c r="P220" s="701"/>
      <c r="Q220" s="712">
        <v>379</v>
      </c>
    </row>
    <row r="221" spans="1:17" ht="14.4" customHeight="1" x14ac:dyDescent="0.3">
      <c r="A221" s="695" t="s">
        <v>6161</v>
      </c>
      <c r="B221" s="696" t="s">
        <v>1233</v>
      </c>
      <c r="C221" s="696" t="s">
        <v>4124</v>
      </c>
      <c r="D221" s="696" t="s">
        <v>6178</v>
      </c>
      <c r="E221" s="696" t="s">
        <v>6179</v>
      </c>
      <c r="F221" s="711">
        <v>110</v>
      </c>
      <c r="G221" s="711">
        <v>12320</v>
      </c>
      <c r="H221" s="711">
        <v>1</v>
      </c>
      <c r="I221" s="711">
        <v>112</v>
      </c>
      <c r="J221" s="711">
        <v>101</v>
      </c>
      <c r="K221" s="711">
        <v>11413</v>
      </c>
      <c r="L221" s="711">
        <v>0.92637987012987011</v>
      </c>
      <c r="M221" s="711">
        <v>113</v>
      </c>
      <c r="N221" s="711">
        <v>147</v>
      </c>
      <c r="O221" s="711">
        <v>16677</v>
      </c>
      <c r="P221" s="701">
        <v>1.3536525974025975</v>
      </c>
      <c r="Q221" s="712">
        <v>113.44897959183673</v>
      </c>
    </row>
    <row r="222" spans="1:17" ht="14.4" customHeight="1" x14ac:dyDescent="0.3">
      <c r="A222" s="695" t="s">
        <v>6161</v>
      </c>
      <c r="B222" s="696" t="s">
        <v>1233</v>
      </c>
      <c r="C222" s="696" t="s">
        <v>4124</v>
      </c>
      <c r="D222" s="696" t="s">
        <v>6180</v>
      </c>
      <c r="E222" s="696" t="s">
        <v>6181</v>
      </c>
      <c r="F222" s="711">
        <v>32</v>
      </c>
      <c r="G222" s="711">
        <v>2656</v>
      </c>
      <c r="H222" s="711">
        <v>1</v>
      </c>
      <c r="I222" s="711">
        <v>83</v>
      </c>
      <c r="J222" s="711">
        <v>31</v>
      </c>
      <c r="K222" s="711">
        <v>2604</v>
      </c>
      <c r="L222" s="711">
        <v>0.98042168674698793</v>
      </c>
      <c r="M222" s="711">
        <v>84</v>
      </c>
      <c r="N222" s="711">
        <v>78</v>
      </c>
      <c r="O222" s="711">
        <v>6573</v>
      </c>
      <c r="P222" s="701">
        <v>2.4747740963855422</v>
      </c>
      <c r="Q222" s="712">
        <v>84.269230769230774</v>
      </c>
    </row>
    <row r="223" spans="1:17" ht="14.4" customHeight="1" x14ac:dyDescent="0.3">
      <c r="A223" s="695" t="s">
        <v>6161</v>
      </c>
      <c r="B223" s="696" t="s">
        <v>1233</v>
      </c>
      <c r="C223" s="696" t="s">
        <v>4124</v>
      </c>
      <c r="D223" s="696" t="s">
        <v>6182</v>
      </c>
      <c r="E223" s="696" t="s">
        <v>6183</v>
      </c>
      <c r="F223" s="711">
        <v>16</v>
      </c>
      <c r="G223" s="711">
        <v>336</v>
      </c>
      <c r="H223" s="711">
        <v>1</v>
      </c>
      <c r="I223" s="711">
        <v>21</v>
      </c>
      <c r="J223" s="711">
        <v>12</v>
      </c>
      <c r="K223" s="711">
        <v>252</v>
      </c>
      <c r="L223" s="711">
        <v>0.75</v>
      </c>
      <c r="M223" s="711">
        <v>21</v>
      </c>
      <c r="N223" s="711">
        <v>14</v>
      </c>
      <c r="O223" s="711">
        <v>294</v>
      </c>
      <c r="P223" s="701">
        <v>0.875</v>
      </c>
      <c r="Q223" s="712">
        <v>21</v>
      </c>
    </row>
    <row r="224" spans="1:17" ht="14.4" customHeight="1" x14ac:dyDescent="0.3">
      <c r="A224" s="695" t="s">
        <v>6161</v>
      </c>
      <c r="B224" s="696" t="s">
        <v>1233</v>
      </c>
      <c r="C224" s="696" t="s">
        <v>4124</v>
      </c>
      <c r="D224" s="696" t="s">
        <v>6184</v>
      </c>
      <c r="E224" s="696" t="s">
        <v>6185</v>
      </c>
      <c r="F224" s="711">
        <v>15</v>
      </c>
      <c r="G224" s="711">
        <v>7290</v>
      </c>
      <c r="H224" s="711">
        <v>1</v>
      </c>
      <c r="I224" s="711">
        <v>486</v>
      </c>
      <c r="J224" s="711"/>
      <c r="K224" s="711"/>
      <c r="L224" s="711"/>
      <c r="M224" s="711"/>
      <c r="N224" s="711">
        <v>5</v>
      </c>
      <c r="O224" s="711">
        <v>2430</v>
      </c>
      <c r="P224" s="701">
        <v>0.33333333333333331</v>
      </c>
      <c r="Q224" s="712">
        <v>486</v>
      </c>
    </row>
    <row r="225" spans="1:17" ht="14.4" customHeight="1" x14ac:dyDescent="0.3">
      <c r="A225" s="695" t="s">
        <v>6161</v>
      </c>
      <c r="B225" s="696" t="s">
        <v>1233</v>
      </c>
      <c r="C225" s="696" t="s">
        <v>4124</v>
      </c>
      <c r="D225" s="696" t="s">
        <v>6186</v>
      </c>
      <c r="E225" s="696" t="s">
        <v>6187</v>
      </c>
      <c r="F225" s="711">
        <v>17</v>
      </c>
      <c r="G225" s="711">
        <v>680</v>
      </c>
      <c r="H225" s="711">
        <v>1</v>
      </c>
      <c r="I225" s="711">
        <v>40</v>
      </c>
      <c r="J225" s="711">
        <v>12</v>
      </c>
      <c r="K225" s="711">
        <v>480</v>
      </c>
      <c r="L225" s="711">
        <v>0.70588235294117652</v>
      </c>
      <c r="M225" s="711">
        <v>40</v>
      </c>
      <c r="N225" s="711">
        <v>30</v>
      </c>
      <c r="O225" s="711">
        <v>1207</v>
      </c>
      <c r="P225" s="701">
        <v>1.7749999999999999</v>
      </c>
      <c r="Q225" s="712">
        <v>40.233333333333334</v>
      </c>
    </row>
    <row r="226" spans="1:17" ht="14.4" customHeight="1" x14ac:dyDescent="0.3">
      <c r="A226" s="695" t="s">
        <v>6161</v>
      </c>
      <c r="B226" s="696" t="s">
        <v>1233</v>
      </c>
      <c r="C226" s="696" t="s">
        <v>4124</v>
      </c>
      <c r="D226" s="696" t="s">
        <v>6188</v>
      </c>
      <c r="E226" s="696" t="s">
        <v>6189</v>
      </c>
      <c r="F226" s="711"/>
      <c r="G226" s="711"/>
      <c r="H226" s="711"/>
      <c r="I226" s="711"/>
      <c r="J226" s="711"/>
      <c r="K226" s="711"/>
      <c r="L226" s="711"/>
      <c r="M226" s="711"/>
      <c r="N226" s="711">
        <v>1</v>
      </c>
      <c r="O226" s="711">
        <v>604</v>
      </c>
      <c r="P226" s="701"/>
      <c r="Q226" s="712">
        <v>604</v>
      </c>
    </row>
    <row r="227" spans="1:17" ht="14.4" customHeight="1" thickBot="1" x14ac:dyDescent="0.35">
      <c r="A227" s="703" t="s">
        <v>6161</v>
      </c>
      <c r="B227" s="704" t="s">
        <v>1233</v>
      </c>
      <c r="C227" s="704" t="s">
        <v>4124</v>
      </c>
      <c r="D227" s="704" t="s">
        <v>6190</v>
      </c>
      <c r="E227" s="704" t="s">
        <v>6191</v>
      </c>
      <c r="F227" s="713">
        <v>1</v>
      </c>
      <c r="G227" s="713">
        <v>961</v>
      </c>
      <c r="H227" s="713">
        <v>1</v>
      </c>
      <c r="I227" s="713">
        <v>961</v>
      </c>
      <c r="J227" s="713"/>
      <c r="K227" s="713"/>
      <c r="L227" s="713"/>
      <c r="M227" s="713"/>
      <c r="N227" s="713"/>
      <c r="O227" s="713"/>
      <c r="P227" s="709"/>
      <c r="Q227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9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2610</v>
      </c>
      <c r="D3" s="197">
        <f>SUBTOTAL(9,D6:D1048576)</f>
        <v>2486</v>
      </c>
      <c r="E3" s="197">
        <f>SUBTOTAL(9,E6:E1048576)</f>
        <v>2555</v>
      </c>
      <c r="F3" s="198">
        <f>IF(OR(E3=0,C3=0),"",E3/C3)</f>
        <v>0.97892720306513414</v>
      </c>
      <c r="G3" s="199">
        <f>SUBTOTAL(9,G6:G1048576)</f>
        <v>6257710</v>
      </c>
      <c r="H3" s="200">
        <f>SUBTOTAL(9,H6:H1048576)</f>
        <v>6057488</v>
      </c>
      <c r="I3" s="200">
        <f>SUBTOTAL(9,I6:I1048576)</f>
        <v>6167115</v>
      </c>
      <c r="J3" s="198">
        <f>IF(OR(I3=0,G3=0),"",I3/G3)</f>
        <v>0.98552265924755222</v>
      </c>
      <c r="K3" s="199">
        <f>SUBTOTAL(9,K6:K1048576)</f>
        <v>1013800</v>
      </c>
      <c r="L3" s="200">
        <f>SUBTOTAL(9,L6:L1048576)</f>
        <v>955240</v>
      </c>
      <c r="M3" s="200">
        <f>SUBTOTAL(9,M6:M1048576)</f>
        <v>989420</v>
      </c>
      <c r="N3" s="201">
        <f>IF(OR(M3=0,E3=0),"",M3/E3)</f>
        <v>387.2485322896282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5"/>
      <c r="B5" s="866"/>
      <c r="C5" s="873">
        <v>2012</v>
      </c>
      <c r="D5" s="873">
        <v>2013</v>
      </c>
      <c r="E5" s="873">
        <v>2014</v>
      </c>
      <c r="F5" s="874" t="s">
        <v>2</v>
      </c>
      <c r="G5" s="884">
        <v>2012</v>
      </c>
      <c r="H5" s="873">
        <v>2013</v>
      </c>
      <c r="I5" s="873">
        <v>2014</v>
      </c>
      <c r="J5" s="874" t="s">
        <v>2</v>
      </c>
      <c r="K5" s="884">
        <v>2012</v>
      </c>
      <c r="L5" s="873">
        <v>2013</v>
      </c>
      <c r="M5" s="873">
        <v>2014</v>
      </c>
      <c r="N5" s="891" t="s">
        <v>93</v>
      </c>
    </row>
    <row r="6" spans="1:14" ht="14.4" customHeight="1" x14ac:dyDescent="0.3">
      <c r="A6" s="867" t="s">
        <v>5168</v>
      </c>
      <c r="B6" s="870" t="s">
        <v>6193</v>
      </c>
      <c r="C6" s="875">
        <v>2140</v>
      </c>
      <c r="D6" s="876">
        <v>2002</v>
      </c>
      <c r="E6" s="876">
        <v>2066</v>
      </c>
      <c r="F6" s="881">
        <v>0.96542056074766358</v>
      </c>
      <c r="G6" s="885">
        <v>2075656</v>
      </c>
      <c r="H6" s="886">
        <v>2005803</v>
      </c>
      <c r="I6" s="886">
        <v>2028572</v>
      </c>
      <c r="J6" s="881">
        <v>0.97731608705874196</v>
      </c>
      <c r="K6" s="885">
        <v>256800</v>
      </c>
      <c r="L6" s="886">
        <v>240240</v>
      </c>
      <c r="M6" s="886">
        <v>247920</v>
      </c>
      <c r="N6" s="892">
        <v>120</v>
      </c>
    </row>
    <row r="7" spans="1:14" ht="14.4" customHeight="1" x14ac:dyDescent="0.3">
      <c r="A7" s="868" t="s">
        <v>5432</v>
      </c>
      <c r="B7" s="871" t="s">
        <v>6194</v>
      </c>
      <c r="C7" s="877">
        <v>292</v>
      </c>
      <c r="D7" s="878">
        <v>254</v>
      </c>
      <c r="E7" s="878">
        <v>258</v>
      </c>
      <c r="F7" s="882">
        <v>0.88356164383561642</v>
      </c>
      <c r="G7" s="887">
        <v>3124623</v>
      </c>
      <c r="H7" s="888">
        <v>2719524</v>
      </c>
      <c r="I7" s="888">
        <v>2762483</v>
      </c>
      <c r="J7" s="882">
        <v>0.88410121797093599</v>
      </c>
      <c r="K7" s="887">
        <v>584000</v>
      </c>
      <c r="L7" s="888">
        <v>508000</v>
      </c>
      <c r="M7" s="888">
        <v>516000</v>
      </c>
      <c r="N7" s="893">
        <v>2000</v>
      </c>
    </row>
    <row r="8" spans="1:14" ht="14.4" customHeight="1" x14ac:dyDescent="0.3">
      <c r="A8" s="868" t="s">
        <v>5436</v>
      </c>
      <c r="B8" s="871" t="s">
        <v>6194</v>
      </c>
      <c r="C8" s="877">
        <v>168</v>
      </c>
      <c r="D8" s="878">
        <v>184</v>
      </c>
      <c r="E8" s="878">
        <v>220</v>
      </c>
      <c r="F8" s="882">
        <v>1.3095238095238095</v>
      </c>
      <c r="G8" s="887">
        <v>1008237</v>
      </c>
      <c r="H8" s="888">
        <v>1105464</v>
      </c>
      <c r="I8" s="888">
        <v>1321848</v>
      </c>
      <c r="J8" s="882">
        <v>1.3110488902906756</v>
      </c>
      <c r="K8" s="887">
        <v>168000</v>
      </c>
      <c r="L8" s="888">
        <v>184000</v>
      </c>
      <c r="M8" s="888">
        <v>220000</v>
      </c>
      <c r="N8" s="893">
        <v>1000</v>
      </c>
    </row>
    <row r="9" spans="1:14" ht="14.4" customHeight="1" thickBot="1" x14ac:dyDescent="0.35">
      <c r="A9" s="869" t="s">
        <v>5434</v>
      </c>
      <c r="B9" s="872" t="s">
        <v>6194</v>
      </c>
      <c r="C9" s="879">
        <v>10</v>
      </c>
      <c r="D9" s="880">
        <v>46</v>
      </c>
      <c r="E9" s="880">
        <v>11</v>
      </c>
      <c r="F9" s="883">
        <v>1.1000000000000001</v>
      </c>
      <c r="G9" s="889">
        <v>49194</v>
      </c>
      <c r="H9" s="890">
        <v>226697</v>
      </c>
      <c r="I9" s="890">
        <v>54212</v>
      </c>
      <c r="J9" s="883">
        <v>1.1020043094686345</v>
      </c>
      <c r="K9" s="889">
        <v>5000</v>
      </c>
      <c r="L9" s="890">
        <v>23000</v>
      </c>
      <c r="M9" s="890">
        <v>5500</v>
      </c>
      <c r="N9" s="894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1159.9234099999999</v>
      </c>
      <c r="C5" s="33">
        <v>664.65189999999802</v>
      </c>
      <c r="D5" s="12"/>
      <c r="E5" s="233">
        <v>716.70770999999991</v>
      </c>
      <c r="F5" s="32">
        <v>752.33333333333326</v>
      </c>
      <c r="G5" s="232">
        <f>E5-F5</f>
        <v>-35.625623333333351</v>
      </c>
      <c r="H5" s="238">
        <f>IF(F5&lt;0.00000001,"",E5/F5)</f>
        <v>0.95264649091714659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5679.7914900000005</v>
      </c>
      <c r="C6" s="35">
        <v>3769.2004799999968</v>
      </c>
      <c r="D6" s="12"/>
      <c r="E6" s="234">
        <v>4070.4630400000037</v>
      </c>
      <c r="F6" s="34">
        <v>4341.6666666666661</v>
      </c>
      <c r="G6" s="235">
        <f>E6-F6</f>
        <v>-271.20362666666233</v>
      </c>
      <c r="H6" s="239">
        <f>IF(F6&lt;0.00000001,"",E6/F6)</f>
        <v>0.93753467332053841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12427.031959999998</v>
      </c>
      <c r="C7" s="35">
        <v>12198.419459999997</v>
      </c>
      <c r="D7" s="12"/>
      <c r="E7" s="234">
        <v>12839.515130000016</v>
      </c>
      <c r="F7" s="34">
        <v>13209.666666666666</v>
      </c>
      <c r="G7" s="235">
        <f>E7-F7</f>
        <v>-370.15153666664992</v>
      </c>
      <c r="H7" s="239">
        <f>IF(F7&lt;0.00000001,"",E7/F7)</f>
        <v>0.9719787375406912</v>
      </c>
    </row>
    <row r="8" spans="1:8" ht="14.4" customHeight="1" thickBot="1" x14ac:dyDescent="0.35">
      <c r="A8" s="1" t="s">
        <v>97</v>
      </c>
      <c r="B8" s="15">
        <v>2666.6770200000037</v>
      </c>
      <c r="C8" s="37">
        <v>2133.3706900000052</v>
      </c>
      <c r="D8" s="12"/>
      <c r="E8" s="236">
        <v>1925.8365100000042</v>
      </c>
      <c r="F8" s="36">
        <v>2038.9999999999991</v>
      </c>
      <c r="G8" s="237">
        <f>E8-F8</f>
        <v>-113.16348999999491</v>
      </c>
      <c r="H8" s="240">
        <f>IF(F8&lt;0.00000001,"",E8/F8)</f>
        <v>0.94450049534085578</v>
      </c>
    </row>
    <row r="9" spans="1:8" ht="14.4" customHeight="1" thickBot="1" x14ac:dyDescent="0.35">
      <c r="A9" s="2" t="s">
        <v>98</v>
      </c>
      <c r="B9" s="3">
        <v>21933.423880000002</v>
      </c>
      <c r="C9" s="39">
        <v>18765.642529999997</v>
      </c>
      <c r="D9" s="12"/>
      <c r="E9" s="3">
        <v>19552.522390000024</v>
      </c>
      <c r="F9" s="38">
        <v>20342.666666666664</v>
      </c>
      <c r="G9" s="38">
        <f>E9-F9</f>
        <v>-790.14427666664051</v>
      </c>
      <c r="H9" s="241">
        <f>IF(F9&lt;0.00000001,"",E9/F9)</f>
        <v>0.96115827439863799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990.33</v>
      </c>
      <c r="C11" s="33">
        <f>IF(ISERROR(VLOOKUP("Celkem:",'ZV Vykáz.-A'!A:F,4,0)),0,VLOOKUP("Celkem:",'ZV Vykáz.-A'!A:F,4,0)/1000)</f>
        <v>857.84299999999996</v>
      </c>
      <c r="D11" s="12"/>
      <c r="E11" s="233">
        <f>IF(ISERROR(VLOOKUP("Celkem:",'ZV Vykáz.-A'!A:F,6,0)),0,VLOOKUP("Celkem:",'ZV Vykáz.-A'!A:F,6,0)/1000)</f>
        <v>975.71400000000006</v>
      </c>
      <c r="F11" s="32">
        <f>B11</f>
        <v>990.33</v>
      </c>
      <c r="G11" s="232">
        <f>E11-F11</f>
        <v>-14.615999999999985</v>
      </c>
      <c r="H11" s="238">
        <f>IF(F11&lt;0.00000001,"",E11/F11)</f>
        <v>0.98524128320862747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19167.36</v>
      </c>
      <c r="C12" s="37">
        <f>IF(ISERROR(VLOOKUP("Celkem",CaseMix!A:D,3,0)),0,VLOOKUP("Celkem",CaseMix!A:D,3,0)*30)</f>
        <v>18500.189999999999</v>
      </c>
      <c r="D12" s="12"/>
      <c r="E12" s="236">
        <f>IF(ISERROR(VLOOKUP("Celkem",CaseMix!A:D,4,0)),0,VLOOKUP("Celkem",CaseMix!A:D,4,0)*30)</f>
        <v>17574.599999999999</v>
      </c>
      <c r="F12" s="36">
        <f>B12</f>
        <v>19167.36</v>
      </c>
      <c r="G12" s="237">
        <f>E12-F12</f>
        <v>-1592.760000000002</v>
      </c>
      <c r="H12" s="240">
        <f>IF(F12&lt;0.00000001,"",E12/F12)</f>
        <v>0.91690248422317933</v>
      </c>
    </row>
    <row r="13" spans="1:8" ht="14.4" customHeight="1" thickBot="1" x14ac:dyDescent="0.35">
      <c r="A13" s="4" t="s">
        <v>101</v>
      </c>
      <c r="B13" s="9">
        <f>SUM(B11:B12)</f>
        <v>20157.690000000002</v>
      </c>
      <c r="C13" s="41">
        <f>SUM(C11:C12)</f>
        <v>19358.032999999999</v>
      </c>
      <c r="D13" s="12"/>
      <c r="E13" s="9">
        <f>SUM(E11:E12)</f>
        <v>18550.313999999998</v>
      </c>
      <c r="F13" s="40">
        <f>SUM(F11:F12)</f>
        <v>20157.690000000002</v>
      </c>
      <c r="G13" s="40">
        <f>E13-F13</f>
        <v>-1607.3760000000038</v>
      </c>
      <c r="H13" s="242">
        <f>IF(F13&lt;0.00000001,"",E13/F13)</f>
        <v>0.92025991073381908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0.91903982297906517</v>
      </c>
      <c r="C15" s="43">
        <f>IF(C9=0,"",C13/C9)</f>
        <v>1.0315678223675511</v>
      </c>
      <c r="D15" s="12"/>
      <c r="E15" s="10">
        <f>IF(E9=0,"",E13/E9)</f>
        <v>0.94874275707196754</v>
      </c>
      <c r="F15" s="42">
        <f>IF(F9=0,"",F13/F9)</f>
        <v>0.99090696073933304</v>
      </c>
      <c r="G15" s="42">
        <f>IF(ISERROR(F15-E15),"",E15-F15)</f>
        <v>-4.2164203667365507E-2</v>
      </c>
      <c r="H15" s="243">
        <f>IF(ISERROR(F15-E15),"",IF(F15&lt;0.00000001,"",E15/F15))</f>
        <v>0.95744887730336858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0.83870535944597724</v>
      </c>
      <c r="C4" s="334">
        <f t="shared" ref="C4:M4" si="0">(C10+C8)/C6</f>
        <v>0.7240363887146849</v>
      </c>
      <c r="D4" s="334">
        <f t="shared" si="0"/>
        <v>0.8552409468696216</v>
      </c>
      <c r="E4" s="334">
        <f t="shared" si="0"/>
        <v>0.94874275707196787</v>
      </c>
      <c r="F4" s="334">
        <f t="shared" si="0"/>
        <v>4.990220599358685E-2</v>
      </c>
      <c r="G4" s="334">
        <f t="shared" si="0"/>
        <v>4.990220599358685E-2</v>
      </c>
      <c r="H4" s="334">
        <f t="shared" si="0"/>
        <v>4.990220599358685E-2</v>
      </c>
      <c r="I4" s="334">
        <f t="shared" si="0"/>
        <v>4.990220599358685E-2</v>
      </c>
      <c r="J4" s="334">
        <f t="shared" si="0"/>
        <v>4.990220599358685E-2</v>
      </c>
      <c r="K4" s="334">
        <f t="shared" si="0"/>
        <v>4.990220599358685E-2</v>
      </c>
      <c r="L4" s="334">
        <f t="shared" si="0"/>
        <v>4.990220599358685E-2</v>
      </c>
      <c r="M4" s="334">
        <f t="shared" si="0"/>
        <v>4.990220599358685E-2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4596.2422400000196</v>
      </c>
      <c r="C5" s="334">
        <f>IF(ISERROR(VLOOKUP($A5,'Man Tab'!$A:$Q,COLUMN()+2,0)),0,VLOOKUP($A5,'Man Tab'!$A:$Q,COLUMN()+2,0))</f>
        <v>4746.5312800000002</v>
      </c>
      <c r="D5" s="334">
        <f>IF(ISERROR(VLOOKUP($A5,'Man Tab'!$A:$Q,COLUMN()+2,0)),0,VLOOKUP($A5,'Man Tab'!$A:$Q,COLUMN()+2,0))</f>
        <v>5122.2156100000002</v>
      </c>
      <c r="E5" s="334">
        <f>IF(ISERROR(VLOOKUP($A5,'Man Tab'!$A:$Q,COLUMN()+2,0)),0,VLOOKUP($A5,'Man Tab'!$A:$Q,COLUMN()+2,0))</f>
        <v>5087.5332600000002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4596.2422400000196</v>
      </c>
      <c r="C6" s="336">
        <f t="shared" ref="C6:M6" si="1">C5+B6</f>
        <v>9342.7735200000207</v>
      </c>
      <c r="D6" s="336">
        <f t="shared" si="1"/>
        <v>14464.98913000002</v>
      </c>
      <c r="E6" s="336">
        <f t="shared" si="1"/>
        <v>19552.52239000002</v>
      </c>
      <c r="F6" s="336">
        <f t="shared" si="1"/>
        <v>19552.52239000002</v>
      </c>
      <c r="G6" s="336">
        <f t="shared" si="1"/>
        <v>19552.52239000002</v>
      </c>
      <c r="H6" s="336">
        <f t="shared" si="1"/>
        <v>19552.52239000002</v>
      </c>
      <c r="I6" s="336">
        <f t="shared" si="1"/>
        <v>19552.52239000002</v>
      </c>
      <c r="J6" s="336">
        <f t="shared" si="1"/>
        <v>19552.52239000002</v>
      </c>
      <c r="K6" s="336">
        <f t="shared" si="1"/>
        <v>19552.52239000002</v>
      </c>
      <c r="L6" s="336">
        <f t="shared" si="1"/>
        <v>19552.52239000002</v>
      </c>
      <c r="M6" s="336">
        <f t="shared" si="1"/>
        <v>19552.52239000002</v>
      </c>
    </row>
    <row r="7" spans="1:13" ht="14.4" customHeight="1" x14ac:dyDescent="0.3">
      <c r="A7" s="335" t="s">
        <v>127</v>
      </c>
      <c r="B7" s="335">
        <v>120.178</v>
      </c>
      <c r="C7" s="335">
        <v>209.684</v>
      </c>
      <c r="D7" s="335">
        <v>388.69600000000003</v>
      </c>
      <c r="E7" s="335">
        <v>585.82000000000005</v>
      </c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3605.34</v>
      </c>
      <c r="C8" s="336">
        <f t="shared" ref="C8:M8" si="2">C7*30</f>
        <v>6290.5199999999995</v>
      </c>
      <c r="D8" s="336">
        <f t="shared" si="2"/>
        <v>11660.880000000001</v>
      </c>
      <c r="E8" s="336">
        <f t="shared" si="2"/>
        <v>17574.600000000002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249553</v>
      </c>
      <c r="C9" s="335">
        <v>224435</v>
      </c>
      <c r="D9" s="335">
        <v>236183</v>
      </c>
      <c r="E9" s="335">
        <v>265543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249.553</v>
      </c>
      <c r="C10" s="336">
        <f t="shared" ref="C10:M10" si="3">C9/1000+B10</f>
        <v>473.988</v>
      </c>
      <c r="D10" s="336">
        <f t="shared" si="3"/>
        <v>710.17100000000005</v>
      </c>
      <c r="E10" s="336">
        <f t="shared" si="3"/>
        <v>975.71400000000006</v>
      </c>
      <c r="F10" s="336">
        <f t="shared" si="3"/>
        <v>975.71400000000006</v>
      </c>
      <c r="G10" s="336">
        <f t="shared" si="3"/>
        <v>975.71400000000006</v>
      </c>
      <c r="H10" s="336">
        <f t="shared" si="3"/>
        <v>975.71400000000006</v>
      </c>
      <c r="I10" s="336">
        <f t="shared" si="3"/>
        <v>975.71400000000006</v>
      </c>
      <c r="J10" s="336">
        <f t="shared" si="3"/>
        <v>975.71400000000006</v>
      </c>
      <c r="K10" s="336">
        <f t="shared" si="3"/>
        <v>975.71400000000006</v>
      </c>
      <c r="L10" s="336">
        <f t="shared" si="3"/>
        <v>975.71400000000006</v>
      </c>
      <c r="M10" s="336">
        <f t="shared" si="3"/>
        <v>975.71400000000006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4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0.99090696073933304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0.99090696073933304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64.999999999997996</v>
      </c>
      <c r="C6" s="53">
        <v>5.4166666666659999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1.9762625833649862E-323</v>
      </c>
      <c r="Q6" s="188">
        <v>0</v>
      </c>
    </row>
    <row r="7" spans="1:17" ht="14.4" customHeight="1" x14ac:dyDescent="0.3">
      <c r="A7" s="19" t="s">
        <v>35</v>
      </c>
      <c r="B7" s="55">
        <v>2256.4181957413998</v>
      </c>
      <c r="C7" s="56">
        <v>188.03484964511699</v>
      </c>
      <c r="D7" s="56">
        <v>133.51288000000099</v>
      </c>
      <c r="E7" s="56">
        <v>187.2449</v>
      </c>
      <c r="F7" s="56">
        <v>206.71605</v>
      </c>
      <c r="G7" s="56">
        <v>189.23388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716.70771000000104</v>
      </c>
      <c r="Q7" s="189">
        <v>0.95289212525300004</v>
      </c>
    </row>
    <row r="8" spans="1:17" ht="14.4" customHeight="1" x14ac:dyDescent="0.3">
      <c r="A8" s="19" t="s">
        <v>36</v>
      </c>
      <c r="B8" s="55">
        <v>1109.9245287471199</v>
      </c>
      <c r="C8" s="56">
        <v>92.493710728926004</v>
      </c>
      <c r="D8" s="56">
        <v>74.668999999999997</v>
      </c>
      <c r="E8" s="56">
        <v>80.046999999999997</v>
      </c>
      <c r="F8" s="56">
        <v>63.232999999999997</v>
      </c>
      <c r="G8" s="56">
        <v>72.558000000000007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290.50700000000001</v>
      </c>
      <c r="Q8" s="189">
        <v>0.78520744197199999</v>
      </c>
    </row>
    <row r="9" spans="1:17" ht="14.4" customHeight="1" x14ac:dyDescent="0.3">
      <c r="A9" s="19" t="s">
        <v>37</v>
      </c>
      <c r="B9" s="55">
        <v>13022.2666809244</v>
      </c>
      <c r="C9" s="56">
        <v>1085.18889007703</v>
      </c>
      <c r="D9" s="56">
        <v>752.83187000000396</v>
      </c>
      <c r="E9" s="56">
        <v>982.60769000000005</v>
      </c>
      <c r="F9" s="56">
        <v>1182.6930199999999</v>
      </c>
      <c r="G9" s="56">
        <v>1152.3304599999999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4070.4630400000001</v>
      </c>
      <c r="Q9" s="189">
        <v>0.93773145791000001</v>
      </c>
    </row>
    <row r="10" spans="1:17" ht="14.4" customHeight="1" x14ac:dyDescent="0.3">
      <c r="A10" s="19" t="s">
        <v>38</v>
      </c>
      <c r="B10" s="55">
        <v>595.99789803240299</v>
      </c>
      <c r="C10" s="56">
        <v>49.666491502699998</v>
      </c>
      <c r="D10" s="56">
        <v>52.648310000000002</v>
      </c>
      <c r="E10" s="56">
        <v>48.41977</v>
      </c>
      <c r="F10" s="56">
        <v>52.522750000000002</v>
      </c>
      <c r="G10" s="56">
        <v>50.427880000000002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204.01871</v>
      </c>
      <c r="Q10" s="189">
        <v>1.026943437251</v>
      </c>
    </row>
    <row r="11" spans="1:17" ht="14.4" customHeight="1" x14ac:dyDescent="0.3">
      <c r="A11" s="19" t="s">
        <v>39</v>
      </c>
      <c r="B11" s="55">
        <v>492.18302822225002</v>
      </c>
      <c r="C11" s="56">
        <v>41.015252351854002</v>
      </c>
      <c r="D11" s="56">
        <v>26.711089999999999</v>
      </c>
      <c r="E11" s="56">
        <v>30.9343</v>
      </c>
      <c r="F11" s="56">
        <v>31.230509999999999</v>
      </c>
      <c r="G11" s="56">
        <v>23.927849999999999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112.80374999999999</v>
      </c>
      <c r="Q11" s="189">
        <v>0.68757196123200004</v>
      </c>
    </row>
    <row r="12" spans="1:17" ht="14.4" customHeight="1" x14ac:dyDescent="0.3">
      <c r="A12" s="19" t="s">
        <v>40</v>
      </c>
      <c r="B12" s="55">
        <v>13.879919137276</v>
      </c>
      <c r="C12" s="56">
        <v>1.1566599281059999</v>
      </c>
      <c r="D12" s="56">
        <v>2.6848299999999998</v>
      </c>
      <c r="E12" s="56">
        <v>2.3937300000000001</v>
      </c>
      <c r="F12" s="56">
        <v>6.0252999999999997</v>
      </c>
      <c r="G12" s="56">
        <v>1.9717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13.075559999999999</v>
      </c>
      <c r="Q12" s="189">
        <v>2.8261461476849998</v>
      </c>
    </row>
    <row r="13" spans="1:17" ht="14.4" customHeight="1" x14ac:dyDescent="0.3">
      <c r="A13" s="19" t="s">
        <v>41</v>
      </c>
      <c r="B13" s="55">
        <v>98.066734764765997</v>
      </c>
      <c r="C13" s="56">
        <v>8.1722278970629993</v>
      </c>
      <c r="D13" s="56">
        <v>8.6585900000000002</v>
      </c>
      <c r="E13" s="56">
        <v>7.7115900000000002</v>
      </c>
      <c r="F13" s="56">
        <v>5.0428800000000003</v>
      </c>
      <c r="G13" s="56">
        <v>4.98874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26.401800000000001</v>
      </c>
      <c r="Q13" s="189">
        <v>0.807668371848</v>
      </c>
    </row>
    <row r="14" spans="1:17" ht="14.4" customHeight="1" x14ac:dyDescent="0.3">
      <c r="A14" s="19" t="s">
        <v>42</v>
      </c>
      <c r="B14" s="55">
        <v>1291.7360622456899</v>
      </c>
      <c r="C14" s="56">
        <v>107.64467185380801</v>
      </c>
      <c r="D14" s="56">
        <v>130.99200000000101</v>
      </c>
      <c r="E14" s="56">
        <v>110.79300000000001</v>
      </c>
      <c r="F14" s="56">
        <v>102.71299999999999</v>
      </c>
      <c r="G14" s="56">
        <v>91.28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435.77800000000099</v>
      </c>
      <c r="Q14" s="189">
        <v>1.0120751740309999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1.9762625833649862E-323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1.9762625833649862E-323</v>
      </c>
      <c r="Q16" s="189" t="s">
        <v>322</v>
      </c>
    </row>
    <row r="17" spans="1:17" ht="14.4" customHeight="1" x14ac:dyDescent="0.3">
      <c r="A17" s="19" t="s">
        <v>45</v>
      </c>
      <c r="B17" s="55">
        <v>290.771883358217</v>
      </c>
      <c r="C17" s="56">
        <v>24.230990279851</v>
      </c>
      <c r="D17" s="56">
        <v>4.9926000000000004</v>
      </c>
      <c r="E17" s="56">
        <v>7.8703900000000004</v>
      </c>
      <c r="F17" s="56">
        <v>8.7984100000000005</v>
      </c>
      <c r="G17" s="56">
        <v>80.256039999999999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101.91744</v>
      </c>
      <c r="Q17" s="189">
        <v>1.051519550201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4.9406564584124654E-324</v>
      </c>
      <c r="E18" s="56">
        <v>4.7039999999999997</v>
      </c>
      <c r="F18" s="56">
        <v>3.64</v>
      </c>
      <c r="G18" s="56">
        <v>11.03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19.373999999999999</v>
      </c>
      <c r="Q18" s="189" t="s">
        <v>322</v>
      </c>
    </row>
    <row r="19" spans="1:17" ht="14.4" customHeight="1" x14ac:dyDescent="0.3">
      <c r="A19" s="19" t="s">
        <v>47</v>
      </c>
      <c r="B19" s="55">
        <v>1093.2269958030299</v>
      </c>
      <c r="C19" s="56">
        <v>91.102249650252006</v>
      </c>
      <c r="D19" s="56">
        <v>71.328029999999998</v>
      </c>
      <c r="E19" s="56">
        <v>36.723999999999997</v>
      </c>
      <c r="F19" s="56">
        <v>95.460800000000006</v>
      </c>
      <c r="G19" s="56">
        <v>30.980309999999999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234.49314000000001</v>
      </c>
      <c r="Q19" s="189">
        <v>0.64348888446800001</v>
      </c>
    </row>
    <row r="20" spans="1:17" ht="14.4" customHeight="1" x14ac:dyDescent="0.3">
      <c r="A20" s="19" t="s">
        <v>48</v>
      </c>
      <c r="B20" s="55">
        <v>39635</v>
      </c>
      <c r="C20" s="56">
        <v>3302.9166666666702</v>
      </c>
      <c r="D20" s="56">
        <v>3212.3433300000202</v>
      </c>
      <c r="E20" s="56">
        <v>3141.6011699999999</v>
      </c>
      <c r="F20" s="56">
        <v>3230.2654299999999</v>
      </c>
      <c r="G20" s="56">
        <v>3255.3051999999998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12839.51513</v>
      </c>
      <c r="Q20" s="189">
        <v>0.97183159808200004</v>
      </c>
    </row>
    <row r="21" spans="1:17" ht="14.4" customHeight="1" x14ac:dyDescent="0.3">
      <c r="A21" s="20" t="s">
        <v>49</v>
      </c>
      <c r="B21" s="55">
        <v>1074.9909964390899</v>
      </c>
      <c r="C21" s="56">
        <v>89.582583036591004</v>
      </c>
      <c r="D21" s="56">
        <v>86.766999999999996</v>
      </c>
      <c r="E21" s="56">
        <v>86.766000000000005</v>
      </c>
      <c r="F21" s="56">
        <v>86.765000000000001</v>
      </c>
      <c r="G21" s="56">
        <v>91.369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351.66699999999997</v>
      </c>
      <c r="Q21" s="189">
        <v>0.98140449873000002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35.683</v>
      </c>
      <c r="E22" s="56">
        <v>11.9137</v>
      </c>
      <c r="F22" s="56">
        <v>10.18989</v>
      </c>
      <c r="G22" s="56">
        <v>11.374000000000001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69.160589999999999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7.9050503334599447E-323</v>
      </c>
      <c r="Q23" s="189" t="s">
        <v>322</v>
      </c>
    </row>
    <row r="24" spans="1:17" ht="14.4" customHeight="1" x14ac:dyDescent="0.3">
      <c r="A24" s="20" t="s">
        <v>52</v>
      </c>
      <c r="B24" s="55">
        <v>-1.45519152283669E-11</v>
      </c>
      <c r="C24" s="56">
        <v>0</v>
      </c>
      <c r="D24" s="56">
        <v>2.4197099999999998</v>
      </c>
      <c r="E24" s="56">
        <v>6.8000400000000001</v>
      </c>
      <c r="F24" s="56">
        <v>36.91957</v>
      </c>
      <c r="G24" s="56">
        <v>20.5002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66.639520000000005</v>
      </c>
      <c r="Q24" s="189"/>
    </row>
    <row r="25" spans="1:17" ht="14.4" customHeight="1" x14ac:dyDescent="0.3">
      <c r="A25" s="21" t="s">
        <v>53</v>
      </c>
      <c r="B25" s="58">
        <v>61039.462923415602</v>
      </c>
      <c r="C25" s="59">
        <v>5086.6219102846298</v>
      </c>
      <c r="D25" s="59">
        <v>4596.2422400000196</v>
      </c>
      <c r="E25" s="59">
        <v>4746.5312800000002</v>
      </c>
      <c r="F25" s="59">
        <v>5122.2156100000002</v>
      </c>
      <c r="G25" s="59">
        <v>5087.5332600000002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19552.522389999998</v>
      </c>
      <c r="Q25" s="190">
        <v>0.96097777340500001</v>
      </c>
    </row>
    <row r="26" spans="1:17" ht="14.4" customHeight="1" x14ac:dyDescent="0.3">
      <c r="A26" s="19" t="s">
        <v>54</v>
      </c>
      <c r="B26" s="55">
        <v>6451.0085058123104</v>
      </c>
      <c r="C26" s="56">
        <v>537.58404215102598</v>
      </c>
      <c r="D26" s="56">
        <v>558.34023000000002</v>
      </c>
      <c r="E26" s="56">
        <v>530.91404999999997</v>
      </c>
      <c r="F26" s="56">
        <v>588.12144000000001</v>
      </c>
      <c r="G26" s="56">
        <v>538.31791999999996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2215.69364</v>
      </c>
      <c r="Q26" s="189">
        <v>1.0303940715640001</v>
      </c>
    </row>
    <row r="27" spans="1:17" ht="14.4" customHeight="1" x14ac:dyDescent="0.3">
      <c r="A27" s="22" t="s">
        <v>55</v>
      </c>
      <c r="B27" s="58">
        <v>67490.471429227895</v>
      </c>
      <c r="C27" s="59">
        <v>5624.20595243566</v>
      </c>
      <c r="D27" s="59">
        <v>5154.5824700000203</v>
      </c>
      <c r="E27" s="59">
        <v>5277.4453299999996</v>
      </c>
      <c r="F27" s="59">
        <v>5710.3370500000001</v>
      </c>
      <c r="G27" s="59">
        <v>5625.8511799999997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21768.21603</v>
      </c>
      <c r="Q27" s="190">
        <v>0.96761286011199998</v>
      </c>
    </row>
    <row r="28" spans="1:17" ht="14.4" customHeight="1" x14ac:dyDescent="0.3">
      <c r="A28" s="20" t="s">
        <v>56</v>
      </c>
      <c r="B28" s="55">
        <v>283.54730943861802</v>
      </c>
      <c r="C28" s="56">
        <v>23.628942453217999</v>
      </c>
      <c r="D28" s="56">
        <v>13.83075</v>
      </c>
      <c r="E28" s="56">
        <v>9.7077500000000008</v>
      </c>
      <c r="F28" s="56">
        <v>16.000979999999998</v>
      </c>
      <c r="G28" s="56">
        <v>16.892430000000001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56.431910000000002</v>
      </c>
      <c r="Q28" s="189">
        <v>0.59706343302999998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3.9525251667299724E-323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1.9762625833649862E-322</v>
      </c>
      <c r="Q30" s="189">
        <v>0</v>
      </c>
    </row>
    <row r="31" spans="1:17" ht="14.4" customHeight="1" thickBot="1" x14ac:dyDescent="0.35">
      <c r="A31" s="23" t="s">
        <v>59</v>
      </c>
      <c r="B31" s="61">
        <v>1.9762625833649862E-323</v>
      </c>
      <c r="C31" s="62">
        <v>0</v>
      </c>
      <c r="D31" s="62">
        <v>22.972000000000001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22.972000000000001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61735.669226257203</v>
      </c>
      <c r="C6" s="585">
        <v>61474.218379999998</v>
      </c>
      <c r="D6" s="586">
        <v>-261.45084625721199</v>
      </c>
      <c r="E6" s="587">
        <v>0.99576499534899998</v>
      </c>
      <c r="F6" s="585">
        <v>61039.462923415602</v>
      </c>
      <c r="G6" s="586">
        <v>20346.487641138501</v>
      </c>
      <c r="H6" s="588">
        <v>5087.5332600000002</v>
      </c>
      <c r="I6" s="585">
        <v>19552.522389999998</v>
      </c>
      <c r="J6" s="586">
        <v>-793.96525113851396</v>
      </c>
      <c r="K6" s="589">
        <v>0.32032592446800001</v>
      </c>
    </row>
    <row r="7" spans="1:11" ht="14.4" customHeight="1" thickBot="1" x14ac:dyDescent="0.35">
      <c r="A7" s="604" t="s">
        <v>325</v>
      </c>
      <c r="B7" s="585">
        <v>21388.726328208701</v>
      </c>
      <c r="C7" s="585">
        <v>18638.868460000002</v>
      </c>
      <c r="D7" s="586">
        <v>-2749.85786820864</v>
      </c>
      <c r="E7" s="587">
        <v>0.87143423941999998</v>
      </c>
      <c r="F7" s="585">
        <v>18945.4730478153</v>
      </c>
      <c r="G7" s="586">
        <v>6315.1576826050996</v>
      </c>
      <c r="H7" s="588">
        <v>1586.7187100000001</v>
      </c>
      <c r="I7" s="585">
        <v>5872.1750900000097</v>
      </c>
      <c r="J7" s="586">
        <v>-442.98259260509099</v>
      </c>
      <c r="K7" s="589">
        <v>0.30995135751800001</v>
      </c>
    </row>
    <row r="8" spans="1:11" ht="14.4" customHeight="1" thickBot="1" x14ac:dyDescent="0.35">
      <c r="A8" s="605" t="s">
        <v>326</v>
      </c>
      <c r="B8" s="585">
        <v>20081.093710006298</v>
      </c>
      <c r="C8" s="585">
        <v>17352.366460000001</v>
      </c>
      <c r="D8" s="586">
        <v>-2728.72725000633</v>
      </c>
      <c r="E8" s="587">
        <v>0.86411461002000001</v>
      </c>
      <c r="F8" s="585">
        <v>17653.736985569602</v>
      </c>
      <c r="G8" s="586">
        <v>5884.5789951898696</v>
      </c>
      <c r="H8" s="588">
        <v>1495.4387099999999</v>
      </c>
      <c r="I8" s="585">
        <v>5436.3970900000104</v>
      </c>
      <c r="J8" s="586">
        <v>-448.18190518985898</v>
      </c>
      <c r="K8" s="589">
        <v>0.307945966026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2.5600000000000002E-3</v>
      </c>
      <c r="D9" s="591">
        <v>2.5600000000000002E-3</v>
      </c>
      <c r="E9" s="592" t="s">
        <v>328</v>
      </c>
      <c r="F9" s="590">
        <v>0</v>
      </c>
      <c r="G9" s="591">
        <v>0</v>
      </c>
      <c r="H9" s="593">
        <v>2.0000000000000001E-4</v>
      </c>
      <c r="I9" s="590">
        <v>-4.8000000000000001E-4</v>
      </c>
      <c r="J9" s="591">
        <v>-4.8000000000000001E-4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2.5600000000000002E-3</v>
      </c>
      <c r="D10" s="586">
        <v>2.5600000000000002E-3</v>
      </c>
      <c r="E10" s="595" t="s">
        <v>328</v>
      </c>
      <c r="F10" s="585">
        <v>0</v>
      </c>
      <c r="G10" s="586">
        <v>0</v>
      </c>
      <c r="H10" s="588">
        <v>2.0000000000000001E-4</v>
      </c>
      <c r="I10" s="585">
        <v>-4.8000000000000001E-4</v>
      </c>
      <c r="J10" s="586">
        <v>-4.8000000000000001E-4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0</v>
      </c>
      <c r="C11" s="590">
        <v>67.52</v>
      </c>
      <c r="D11" s="591">
        <v>67.52</v>
      </c>
      <c r="E11" s="592" t="s">
        <v>322</v>
      </c>
      <c r="F11" s="590">
        <v>64.999999999997996</v>
      </c>
      <c r="G11" s="591">
        <v>21.666666666666</v>
      </c>
      <c r="H11" s="593">
        <v>4.9406564584124654E-324</v>
      </c>
      <c r="I11" s="590">
        <v>1.9762625833649862E-323</v>
      </c>
      <c r="J11" s="591">
        <v>-21.666666666666</v>
      </c>
      <c r="K11" s="597">
        <v>0</v>
      </c>
    </row>
    <row r="12" spans="1:11" ht="14.4" customHeight="1" thickBot="1" x14ac:dyDescent="0.35">
      <c r="A12" s="607" t="s">
        <v>331</v>
      </c>
      <c r="B12" s="585">
        <v>0</v>
      </c>
      <c r="C12" s="585">
        <v>67.52</v>
      </c>
      <c r="D12" s="586">
        <v>67.52</v>
      </c>
      <c r="E12" s="595" t="s">
        <v>322</v>
      </c>
      <c r="F12" s="585">
        <v>64.999999999997996</v>
      </c>
      <c r="G12" s="586">
        <v>21.666666666666</v>
      </c>
      <c r="H12" s="588">
        <v>4.9406564584124654E-324</v>
      </c>
      <c r="I12" s="585">
        <v>1.9762625833649862E-323</v>
      </c>
      <c r="J12" s="586">
        <v>-21.666666666666</v>
      </c>
      <c r="K12" s="589">
        <v>0</v>
      </c>
    </row>
    <row r="13" spans="1:11" ht="14.4" customHeight="1" thickBot="1" x14ac:dyDescent="0.35">
      <c r="A13" s="606" t="s">
        <v>332</v>
      </c>
      <c r="B13" s="590">
        <v>3010.5380421380501</v>
      </c>
      <c r="C13" s="590">
        <v>2170.3891800000001</v>
      </c>
      <c r="D13" s="591">
        <v>-840.14886213804698</v>
      </c>
      <c r="E13" s="598">
        <v>0.72093066077199996</v>
      </c>
      <c r="F13" s="590">
        <v>2256.4181957413998</v>
      </c>
      <c r="G13" s="591">
        <v>752.13939858046797</v>
      </c>
      <c r="H13" s="593">
        <v>189.23388</v>
      </c>
      <c r="I13" s="590">
        <v>716.70771000000104</v>
      </c>
      <c r="J13" s="591">
        <v>-35.431688580466002</v>
      </c>
      <c r="K13" s="597">
        <v>0.31763070841699997</v>
      </c>
    </row>
    <row r="14" spans="1:11" ht="14.4" customHeight="1" thickBot="1" x14ac:dyDescent="0.35">
      <c r="A14" s="607" t="s">
        <v>333</v>
      </c>
      <c r="B14" s="585">
        <v>1900.50664067967</v>
      </c>
      <c r="C14" s="585">
        <v>1389.4138800000001</v>
      </c>
      <c r="D14" s="586">
        <v>-511.09276067966698</v>
      </c>
      <c r="E14" s="587">
        <v>0.73107551968499995</v>
      </c>
      <c r="F14" s="585">
        <v>1344.0037978109499</v>
      </c>
      <c r="G14" s="586">
        <v>448.00126593698297</v>
      </c>
      <c r="H14" s="588">
        <v>91.985110000000006</v>
      </c>
      <c r="I14" s="585">
        <v>387.43031999999999</v>
      </c>
      <c r="J14" s="586">
        <v>-60.570945936983001</v>
      </c>
      <c r="K14" s="589">
        <v>0.28826579257500001</v>
      </c>
    </row>
    <row r="15" spans="1:11" ht="14.4" customHeight="1" thickBot="1" x14ac:dyDescent="0.35">
      <c r="A15" s="607" t="s">
        <v>334</v>
      </c>
      <c r="B15" s="585">
        <v>75.002063121545007</v>
      </c>
      <c r="C15" s="585">
        <v>46.105519999999999</v>
      </c>
      <c r="D15" s="586">
        <v>-28.896543121545001</v>
      </c>
      <c r="E15" s="587">
        <v>0.61472335667900002</v>
      </c>
      <c r="F15" s="585">
        <v>60.981773432117002</v>
      </c>
      <c r="G15" s="586">
        <v>20.327257810704999</v>
      </c>
      <c r="H15" s="588">
        <v>16.39255</v>
      </c>
      <c r="I15" s="585">
        <v>28.86422</v>
      </c>
      <c r="J15" s="586">
        <v>8.536962189294</v>
      </c>
      <c r="K15" s="589">
        <v>0.47332536224299998</v>
      </c>
    </row>
    <row r="16" spans="1:11" ht="14.4" customHeight="1" thickBot="1" x14ac:dyDescent="0.35">
      <c r="A16" s="607" t="s">
        <v>335</v>
      </c>
      <c r="B16" s="585">
        <v>32.998986476454</v>
      </c>
      <c r="C16" s="585">
        <v>34.754660000000001</v>
      </c>
      <c r="D16" s="586">
        <v>1.7556735235450001</v>
      </c>
      <c r="E16" s="587">
        <v>1.0532038620269999</v>
      </c>
      <c r="F16" s="585">
        <v>35.000307323393002</v>
      </c>
      <c r="G16" s="586">
        <v>11.666769107798</v>
      </c>
      <c r="H16" s="588">
        <v>4.9406564584124654E-324</v>
      </c>
      <c r="I16" s="585">
        <v>38.794919999999998</v>
      </c>
      <c r="J16" s="586">
        <v>27.128150892202001</v>
      </c>
      <c r="K16" s="589">
        <v>1.108416553076</v>
      </c>
    </row>
    <row r="17" spans="1:11" ht="14.4" customHeight="1" thickBot="1" x14ac:dyDescent="0.35">
      <c r="A17" s="607" t="s">
        <v>336</v>
      </c>
      <c r="B17" s="585">
        <v>808.01277678182305</v>
      </c>
      <c r="C17" s="585">
        <v>659.88917000000004</v>
      </c>
      <c r="D17" s="586">
        <v>-148.12360678182199</v>
      </c>
      <c r="E17" s="587">
        <v>0.81668160326399997</v>
      </c>
      <c r="F17" s="585">
        <v>776.77385116009395</v>
      </c>
      <c r="G17" s="586">
        <v>258.92461705336501</v>
      </c>
      <c r="H17" s="588">
        <v>79.934160000000006</v>
      </c>
      <c r="I17" s="585">
        <v>251.13326000000001</v>
      </c>
      <c r="J17" s="586">
        <v>-7.791357053364</v>
      </c>
      <c r="K17" s="589">
        <v>0.32330292738900002</v>
      </c>
    </row>
    <row r="18" spans="1:11" ht="14.4" customHeight="1" thickBot="1" x14ac:dyDescent="0.35">
      <c r="A18" s="607" t="s">
        <v>337</v>
      </c>
      <c r="B18" s="585">
        <v>22.993751816743</v>
      </c>
      <c r="C18" s="585">
        <v>26.15455</v>
      </c>
      <c r="D18" s="586">
        <v>3.160798183257</v>
      </c>
      <c r="E18" s="587">
        <v>1.137463351281</v>
      </c>
      <c r="F18" s="585">
        <v>26.196059528149998</v>
      </c>
      <c r="G18" s="586">
        <v>8.7320198427159994</v>
      </c>
      <c r="H18" s="588">
        <v>0.18146000000000001</v>
      </c>
      <c r="I18" s="585">
        <v>3.44929</v>
      </c>
      <c r="J18" s="586">
        <v>-5.2827298427159999</v>
      </c>
      <c r="K18" s="589">
        <v>0.13167209351799999</v>
      </c>
    </row>
    <row r="19" spans="1:11" ht="14.4" customHeight="1" thickBot="1" x14ac:dyDescent="0.35">
      <c r="A19" s="607" t="s">
        <v>338</v>
      </c>
      <c r="B19" s="585">
        <v>21.025383651874002</v>
      </c>
      <c r="C19" s="585">
        <v>14.071400000000001</v>
      </c>
      <c r="D19" s="586">
        <v>-6.9539836518740001</v>
      </c>
      <c r="E19" s="587">
        <v>0.66925770454300004</v>
      </c>
      <c r="F19" s="585">
        <v>13.462406486697001</v>
      </c>
      <c r="G19" s="586">
        <v>4.4874688288979998</v>
      </c>
      <c r="H19" s="588">
        <v>0.74060000000000004</v>
      </c>
      <c r="I19" s="585">
        <v>7.0357000000000003</v>
      </c>
      <c r="J19" s="586">
        <v>2.5482311711009999</v>
      </c>
      <c r="K19" s="589">
        <v>0.52261830059500003</v>
      </c>
    </row>
    <row r="20" spans="1:11" ht="14.4" customHeight="1" thickBot="1" x14ac:dyDescent="0.35">
      <c r="A20" s="606" t="s">
        <v>339</v>
      </c>
      <c r="B20" s="590">
        <v>1335.0239793076801</v>
      </c>
      <c r="C20" s="590">
        <v>1105.127</v>
      </c>
      <c r="D20" s="591">
        <v>-229.89697930767699</v>
      </c>
      <c r="E20" s="598">
        <v>0.82779561800300006</v>
      </c>
      <c r="F20" s="590">
        <v>1109.9245287471199</v>
      </c>
      <c r="G20" s="591">
        <v>369.97484291570601</v>
      </c>
      <c r="H20" s="593">
        <v>72.558000000000007</v>
      </c>
      <c r="I20" s="590">
        <v>290.50700000000001</v>
      </c>
      <c r="J20" s="591">
        <v>-79.467842915706001</v>
      </c>
      <c r="K20" s="597">
        <v>0.26173581399000001</v>
      </c>
    </row>
    <row r="21" spans="1:11" ht="14.4" customHeight="1" thickBot="1" x14ac:dyDescent="0.35">
      <c r="A21" s="607" t="s">
        <v>340</v>
      </c>
      <c r="B21" s="585">
        <v>1185.02128500344</v>
      </c>
      <c r="C21" s="585">
        <v>1007.284</v>
      </c>
      <c r="D21" s="586">
        <v>-177.73728500344399</v>
      </c>
      <c r="E21" s="587">
        <v>0.85001342401799995</v>
      </c>
      <c r="F21" s="585">
        <v>1009.99401563665</v>
      </c>
      <c r="G21" s="586">
        <v>336.66467187888298</v>
      </c>
      <c r="H21" s="588">
        <v>68.894000000000005</v>
      </c>
      <c r="I21" s="585">
        <v>269.471</v>
      </c>
      <c r="J21" s="586">
        <v>-67.193671878882995</v>
      </c>
      <c r="K21" s="589">
        <v>0.266804551143</v>
      </c>
    </row>
    <row r="22" spans="1:11" ht="14.4" customHeight="1" thickBot="1" x14ac:dyDescent="0.35">
      <c r="A22" s="607" t="s">
        <v>341</v>
      </c>
      <c r="B22" s="585">
        <v>150.00269430423299</v>
      </c>
      <c r="C22" s="585">
        <v>97.843000000000004</v>
      </c>
      <c r="D22" s="586">
        <v>-52.159694304233</v>
      </c>
      <c r="E22" s="587">
        <v>0.65227495048499995</v>
      </c>
      <c r="F22" s="585">
        <v>99.930513110468993</v>
      </c>
      <c r="G22" s="586">
        <v>33.310171036823</v>
      </c>
      <c r="H22" s="588">
        <v>3.6640000000000001</v>
      </c>
      <c r="I22" s="585">
        <v>21.036000000000001</v>
      </c>
      <c r="J22" s="586">
        <v>-12.274171036823001</v>
      </c>
      <c r="K22" s="589">
        <v>0.210506274262</v>
      </c>
    </row>
    <row r="23" spans="1:11" ht="14.4" customHeight="1" thickBot="1" x14ac:dyDescent="0.35">
      <c r="A23" s="606" t="s">
        <v>342</v>
      </c>
      <c r="B23" s="590">
        <v>14496.1511653384</v>
      </c>
      <c r="C23" s="590">
        <v>12732.17308</v>
      </c>
      <c r="D23" s="591">
        <v>-1763.97808533843</v>
      </c>
      <c r="E23" s="598">
        <v>0.87831403900100002</v>
      </c>
      <c r="F23" s="590">
        <v>13022.2666809244</v>
      </c>
      <c r="G23" s="591">
        <v>4340.75556030813</v>
      </c>
      <c r="H23" s="593">
        <v>1152.3304599999999</v>
      </c>
      <c r="I23" s="590">
        <v>4070.4630400000001</v>
      </c>
      <c r="J23" s="591">
        <v>-270.29252030812199</v>
      </c>
      <c r="K23" s="597">
        <v>0.312577152636</v>
      </c>
    </row>
    <row r="24" spans="1:11" ht="14.4" customHeight="1" thickBot="1" x14ac:dyDescent="0.35">
      <c r="A24" s="607" t="s">
        <v>343</v>
      </c>
      <c r="B24" s="585">
        <v>4.9406564584124654E-324</v>
      </c>
      <c r="C24" s="585">
        <v>4.9406564584124654E-324</v>
      </c>
      <c r="D24" s="586">
        <v>0</v>
      </c>
      <c r="E24" s="587">
        <v>1</v>
      </c>
      <c r="F24" s="585">
        <v>190</v>
      </c>
      <c r="G24" s="586">
        <v>63.333333333333002</v>
      </c>
      <c r="H24" s="588">
        <v>4.9406564584124654E-324</v>
      </c>
      <c r="I24" s="585">
        <v>1.9762625833649862E-323</v>
      </c>
      <c r="J24" s="586">
        <v>-63.333333333333002</v>
      </c>
      <c r="K24" s="589">
        <v>0</v>
      </c>
    </row>
    <row r="25" spans="1:11" ht="14.4" customHeight="1" thickBot="1" x14ac:dyDescent="0.35">
      <c r="A25" s="607" t="s">
        <v>344</v>
      </c>
      <c r="B25" s="585">
        <v>10971.7246160094</v>
      </c>
      <c r="C25" s="585">
        <v>9807.9907500000099</v>
      </c>
      <c r="D25" s="586">
        <v>-1163.7338660094099</v>
      </c>
      <c r="E25" s="587">
        <v>0.893933369024</v>
      </c>
      <c r="F25" s="585">
        <v>9661.9961943083108</v>
      </c>
      <c r="G25" s="586">
        <v>3220.6653981027698</v>
      </c>
      <c r="H25" s="588">
        <v>923.50480000000005</v>
      </c>
      <c r="I25" s="585">
        <v>3100.4986899999999</v>
      </c>
      <c r="J25" s="586">
        <v>-120.166708102767</v>
      </c>
      <c r="K25" s="589">
        <v>0.320896285575</v>
      </c>
    </row>
    <row r="26" spans="1:11" ht="14.4" customHeight="1" thickBot="1" x14ac:dyDescent="0.35">
      <c r="A26" s="607" t="s">
        <v>345</v>
      </c>
      <c r="B26" s="585">
        <v>4.9406564584124654E-324</v>
      </c>
      <c r="C26" s="585">
        <v>4.9406564584124654E-324</v>
      </c>
      <c r="D26" s="586">
        <v>0</v>
      </c>
      <c r="E26" s="587">
        <v>1</v>
      </c>
      <c r="F26" s="585">
        <v>278.99989500426102</v>
      </c>
      <c r="G26" s="586">
        <v>92.999965001419994</v>
      </c>
      <c r="H26" s="588">
        <v>5.2590000000000003</v>
      </c>
      <c r="I26" s="585">
        <v>112.34607</v>
      </c>
      <c r="J26" s="586">
        <v>19.346104998579001</v>
      </c>
      <c r="K26" s="589">
        <v>0.402674237559</v>
      </c>
    </row>
    <row r="27" spans="1:11" ht="14.4" customHeight="1" thickBot="1" x14ac:dyDescent="0.35">
      <c r="A27" s="607" t="s">
        <v>346</v>
      </c>
      <c r="B27" s="585">
        <v>14.624184562593999</v>
      </c>
      <c r="C27" s="585">
        <v>7.3499499999999998</v>
      </c>
      <c r="D27" s="586">
        <v>-7.2742345625939997</v>
      </c>
      <c r="E27" s="587">
        <v>0.50258870629899999</v>
      </c>
      <c r="F27" s="585">
        <v>7.3499422152870002</v>
      </c>
      <c r="G27" s="586">
        <v>2.4499807384290002</v>
      </c>
      <c r="H27" s="588">
        <v>0.60984000000000005</v>
      </c>
      <c r="I27" s="585">
        <v>1.6249800000000001</v>
      </c>
      <c r="J27" s="586">
        <v>-0.82500073842900001</v>
      </c>
      <c r="K27" s="589">
        <v>0.221087452445</v>
      </c>
    </row>
    <row r="28" spans="1:11" ht="14.4" customHeight="1" thickBot="1" x14ac:dyDescent="0.35">
      <c r="A28" s="607" t="s">
        <v>347</v>
      </c>
      <c r="B28" s="585">
        <v>0.94990943338099998</v>
      </c>
      <c r="C28" s="585">
        <v>1.4085000000000001</v>
      </c>
      <c r="D28" s="586">
        <v>0.45859056661800002</v>
      </c>
      <c r="E28" s="587">
        <v>1.482772936558</v>
      </c>
      <c r="F28" s="585">
        <v>1.408589042866</v>
      </c>
      <c r="G28" s="586">
        <v>0.46952968095499997</v>
      </c>
      <c r="H28" s="588">
        <v>4.9406564584124654E-324</v>
      </c>
      <c r="I28" s="585">
        <v>0.47099999999999997</v>
      </c>
      <c r="J28" s="586">
        <v>1.4703190439999999E-3</v>
      </c>
      <c r="K28" s="589">
        <v>0.33437715733000001</v>
      </c>
    </row>
    <row r="29" spans="1:11" ht="14.4" customHeight="1" thickBot="1" x14ac:dyDescent="0.35">
      <c r="A29" s="607" t="s">
        <v>348</v>
      </c>
      <c r="B29" s="585">
        <v>932.36092647025202</v>
      </c>
      <c r="C29" s="585">
        <v>1015.71505</v>
      </c>
      <c r="D29" s="586">
        <v>83.354123529747</v>
      </c>
      <c r="E29" s="587">
        <v>1.089401133362</v>
      </c>
      <c r="F29" s="585">
        <v>1013.0248759866</v>
      </c>
      <c r="G29" s="586">
        <v>337.674958662199</v>
      </c>
      <c r="H29" s="588">
        <v>75.661090000000002</v>
      </c>
      <c r="I29" s="585">
        <v>290.61730999999997</v>
      </c>
      <c r="J29" s="586">
        <v>-47.057648662197998</v>
      </c>
      <c r="K29" s="589">
        <v>0.28688072414499999</v>
      </c>
    </row>
    <row r="30" spans="1:11" ht="14.4" customHeight="1" thickBot="1" x14ac:dyDescent="0.35">
      <c r="A30" s="607" t="s">
        <v>349</v>
      </c>
      <c r="B30" s="585">
        <v>59.745637032982003</v>
      </c>
      <c r="C30" s="585">
        <v>30.596879999999999</v>
      </c>
      <c r="D30" s="586">
        <v>-29.148757032982001</v>
      </c>
      <c r="E30" s="587">
        <v>0.51211906876299995</v>
      </c>
      <c r="F30" s="585">
        <v>0</v>
      </c>
      <c r="G30" s="586">
        <v>0</v>
      </c>
      <c r="H30" s="588">
        <v>4.9406564584124654E-324</v>
      </c>
      <c r="I30" s="585">
        <v>1.9762625833649862E-323</v>
      </c>
      <c r="J30" s="586">
        <v>1.9762625833649862E-323</v>
      </c>
      <c r="K30" s="596" t="s">
        <v>322</v>
      </c>
    </row>
    <row r="31" spans="1:11" ht="14.4" customHeight="1" thickBot="1" x14ac:dyDescent="0.35">
      <c r="A31" s="607" t="s">
        <v>350</v>
      </c>
      <c r="B31" s="585">
        <v>1834.83874716326</v>
      </c>
      <c r="C31" s="585">
        <v>1304.0940800000001</v>
      </c>
      <c r="D31" s="586">
        <v>-530.74466716326003</v>
      </c>
      <c r="E31" s="587">
        <v>0.71074042992300002</v>
      </c>
      <c r="F31" s="585">
        <v>1307.08450434882</v>
      </c>
      <c r="G31" s="586">
        <v>435.69483478293802</v>
      </c>
      <c r="H31" s="588">
        <v>122.96980000000001</v>
      </c>
      <c r="I31" s="585">
        <v>407.81923</v>
      </c>
      <c r="J31" s="586">
        <v>-27.875604782938002</v>
      </c>
      <c r="K31" s="589">
        <v>0.31200678199600002</v>
      </c>
    </row>
    <row r="32" spans="1:11" ht="14.4" customHeight="1" thickBot="1" x14ac:dyDescent="0.35">
      <c r="A32" s="607" t="s">
        <v>351</v>
      </c>
      <c r="B32" s="585">
        <v>90.029296329741001</v>
      </c>
      <c r="C32" s="585">
        <v>77.997159999999994</v>
      </c>
      <c r="D32" s="586">
        <v>-12.032136329741</v>
      </c>
      <c r="E32" s="587">
        <v>0.866353100376</v>
      </c>
      <c r="F32" s="585">
        <v>76.407919022776994</v>
      </c>
      <c r="G32" s="586">
        <v>25.469306340925002</v>
      </c>
      <c r="H32" s="588">
        <v>5.0423999999999998</v>
      </c>
      <c r="I32" s="585">
        <v>21.750399999999999</v>
      </c>
      <c r="J32" s="586">
        <v>-3.7189063409249998</v>
      </c>
      <c r="K32" s="589">
        <v>0.28466159369499999</v>
      </c>
    </row>
    <row r="33" spans="1:11" ht="14.4" customHeight="1" thickBot="1" x14ac:dyDescent="0.35">
      <c r="A33" s="607" t="s">
        <v>352</v>
      </c>
      <c r="B33" s="585">
        <v>83.126934239221995</v>
      </c>
      <c r="C33" s="585">
        <v>142.53774000000001</v>
      </c>
      <c r="D33" s="586">
        <v>59.410805760777002</v>
      </c>
      <c r="E33" s="587">
        <v>1.7146998298980001</v>
      </c>
      <c r="F33" s="585">
        <v>139.74681899738101</v>
      </c>
      <c r="G33" s="586">
        <v>46.582272999126999</v>
      </c>
      <c r="H33" s="588">
        <v>9.2833500000000004</v>
      </c>
      <c r="I33" s="585">
        <v>37.146949999999997</v>
      </c>
      <c r="J33" s="586">
        <v>-9.4353229991260008</v>
      </c>
      <c r="K33" s="589">
        <v>0.26581606841900002</v>
      </c>
    </row>
    <row r="34" spans="1:11" ht="14.4" customHeight="1" thickBot="1" x14ac:dyDescent="0.35">
      <c r="A34" s="607" t="s">
        <v>353</v>
      </c>
      <c r="B34" s="585">
        <v>81.049030278000998</v>
      </c>
      <c r="C34" s="585">
        <v>13.382999999999999</v>
      </c>
      <c r="D34" s="586">
        <v>-67.666030278001003</v>
      </c>
      <c r="E34" s="587">
        <v>0.165122271717</v>
      </c>
      <c r="F34" s="585">
        <v>14.728492388273001</v>
      </c>
      <c r="G34" s="586">
        <v>4.9094974627569998</v>
      </c>
      <c r="H34" s="588">
        <v>1.2419800000000001</v>
      </c>
      <c r="I34" s="585">
        <v>10.87998</v>
      </c>
      <c r="J34" s="586">
        <v>5.9704825372419998</v>
      </c>
      <c r="K34" s="589">
        <v>0.73870289729399996</v>
      </c>
    </row>
    <row r="35" spans="1:11" ht="14.4" customHeight="1" thickBot="1" x14ac:dyDescent="0.35">
      <c r="A35" s="607" t="s">
        <v>354</v>
      </c>
      <c r="B35" s="585">
        <v>86.255762001101999</v>
      </c>
      <c r="C35" s="585">
        <v>77.134500000000003</v>
      </c>
      <c r="D35" s="586">
        <v>-9.121262001102</v>
      </c>
      <c r="E35" s="587">
        <v>0.89425330216200005</v>
      </c>
      <c r="F35" s="585">
        <v>79.225991383663001</v>
      </c>
      <c r="G35" s="586">
        <v>26.408663794553998</v>
      </c>
      <c r="H35" s="588">
        <v>8.7582000000000004</v>
      </c>
      <c r="I35" s="585">
        <v>25.141100000000002</v>
      </c>
      <c r="J35" s="586">
        <v>-1.2675637945539999</v>
      </c>
      <c r="K35" s="589">
        <v>0.31733399053599998</v>
      </c>
    </row>
    <row r="36" spans="1:11" ht="14.4" customHeight="1" thickBot="1" x14ac:dyDescent="0.35">
      <c r="A36" s="607" t="s">
        <v>355</v>
      </c>
      <c r="B36" s="585">
        <v>36.455799803883998</v>
      </c>
      <c r="C36" s="585">
        <v>34.294040000000003</v>
      </c>
      <c r="D36" s="586">
        <v>-2.1617598038839998</v>
      </c>
      <c r="E36" s="587">
        <v>0.94070189611699995</v>
      </c>
      <c r="F36" s="585">
        <v>34.293878854528998</v>
      </c>
      <c r="G36" s="586">
        <v>11.431292951509</v>
      </c>
      <c r="H36" s="588">
        <v>4.9406564584124654E-324</v>
      </c>
      <c r="I36" s="585">
        <v>2.6779000000000002</v>
      </c>
      <c r="J36" s="586">
        <v>-8.7533929515089994</v>
      </c>
      <c r="K36" s="589">
        <v>7.8086821597000006E-2</v>
      </c>
    </row>
    <row r="37" spans="1:11" ht="14.4" customHeight="1" thickBot="1" x14ac:dyDescent="0.35">
      <c r="A37" s="607" t="s">
        <v>356</v>
      </c>
      <c r="B37" s="585">
        <v>226.08540053925799</v>
      </c>
      <c r="C37" s="585">
        <v>219.67142999999999</v>
      </c>
      <c r="D37" s="586">
        <v>-6.413970539258</v>
      </c>
      <c r="E37" s="587">
        <v>0.97163031967500002</v>
      </c>
      <c r="F37" s="585">
        <v>217.999579371621</v>
      </c>
      <c r="G37" s="586">
        <v>72.666526457206999</v>
      </c>
      <c r="H37" s="588">
        <v>4.9406564584124654E-324</v>
      </c>
      <c r="I37" s="585">
        <v>59.489429999999999</v>
      </c>
      <c r="J37" s="586">
        <v>-13.177096457207</v>
      </c>
      <c r="K37" s="589">
        <v>0.27288782011099999</v>
      </c>
    </row>
    <row r="38" spans="1:11" ht="14.4" customHeight="1" thickBot="1" x14ac:dyDescent="0.35">
      <c r="A38" s="606" t="s">
        <v>357</v>
      </c>
      <c r="B38" s="590">
        <v>567.03083201674394</v>
      </c>
      <c r="C38" s="590">
        <v>664.51219000000106</v>
      </c>
      <c r="D38" s="591">
        <v>97.481357983256004</v>
      </c>
      <c r="E38" s="598">
        <v>1.1719154452959999</v>
      </c>
      <c r="F38" s="590">
        <v>595.99789803240299</v>
      </c>
      <c r="G38" s="591">
        <v>198.66596601080099</v>
      </c>
      <c r="H38" s="593">
        <v>50.427880000000002</v>
      </c>
      <c r="I38" s="590">
        <v>204.01871</v>
      </c>
      <c r="J38" s="591">
        <v>5.3527439891990003</v>
      </c>
      <c r="K38" s="597">
        <v>0.342314479083</v>
      </c>
    </row>
    <row r="39" spans="1:11" ht="14.4" customHeight="1" thickBot="1" x14ac:dyDescent="0.35">
      <c r="A39" s="607" t="s">
        <v>358</v>
      </c>
      <c r="B39" s="585">
        <v>494.03335783967998</v>
      </c>
      <c r="C39" s="585">
        <v>599.88383000000101</v>
      </c>
      <c r="D39" s="586">
        <v>105.85047216032</v>
      </c>
      <c r="E39" s="587">
        <v>1.214257742884</v>
      </c>
      <c r="F39" s="585">
        <v>519.99816606853994</v>
      </c>
      <c r="G39" s="586">
        <v>173.33272202284701</v>
      </c>
      <c r="H39" s="588">
        <v>45.095550000000003</v>
      </c>
      <c r="I39" s="585">
        <v>183.22304</v>
      </c>
      <c r="J39" s="586">
        <v>9.8903179771529999</v>
      </c>
      <c r="K39" s="589">
        <v>0.35235324267599999</v>
      </c>
    </row>
    <row r="40" spans="1:11" ht="14.4" customHeight="1" thickBot="1" x14ac:dyDescent="0.35">
      <c r="A40" s="607" t="s">
        <v>359</v>
      </c>
      <c r="B40" s="585">
        <v>72.997474177064007</v>
      </c>
      <c r="C40" s="585">
        <v>61.17501</v>
      </c>
      <c r="D40" s="586">
        <v>-11.822464177064001</v>
      </c>
      <c r="E40" s="587">
        <v>0.83804283216099995</v>
      </c>
      <c r="F40" s="585">
        <v>75.999731963862999</v>
      </c>
      <c r="G40" s="586">
        <v>25.333243987953999</v>
      </c>
      <c r="H40" s="588">
        <v>5.3323299999999998</v>
      </c>
      <c r="I40" s="585">
        <v>20.795670000000001</v>
      </c>
      <c r="J40" s="586">
        <v>-4.5375739879539996</v>
      </c>
      <c r="K40" s="589">
        <v>0.27362820187100001</v>
      </c>
    </row>
    <row r="41" spans="1:11" ht="14.4" customHeight="1" thickBot="1" x14ac:dyDescent="0.35">
      <c r="A41" s="607" t="s">
        <v>360</v>
      </c>
      <c r="B41" s="585">
        <v>0</v>
      </c>
      <c r="C41" s="585">
        <v>3.4533499999999999</v>
      </c>
      <c r="D41" s="586">
        <v>3.4533499999999999</v>
      </c>
      <c r="E41" s="595" t="s">
        <v>322</v>
      </c>
      <c r="F41" s="585">
        <v>0</v>
      </c>
      <c r="G41" s="586">
        <v>0</v>
      </c>
      <c r="H41" s="588">
        <v>4.9406564584124654E-324</v>
      </c>
      <c r="I41" s="585">
        <v>1.9762625833649862E-323</v>
      </c>
      <c r="J41" s="586">
        <v>1.9762625833649862E-323</v>
      </c>
      <c r="K41" s="596" t="s">
        <v>322</v>
      </c>
    </row>
    <row r="42" spans="1:11" ht="14.4" customHeight="1" thickBot="1" x14ac:dyDescent="0.35">
      <c r="A42" s="606" t="s">
        <v>361</v>
      </c>
      <c r="B42" s="590">
        <v>472.98395743921202</v>
      </c>
      <c r="C42" s="590">
        <v>470.50144</v>
      </c>
      <c r="D42" s="591">
        <v>-2.4825174392120002</v>
      </c>
      <c r="E42" s="598">
        <v>0.99475137073800002</v>
      </c>
      <c r="F42" s="590">
        <v>492.18302822225002</v>
      </c>
      <c r="G42" s="591">
        <v>164.061009407417</v>
      </c>
      <c r="H42" s="593">
        <v>23.927849999999999</v>
      </c>
      <c r="I42" s="590">
        <v>112.80374999999999</v>
      </c>
      <c r="J42" s="591">
        <v>-51.257259407416001</v>
      </c>
      <c r="K42" s="597">
        <v>0.22919065374399999</v>
      </c>
    </row>
    <row r="43" spans="1:11" ht="14.4" customHeight="1" thickBot="1" x14ac:dyDescent="0.35">
      <c r="A43" s="607" t="s">
        <v>362</v>
      </c>
      <c r="B43" s="585">
        <v>95.961261030916006</v>
      </c>
      <c r="C43" s="585">
        <v>24.10454</v>
      </c>
      <c r="D43" s="586">
        <v>-71.856721030916006</v>
      </c>
      <c r="E43" s="587">
        <v>0.251190321396</v>
      </c>
      <c r="F43" s="585">
        <v>27.819174592928</v>
      </c>
      <c r="G43" s="586">
        <v>9.2730581976419995</v>
      </c>
      <c r="H43" s="588">
        <v>0</v>
      </c>
      <c r="I43" s="585">
        <v>-3.6438899999999999</v>
      </c>
      <c r="J43" s="586">
        <v>-12.916948197642</v>
      </c>
      <c r="K43" s="589">
        <v>-0.13098483521900001</v>
      </c>
    </row>
    <row r="44" spans="1:11" ht="14.4" customHeight="1" thickBot="1" x14ac:dyDescent="0.35">
      <c r="A44" s="607" t="s">
        <v>363</v>
      </c>
      <c r="B44" s="585">
        <v>7.4413433595229996</v>
      </c>
      <c r="C44" s="585">
        <v>7.0988100000000003</v>
      </c>
      <c r="D44" s="586">
        <v>-0.34253335952300001</v>
      </c>
      <c r="E44" s="587">
        <v>0.95396888129199997</v>
      </c>
      <c r="F44" s="585">
        <v>7.1453639536129998</v>
      </c>
      <c r="G44" s="586">
        <v>2.381787984537</v>
      </c>
      <c r="H44" s="588">
        <v>0.41287000000000001</v>
      </c>
      <c r="I44" s="585">
        <v>1.74054</v>
      </c>
      <c r="J44" s="586">
        <v>-0.64124798453700005</v>
      </c>
      <c r="K44" s="589">
        <v>0.24359011119599999</v>
      </c>
    </row>
    <row r="45" spans="1:11" ht="14.4" customHeight="1" thickBot="1" x14ac:dyDescent="0.35">
      <c r="A45" s="607" t="s">
        <v>364</v>
      </c>
      <c r="B45" s="585">
        <v>242.13421542833601</v>
      </c>
      <c r="C45" s="585">
        <v>262.33364</v>
      </c>
      <c r="D45" s="586">
        <v>20.199424571662998</v>
      </c>
      <c r="E45" s="587">
        <v>1.083422429729</v>
      </c>
      <c r="F45" s="585">
        <v>269.84901367248602</v>
      </c>
      <c r="G45" s="586">
        <v>89.949671224162003</v>
      </c>
      <c r="H45" s="588">
        <v>14.94989</v>
      </c>
      <c r="I45" s="585">
        <v>70.706440000000001</v>
      </c>
      <c r="J45" s="586">
        <v>-19.243231224161999</v>
      </c>
      <c r="K45" s="589">
        <v>0.26202222879199999</v>
      </c>
    </row>
    <row r="46" spans="1:11" ht="14.4" customHeight="1" thickBot="1" x14ac:dyDescent="0.35">
      <c r="A46" s="607" t="s">
        <v>365</v>
      </c>
      <c r="B46" s="585">
        <v>74.882507386365006</v>
      </c>
      <c r="C46" s="585">
        <v>68.642870000000002</v>
      </c>
      <c r="D46" s="586">
        <v>-6.2396373863649996</v>
      </c>
      <c r="E46" s="587">
        <v>0.91667429945699996</v>
      </c>
      <c r="F46" s="585">
        <v>75.334862641929007</v>
      </c>
      <c r="G46" s="586">
        <v>25.111620880642999</v>
      </c>
      <c r="H46" s="588">
        <v>2.2879900000000002</v>
      </c>
      <c r="I46" s="585">
        <v>13.20147</v>
      </c>
      <c r="J46" s="586">
        <v>-11.910150880643</v>
      </c>
      <c r="K46" s="589">
        <v>0.17523719479899999</v>
      </c>
    </row>
    <row r="47" spans="1:11" ht="14.4" customHeight="1" thickBot="1" x14ac:dyDescent="0.35">
      <c r="A47" s="607" t="s">
        <v>366</v>
      </c>
      <c r="B47" s="585">
        <v>5.7189761253020004</v>
      </c>
      <c r="C47" s="585">
        <v>3.98841</v>
      </c>
      <c r="D47" s="586">
        <v>-1.7305661253019999</v>
      </c>
      <c r="E47" s="587">
        <v>0.69739930935399996</v>
      </c>
      <c r="F47" s="585">
        <v>15.99870358225</v>
      </c>
      <c r="G47" s="586">
        <v>5.332901194083</v>
      </c>
      <c r="H47" s="588">
        <v>4.9406564584124654E-324</v>
      </c>
      <c r="I47" s="585">
        <v>0.66254000000000002</v>
      </c>
      <c r="J47" s="586">
        <v>-4.6703611940830001</v>
      </c>
      <c r="K47" s="589">
        <v>4.1412105461E-2</v>
      </c>
    </row>
    <row r="48" spans="1:11" ht="14.4" customHeight="1" thickBot="1" x14ac:dyDescent="0.35">
      <c r="A48" s="607" t="s">
        <v>367</v>
      </c>
      <c r="B48" s="585">
        <v>4.9406564584124654E-324</v>
      </c>
      <c r="C48" s="585">
        <v>5.7000000000000002E-2</v>
      </c>
      <c r="D48" s="586">
        <v>5.7000000000000002E-2</v>
      </c>
      <c r="E48" s="595" t="s">
        <v>328</v>
      </c>
      <c r="F48" s="585">
        <v>9.8982604692000001E-2</v>
      </c>
      <c r="G48" s="586">
        <v>3.2994201564E-2</v>
      </c>
      <c r="H48" s="588">
        <v>4.9406564584124654E-324</v>
      </c>
      <c r="I48" s="585">
        <v>3.9E-2</v>
      </c>
      <c r="J48" s="586">
        <v>6.0057984350000001E-3</v>
      </c>
      <c r="K48" s="589">
        <v>0.39400862526300001</v>
      </c>
    </row>
    <row r="49" spans="1:11" ht="14.4" customHeight="1" thickBot="1" x14ac:dyDescent="0.35">
      <c r="A49" s="607" t="s">
        <v>368</v>
      </c>
      <c r="B49" s="585">
        <v>5.1106103606820001</v>
      </c>
      <c r="C49" s="585">
        <v>9.0624300000000009</v>
      </c>
      <c r="D49" s="586">
        <v>3.9518196393170002</v>
      </c>
      <c r="E49" s="587">
        <v>1.7732578616670001</v>
      </c>
      <c r="F49" s="585">
        <v>5.0588371259190001</v>
      </c>
      <c r="G49" s="586">
        <v>1.686279041973</v>
      </c>
      <c r="H49" s="588">
        <v>4.9406564584124654E-324</v>
      </c>
      <c r="I49" s="585">
        <v>2.2650999999999999</v>
      </c>
      <c r="J49" s="586">
        <v>0.57882095802599998</v>
      </c>
      <c r="K49" s="589">
        <v>0.447751122168</v>
      </c>
    </row>
    <row r="50" spans="1:11" ht="14.4" customHeight="1" thickBot="1" x14ac:dyDescent="0.35">
      <c r="A50" s="607" t="s">
        <v>369</v>
      </c>
      <c r="B50" s="585">
        <v>41.651176416806003</v>
      </c>
      <c r="C50" s="585">
        <v>41.628120000000003</v>
      </c>
      <c r="D50" s="586">
        <v>-2.3056416805999999E-2</v>
      </c>
      <c r="E50" s="587">
        <v>0.99944644020100004</v>
      </c>
      <c r="F50" s="585">
        <v>46.544020819566001</v>
      </c>
      <c r="G50" s="586">
        <v>15.514673606522001</v>
      </c>
      <c r="H50" s="588">
        <v>4.0688399999999998</v>
      </c>
      <c r="I50" s="585">
        <v>15.973129999999999</v>
      </c>
      <c r="J50" s="586">
        <v>0.45845639347700001</v>
      </c>
      <c r="K50" s="589">
        <v>0.34318328581699997</v>
      </c>
    </row>
    <row r="51" spans="1:11" ht="14.4" customHeight="1" thickBot="1" x14ac:dyDescent="0.35">
      <c r="A51" s="607" t="s">
        <v>370</v>
      </c>
      <c r="B51" s="585">
        <v>4.9406564584124654E-324</v>
      </c>
      <c r="C51" s="585">
        <v>0.80159999999999998</v>
      </c>
      <c r="D51" s="586">
        <v>0.80159999999999998</v>
      </c>
      <c r="E51" s="595" t="s">
        <v>328</v>
      </c>
      <c r="F51" s="585">
        <v>0</v>
      </c>
      <c r="G51" s="586">
        <v>0</v>
      </c>
      <c r="H51" s="588">
        <v>4.9406564584124654E-324</v>
      </c>
      <c r="I51" s="585">
        <v>1.9762625833649862E-323</v>
      </c>
      <c r="J51" s="586">
        <v>1.9762625833649862E-323</v>
      </c>
      <c r="K51" s="596" t="s">
        <v>322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0.23830000000000001</v>
      </c>
      <c r="D52" s="586">
        <v>0.23830000000000001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1.9762625833649862E-323</v>
      </c>
      <c r="J52" s="586">
        <v>1.9762625833649862E-323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52.545720000000003</v>
      </c>
      <c r="D53" s="586">
        <v>52.545720000000003</v>
      </c>
      <c r="E53" s="595" t="s">
        <v>328</v>
      </c>
      <c r="F53" s="585">
        <v>44.334069228860997</v>
      </c>
      <c r="G53" s="586">
        <v>14.778023076287001</v>
      </c>
      <c r="H53" s="588">
        <v>2.2082600000000001</v>
      </c>
      <c r="I53" s="585">
        <v>11.85942</v>
      </c>
      <c r="J53" s="586">
        <v>-2.9186030762869999</v>
      </c>
      <c r="K53" s="589">
        <v>0.26750127399200002</v>
      </c>
    </row>
    <row r="54" spans="1:11" ht="14.4" customHeight="1" thickBot="1" x14ac:dyDescent="0.35">
      <c r="A54" s="606" t="s">
        <v>373</v>
      </c>
      <c r="B54" s="590">
        <v>67.667687554615995</v>
      </c>
      <c r="C54" s="590">
        <v>19.607900000000001</v>
      </c>
      <c r="D54" s="591">
        <v>-48.059787554616001</v>
      </c>
      <c r="E54" s="598">
        <v>0.289767549455</v>
      </c>
      <c r="F54" s="590">
        <v>13.879919137276</v>
      </c>
      <c r="G54" s="591">
        <v>4.6266397124249998</v>
      </c>
      <c r="H54" s="593">
        <v>1.9717</v>
      </c>
      <c r="I54" s="590">
        <v>13.075559999999999</v>
      </c>
      <c r="J54" s="591">
        <v>8.4489202875739995</v>
      </c>
      <c r="K54" s="597">
        <v>0.94204871589500006</v>
      </c>
    </row>
    <row r="55" spans="1:11" ht="14.4" customHeight="1" thickBot="1" x14ac:dyDescent="0.35">
      <c r="A55" s="607" t="s">
        <v>374</v>
      </c>
      <c r="B55" s="585">
        <v>2.9991813749170002</v>
      </c>
      <c r="C55" s="585">
        <v>0.10056</v>
      </c>
      <c r="D55" s="586">
        <v>-2.898621374917</v>
      </c>
      <c r="E55" s="587">
        <v>3.3529149267E-2</v>
      </c>
      <c r="F55" s="585">
        <v>0.15892610457600001</v>
      </c>
      <c r="G55" s="586">
        <v>5.2975368192000001E-2</v>
      </c>
      <c r="H55" s="588">
        <v>4.9406564584124654E-324</v>
      </c>
      <c r="I55" s="585">
        <v>1.9762625833649862E-323</v>
      </c>
      <c r="J55" s="586">
        <v>-5.2975368192000001E-2</v>
      </c>
      <c r="K55" s="589">
        <v>1.2351641146031164E-322</v>
      </c>
    </row>
    <row r="56" spans="1:11" ht="14.4" customHeight="1" thickBot="1" x14ac:dyDescent="0.35">
      <c r="A56" s="607" t="s">
        <v>375</v>
      </c>
      <c r="B56" s="585">
        <v>1.314944717181</v>
      </c>
      <c r="C56" s="585">
        <v>0.78300000000000003</v>
      </c>
      <c r="D56" s="586">
        <v>-0.531944717181</v>
      </c>
      <c r="E56" s="587">
        <v>0.59546229569099995</v>
      </c>
      <c r="F56" s="585">
        <v>0.63427071605700003</v>
      </c>
      <c r="G56" s="586">
        <v>0.211423572019</v>
      </c>
      <c r="H56" s="588">
        <v>4.9406564584124654E-324</v>
      </c>
      <c r="I56" s="585">
        <v>1.9762625833649862E-323</v>
      </c>
      <c r="J56" s="586">
        <v>-0.211423572019</v>
      </c>
      <c r="K56" s="589">
        <v>2.9643938750474793E-323</v>
      </c>
    </row>
    <row r="57" spans="1:11" ht="14.4" customHeight="1" thickBot="1" x14ac:dyDescent="0.35">
      <c r="A57" s="607" t="s">
        <v>376</v>
      </c>
      <c r="B57" s="585">
        <v>58.077237367956002</v>
      </c>
      <c r="C57" s="585">
        <v>11.888999999999999</v>
      </c>
      <c r="D57" s="586">
        <v>-46.188237367955999</v>
      </c>
      <c r="E57" s="587">
        <v>0.204710150461</v>
      </c>
      <c r="F57" s="585">
        <v>7.925112872273</v>
      </c>
      <c r="G57" s="586">
        <v>2.6417042907570001</v>
      </c>
      <c r="H57" s="588">
        <v>1.7907999999999999</v>
      </c>
      <c r="I57" s="585">
        <v>10.4892</v>
      </c>
      <c r="J57" s="586">
        <v>7.8474957092419997</v>
      </c>
      <c r="K57" s="589">
        <v>1.3235395090319999</v>
      </c>
    </row>
    <row r="58" spans="1:11" ht="14.4" customHeight="1" thickBot="1" x14ac:dyDescent="0.35">
      <c r="A58" s="607" t="s">
        <v>377</v>
      </c>
      <c r="B58" s="585">
        <v>4.9406564584124654E-324</v>
      </c>
      <c r="C58" s="585">
        <v>2.5169999999999999</v>
      </c>
      <c r="D58" s="586">
        <v>2.5169999999999999</v>
      </c>
      <c r="E58" s="595" t="s">
        <v>328</v>
      </c>
      <c r="F58" s="585">
        <v>0</v>
      </c>
      <c r="G58" s="586">
        <v>0</v>
      </c>
      <c r="H58" s="588">
        <v>4.9406564584124654E-324</v>
      </c>
      <c r="I58" s="585">
        <v>0.82279999999999998</v>
      </c>
      <c r="J58" s="586">
        <v>0.82279999999999998</v>
      </c>
      <c r="K58" s="596" t="s">
        <v>322</v>
      </c>
    </row>
    <row r="59" spans="1:11" ht="14.4" customHeight="1" thickBot="1" x14ac:dyDescent="0.35">
      <c r="A59" s="607" t="s">
        <v>378</v>
      </c>
      <c r="B59" s="585">
        <v>5.2763240945619998</v>
      </c>
      <c r="C59" s="585">
        <v>4.3183400000000001</v>
      </c>
      <c r="D59" s="586">
        <v>-0.95798409456199995</v>
      </c>
      <c r="E59" s="587">
        <v>0.81843721549399995</v>
      </c>
      <c r="F59" s="585">
        <v>5.1616094443679996</v>
      </c>
      <c r="G59" s="586">
        <v>1.720536481456</v>
      </c>
      <c r="H59" s="588">
        <v>0.18090000000000001</v>
      </c>
      <c r="I59" s="585">
        <v>1.76356</v>
      </c>
      <c r="J59" s="586">
        <v>4.3023518543000003E-2</v>
      </c>
      <c r="K59" s="589">
        <v>0.34166862468100001</v>
      </c>
    </row>
    <row r="60" spans="1:11" ht="14.4" customHeight="1" thickBot="1" x14ac:dyDescent="0.35">
      <c r="A60" s="606" t="s">
        <v>379</v>
      </c>
      <c r="B60" s="590">
        <v>131.69804621159599</v>
      </c>
      <c r="C60" s="590">
        <v>106.69410999999999</v>
      </c>
      <c r="D60" s="591">
        <v>-25.003936211595999</v>
      </c>
      <c r="E60" s="598">
        <v>0.81014193504800003</v>
      </c>
      <c r="F60" s="590">
        <v>98.066734764765997</v>
      </c>
      <c r="G60" s="591">
        <v>32.688911588255003</v>
      </c>
      <c r="H60" s="593">
        <v>4.98874</v>
      </c>
      <c r="I60" s="590">
        <v>26.401800000000001</v>
      </c>
      <c r="J60" s="591">
        <v>-6.2871115882549997</v>
      </c>
      <c r="K60" s="597">
        <v>0.26922279061600002</v>
      </c>
    </row>
    <row r="61" spans="1:11" ht="14.4" customHeight="1" thickBot="1" x14ac:dyDescent="0.35">
      <c r="A61" s="607" t="s">
        <v>380</v>
      </c>
      <c r="B61" s="585">
        <v>22.462470874594</v>
      </c>
      <c r="C61" s="585">
        <v>31.385149999999999</v>
      </c>
      <c r="D61" s="586">
        <v>8.9226791254050006</v>
      </c>
      <c r="E61" s="587">
        <v>1.3972260743360001</v>
      </c>
      <c r="F61" s="585">
        <v>28.074970592311999</v>
      </c>
      <c r="G61" s="586">
        <v>9.3583235307700008</v>
      </c>
      <c r="H61" s="588">
        <v>1.1567700000000001</v>
      </c>
      <c r="I61" s="585">
        <v>4.6813500000000001</v>
      </c>
      <c r="J61" s="586">
        <v>-4.6769735307699998</v>
      </c>
      <c r="K61" s="589">
        <v>0.16674460921000001</v>
      </c>
    </row>
    <row r="62" spans="1:11" ht="14.4" customHeight="1" thickBot="1" x14ac:dyDescent="0.35">
      <c r="A62" s="607" t="s">
        <v>381</v>
      </c>
      <c r="B62" s="585">
        <v>3.884005522317</v>
      </c>
      <c r="C62" s="585">
        <v>5.2841100000000001</v>
      </c>
      <c r="D62" s="586">
        <v>1.400104477682</v>
      </c>
      <c r="E62" s="587">
        <v>1.3604795280640001</v>
      </c>
      <c r="F62" s="585">
        <v>0</v>
      </c>
      <c r="G62" s="586">
        <v>0</v>
      </c>
      <c r="H62" s="588">
        <v>4.9406564584124654E-324</v>
      </c>
      <c r="I62" s="585">
        <v>2.9867499999999998</v>
      </c>
      <c r="J62" s="586">
        <v>2.9867499999999998</v>
      </c>
      <c r="K62" s="596" t="s">
        <v>322</v>
      </c>
    </row>
    <row r="63" spans="1:11" ht="14.4" customHeight="1" thickBot="1" x14ac:dyDescent="0.35">
      <c r="A63" s="607" t="s">
        <v>382</v>
      </c>
      <c r="B63" s="585">
        <v>105.351569814684</v>
      </c>
      <c r="C63" s="585">
        <v>70.024850000000001</v>
      </c>
      <c r="D63" s="586">
        <v>-35.326719814683997</v>
      </c>
      <c r="E63" s="587">
        <v>0.66467780331199999</v>
      </c>
      <c r="F63" s="585">
        <v>0</v>
      </c>
      <c r="G63" s="586">
        <v>0</v>
      </c>
      <c r="H63" s="588">
        <v>4.9406564584124654E-324</v>
      </c>
      <c r="I63" s="585">
        <v>1.9762625833649862E-323</v>
      </c>
      <c r="J63" s="586">
        <v>1.9762625833649862E-323</v>
      </c>
      <c r="K63" s="596" t="s">
        <v>322</v>
      </c>
    </row>
    <row r="64" spans="1:11" ht="14.4" customHeight="1" thickBot="1" x14ac:dyDescent="0.35">
      <c r="A64" s="607" t="s">
        <v>383</v>
      </c>
      <c r="B64" s="585">
        <v>4.9406564584124654E-324</v>
      </c>
      <c r="C64" s="585">
        <v>4.9406564584124654E-324</v>
      </c>
      <c r="D64" s="586">
        <v>0</v>
      </c>
      <c r="E64" s="587">
        <v>1</v>
      </c>
      <c r="F64" s="585">
        <v>4.0003847762289997</v>
      </c>
      <c r="G64" s="586">
        <v>1.333461592076</v>
      </c>
      <c r="H64" s="588">
        <v>0.34122000000000002</v>
      </c>
      <c r="I64" s="585">
        <v>1.3835299999999999</v>
      </c>
      <c r="J64" s="586">
        <v>5.0068407922999998E-2</v>
      </c>
      <c r="K64" s="589">
        <v>0.34584923135899998</v>
      </c>
    </row>
    <row r="65" spans="1:11" ht="14.4" customHeight="1" thickBot="1" x14ac:dyDescent="0.35">
      <c r="A65" s="607" t="s">
        <v>384</v>
      </c>
      <c r="B65" s="585">
        <v>4.9406564584124654E-324</v>
      </c>
      <c r="C65" s="585">
        <v>4.9406564584124654E-324</v>
      </c>
      <c r="D65" s="586">
        <v>0</v>
      </c>
      <c r="E65" s="587">
        <v>1</v>
      </c>
      <c r="F65" s="585">
        <v>2.9999417476089998</v>
      </c>
      <c r="G65" s="586">
        <v>0.99998058253599997</v>
      </c>
      <c r="H65" s="588">
        <v>4.9406564584124654E-324</v>
      </c>
      <c r="I65" s="585">
        <v>0.34425</v>
      </c>
      <c r="J65" s="586">
        <v>-0.65573058253600003</v>
      </c>
      <c r="K65" s="589">
        <v>0.114752228197</v>
      </c>
    </row>
    <row r="66" spans="1:11" ht="14.4" customHeight="1" thickBot="1" x14ac:dyDescent="0.35">
      <c r="A66" s="607" t="s">
        <v>385</v>
      </c>
      <c r="B66" s="585">
        <v>4.9406564584124654E-324</v>
      </c>
      <c r="C66" s="585">
        <v>4.9406564584124654E-324</v>
      </c>
      <c r="D66" s="586">
        <v>0</v>
      </c>
      <c r="E66" s="587">
        <v>1</v>
      </c>
      <c r="F66" s="585">
        <v>62.991437648614003</v>
      </c>
      <c r="G66" s="586">
        <v>20.997145882870999</v>
      </c>
      <c r="H66" s="588">
        <v>3.4907499999999998</v>
      </c>
      <c r="I66" s="585">
        <v>17.00592</v>
      </c>
      <c r="J66" s="586">
        <v>-3.9912258828709999</v>
      </c>
      <c r="K66" s="589">
        <v>0.26997193007100001</v>
      </c>
    </row>
    <row r="67" spans="1:11" ht="14.4" customHeight="1" thickBot="1" x14ac:dyDescent="0.35">
      <c r="A67" s="606" t="s">
        <v>386</v>
      </c>
      <c r="B67" s="590">
        <v>0</v>
      </c>
      <c r="C67" s="590">
        <v>15.839</v>
      </c>
      <c r="D67" s="591">
        <v>15.839</v>
      </c>
      <c r="E67" s="592" t="s">
        <v>322</v>
      </c>
      <c r="F67" s="590">
        <v>0</v>
      </c>
      <c r="G67" s="591">
        <v>0</v>
      </c>
      <c r="H67" s="593">
        <v>4.9406564584124654E-324</v>
      </c>
      <c r="I67" s="590">
        <v>2.42</v>
      </c>
      <c r="J67" s="591">
        <v>2.42</v>
      </c>
      <c r="K67" s="594" t="s">
        <v>322</v>
      </c>
    </row>
    <row r="68" spans="1:11" ht="14.4" customHeight="1" thickBot="1" x14ac:dyDescent="0.35">
      <c r="A68" s="607" t="s">
        <v>387</v>
      </c>
      <c r="B68" s="585">
        <v>4.9406564584124654E-324</v>
      </c>
      <c r="C68" s="585">
        <v>4.9406564584124654E-324</v>
      </c>
      <c r="D68" s="586">
        <v>0</v>
      </c>
      <c r="E68" s="587">
        <v>1</v>
      </c>
      <c r="F68" s="585">
        <v>4.9406564584124654E-324</v>
      </c>
      <c r="G68" s="586">
        <v>0</v>
      </c>
      <c r="H68" s="588">
        <v>4.9406564584124654E-324</v>
      </c>
      <c r="I68" s="585">
        <v>2.42</v>
      </c>
      <c r="J68" s="586">
        <v>2.42</v>
      </c>
      <c r="K68" s="596" t="s">
        <v>328</v>
      </c>
    </row>
    <row r="69" spans="1:11" ht="14.4" customHeight="1" thickBot="1" x14ac:dyDescent="0.35">
      <c r="A69" s="607" t="s">
        <v>388</v>
      </c>
      <c r="B69" s="585">
        <v>0</v>
      </c>
      <c r="C69" s="585">
        <v>15.839</v>
      </c>
      <c r="D69" s="586">
        <v>15.839</v>
      </c>
      <c r="E69" s="595" t="s">
        <v>322</v>
      </c>
      <c r="F69" s="585">
        <v>0</v>
      </c>
      <c r="G69" s="586">
        <v>0</v>
      </c>
      <c r="H69" s="588">
        <v>4.9406564584124654E-324</v>
      </c>
      <c r="I69" s="585">
        <v>1.9762625833649862E-323</v>
      </c>
      <c r="J69" s="586">
        <v>1.9762625833649862E-323</v>
      </c>
      <c r="K69" s="596" t="s">
        <v>322</v>
      </c>
    </row>
    <row r="70" spans="1:11" ht="14.4" customHeight="1" thickBot="1" x14ac:dyDescent="0.35">
      <c r="A70" s="605" t="s">
        <v>42</v>
      </c>
      <c r="B70" s="585">
        <v>1307.6326182023199</v>
      </c>
      <c r="C70" s="585">
        <v>1286.502</v>
      </c>
      <c r="D70" s="586">
        <v>-21.130618202316001</v>
      </c>
      <c r="E70" s="587">
        <v>0.98384055436600004</v>
      </c>
      <c r="F70" s="585">
        <v>1291.7360622456899</v>
      </c>
      <c r="G70" s="586">
        <v>430.578687415231</v>
      </c>
      <c r="H70" s="588">
        <v>91.28</v>
      </c>
      <c r="I70" s="585">
        <v>435.77800000000099</v>
      </c>
      <c r="J70" s="586">
        <v>5.1993125847690003</v>
      </c>
      <c r="K70" s="589">
        <v>0.337358391343</v>
      </c>
    </row>
    <row r="71" spans="1:11" ht="14.4" customHeight="1" thickBot="1" x14ac:dyDescent="0.35">
      <c r="A71" s="606" t="s">
        <v>389</v>
      </c>
      <c r="B71" s="590">
        <v>1307.6326182023199</v>
      </c>
      <c r="C71" s="590">
        <v>1286.502</v>
      </c>
      <c r="D71" s="591">
        <v>-21.130618202316001</v>
      </c>
      <c r="E71" s="598">
        <v>0.98384055436600004</v>
      </c>
      <c r="F71" s="590">
        <v>1291.7360622456899</v>
      </c>
      <c r="G71" s="591">
        <v>430.578687415231</v>
      </c>
      <c r="H71" s="593">
        <v>91.28</v>
      </c>
      <c r="I71" s="590">
        <v>435.77800000000099</v>
      </c>
      <c r="J71" s="591">
        <v>5.1993125847690003</v>
      </c>
      <c r="K71" s="597">
        <v>0.337358391343</v>
      </c>
    </row>
    <row r="72" spans="1:11" ht="14.4" customHeight="1" thickBot="1" x14ac:dyDescent="0.35">
      <c r="A72" s="607" t="s">
        <v>390</v>
      </c>
      <c r="B72" s="585">
        <v>640.58678086255804</v>
      </c>
      <c r="C72" s="585">
        <v>647.68499999999995</v>
      </c>
      <c r="D72" s="586">
        <v>7.0982191374420003</v>
      </c>
      <c r="E72" s="587">
        <v>1.011080808017</v>
      </c>
      <c r="F72" s="585">
        <v>642.84433926900499</v>
      </c>
      <c r="G72" s="586">
        <v>214.281446423002</v>
      </c>
      <c r="H72" s="588">
        <v>42.417999999999999</v>
      </c>
      <c r="I72" s="585">
        <v>174.90799999999999</v>
      </c>
      <c r="J72" s="586">
        <v>-39.373446423000999</v>
      </c>
      <c r="K72" s="589">
        <v>0.272084530135</v>
      </c>
    </row>
    <row r="73" spans="1:11" ht="14.4" customHeight="1" thickBot="1" x14ac:dyDescent="0.35">
      <c r="A73" s="607" t="s">
        <v>391</v>
      </c>
      <c r="B73" s="585">
        <v>155.00666189147299</v>
      </c>
      <c r="C73" s="585">
        <v>151.75800000000001</v>
      </c>
      <c r="D73" s="586">
        <v>-3.248661891472</v>
      </c>
      <c r="E73" s="587">
        <v>0.97904179180499995</v>
      </c>
      <c r="F73" s="585">
        <v>155.02290552238699</v>
      </c>
      <c r="G73" s="586">
        <v>51.674301840795003</v>
      </c>
      <c r="H73" s="588">
        <v>13.936999999999999</v>
      </c>
      <c r="I73" s="585">
        <v>50.75</v>
      </c>
      <c r="J73" s="586">
        <v>-0.924301840795</v>
      </c>
      <c r="K73" s="589">
        <v>0.32737097675299998</v>
      </c>
    </row>
    <row r="74" spans="1:11" ht="14.4" customHeight="1" thickBot="1" x14ac:dyDescent="0.35">
      <c r="A74" s="607" t="s">
        <v>392</v>
      </c>
      <c r="B74" s="585">
        <v>512.03917544828596</v>
      </c>
      <c r="C74" s="585">
        <v>487.05900000000003</v>
      </c>
      <c r="D74" s="586">
        <v>-24.980175448286001</v>
      </c>
      <c r="E74" s="587">
        <v>0.951214327641</v>
      </c>
      <c r="F74" s="585">
        <v>493.86881745430099</v>
      </c>
      <c r="G74" s="586">
        <v>164.622939151434</v>
      </c>
      <c r="H74" s="588">
        <v>34.924999999999997</v>
      </c>
      <c r="I74" s="585">
        <v>210.12</v>
      </c>
      <c r="J74" s="586">
        <v>45.497060848566001</v>
      </c>
      <c r="K74" s="589">
        <v>0.425457110418</v>
      </c>
    </row>
    <row r="75" spans="1:11" ht="14.4" customHeight="1" thickBot="1" x14ac:dyDescent="0.35">
      <c r="A75" s="608" t="s">
        <v>393</v>
      </c>
      <c r="B75" s="590">
        <v>1315.95309389061</v>
      </c>
      <c r="C75" s="590">
        <v>1273.92939</v>
      </c>
      <c r="D75" s="591">
        <v>-42.023703890613</v>
      </c>
      <c r="E75" s="598">
        <v>0.96806595608400003</v>
      </c>
      <c r="F75" s="590">
        <v>1383.99887916125</v>
      </c>
      <c r="G75" s="591">
        <v>461.33295972041498</v>
      </c>
      <c r="H75" s="593">
        <v>122.26635</v>
      </c>
      <c r="I75" s="590">
        <v>355.78458000000001</v>
      </c>
      <c r="J75" s="591">
        <v>-105.548379720415</v>
      </c>
      <c r="K75" s="597">
        <v>0.25706999142600001</v>
      </c>
    </row>
    <row r="76" spans="1:11" ht="14.4" customHeight="1" thickBot="1" x14ac:dyDescent="0.35">
      <c r="A76" s="605" t="s">
        <v>45</v>
      </c>
      <c r="B76" s="585">
        <v>202.935504853672</v>
      </c>
      <c r="C76" s="585">
        <v>171.55519000000001</v>
      </c>
      <c r="D76" s="586">
        <v>-31.380314853672001</v>
      </c>
      <c r="E76" s="587">
        <v>0.84536804007599997</v>
      </c>
      <c r="F76" s="585">
        <v>290.771883358217</v>
      </c>
      <c r="G76" s="586">
        <v>96.923961119405007</v>
      </c>
      <c r="H76" s="588">
        <v>80.256039999999999</v>
      </c>
      <c r="I76" s="585">
        <v>101.91744</v>
      </c>
      <c r="J76" s="586">
        <v>4.993478880594</v>
      </c>
      <c r="K76" s="589">
        <v>0.35050651673299998</v>
      </c>
    </row>
    <row r="77" spans="1:11" ht="14.4" customHeight="1" thickBot="1" x14ac:dyDescent="0.35">
      <c r="A77" s="609" t="s">
        <v>394</v>
      </c>
      <c r="B77" s="585">
        <v>202.935504853672</v>
      </c>
      <c r="C77" s="585">
        <v>171.55519000000001</v>
      </c>
      <c r="D77" s="586">
        <v>-31.380314853672001</v>
      </c>
      <c r="E77" s="587">
        <v>0.84536804007599997</v>
      </c>
      <c r="F77" s="585">
        <v>290.771883358217</v>
      </c>
      <c r="G77" s="586">
        <v>96.923961119405007</v>
      </c>
      <c r="H77" s="588">
        <v>80.256039999999999</v>
      </c>
      <c r="I77" s="585">
        <v>101.91744</v>
      </c>
      <c r="J77" s="586">
        <v>4.993478880594</v>
      </c>
      <c r="K77" s="589">
        <v>0.35050651673299998</v>
      </c>
    </row>
    <row r="78" spans="1:11" ht="14.4" customHeight="1" thickBot="1" x14ac:dyDescent="0.35">
      <c r="A78" s="607" t="s">
        <v>395</v>
      </c>
      <c r="B78" s="585">
        <v>94.919624188512003</v>
      </c>
      <c r="C78" s="585">
        <v>105.75405000000001</v>
      </c>
      <c r="D78" s="586">
        <v>10.834425811488</v>
      </c>
      <c r="E78" s="587">
        <v>1.1141431595839999</v>
      </c>
      <c r="F78" s="585">
        <v>97.520025047903005</v>
      </c>
      <c r="G78" s="586">
        <v>32.506675015966998</v>
      </c>
      <c r="H78" s="588">
        <v>4.9406564584124654E-324</v>
      </c>
      <c r="I78" s="585">
        <v>4.1665999999999999</v>
      </c>
      <c r="J78" s="586">
        <v>-28.340075015966999</v>
      </c>
      <c r="K78" s="589">
        <v>4.2725583774999999E-2</v>
      </c>
    </row>
    <row r="79" spans="1:11" ht="14.4" customHeight="1" thickBot="1" x14ac:dyDescent="0.35">
      <c r="A79" s="607" t="s">
        <v>396</v>
      </c>
      <c r="B79" s="585">
        <v>4.9406564584124654E-324</v>
      </c>
      <c r="C79" s="585">
        <v>0.64700000000000002</v>
      </c>
      <c r="D79" s="586">
        <v>0.64700000000000002</v>
      </c>
      <c r="E79" s="595" t="s">
        <v>328</v>
      </c>
      <c r="F79" s="585">
        <v>0</v>
      </c>
      <c r="G79" s="586">
        <v>0</v>
      </c>
      <c r="H79" s="588">
        <v>1.3280000000000001</v>
      </c>
      <c r="I79" s="585">
        <v>3.4460000000000002</v>
      </c>
      <c r="J79" s="586">
        <v>3.4460000000000002</v>
      </c>
      <c r="K79" s="596" t="s">
        <v>322</v>
      </c>
    </row>
    <row r="80" spans="1:11" ht="14.4" customHeight="1" thickBot="1" x14ac:dyDescent="0.35">
      <c r="A80" s="607" t="s">
        <v>397</v>
      </c>
      <c r="B80" s="585">
        <v>29.645110047071</v>
      </c>
      <c r="C80" s="585">
        <v>21.25254</v>
      </c>
      <c r="D80" s="586">
        <v>-8.3925700470710005</v>
      </c>
      <c r="E80" s="587">
        <v>0.71689867118899997</v>
      </c>
      <c r="F80" s="585">
        <v>27.634568518234001</v>
      </c>
      <c r="G80" s="586">
        <v>9.2115228394109998</v>
      </c>
      <c r="H80" s="588">
        <v>4.9406564584124654E-324</v>
      </c>
      <c r="I80" s="585">
        <v>2.5888499999999999</v>
      </c>
      <c r="J80" s="586">
        <v>-6.6226728394109999</v>
      </c>
      <c r="K80" s="589">
        <v>9.3681578501000007E-2</v>
      </c>
    </row>
    <row r="81" spans="1:11" ht="14.4" customHeight="1" thickBot="1" x14ac:dyDescent="0.35">
      <c r="A81" s="607" t="s">
        <v>398</v>
      </c>
      <c r="B81" s="585">
        <v>42.373425963183003</v>
      </c>
      <c r="C81" s="585">
        <v>19.608750000000001</v>
      </c>
      <c r="D81" s="586">
        <v>-22.764675963182999</v>
      </c>
      <c r="E81" s="587">
        <v>0.462760552263</v>
      </c>
      <c r="F81" s="585">
        <v>143.99975688430601</v>
      </c>
      <c r="G81" s="586">
        <v>47.999918961435</v>
      </c>
      <c r="H81" s="588">
        <v>78.928039999999996</v>
      </c>
      <c r="I81" s="585">
        <v>78.928039999999996</v>
      </c>
      <c r="J81" s="586">
        <v>30.928121038564001</v>
      </c>
      <c r="K81" s="589">
        <v>0.548112314268</v>
      </c>
    </row>
    <row r="82" spans="1:11" ht="14.4" customHeight="1" thickBot="1" x14ac:dyDescent="0.35">
      <c r="A82" s="607" t="s">
        <v>399</v>
      </c>
      <c r="B82" s="585">
        <v>35.997344654905</v>
      </c>
      <c r="C82" s="585">
        <v>20.510349999999999</v>
      </c>
      <c r="D82" s="586">
        <v>-15.486994654905001</v>
      </c>
      <c r="E82" s="587">
        <v>0.569773970736</v>
      </c>
      <c r="F82" s="585">
        <v>21.617532907771999</v>
      </c>
      <c r="G82" s="586">
        <v>7.2058443025900001</v>
      </c>
      <c r="H82" s="588">
        <v>4.9406564584124654E-324</v>
      </c>
      <c r="I82" s="585">
        <v>12.78795</v>
      </c>
      <c r="J82" s="586">
        <v>5.5821056974090002</v>
      </c>
      <c r="K82" s="589">
        <v>0.591554552249</v>
      </c>
    </row>
    <row r="83" spans="1:11" ht="14.4" customHeight="1" thickBot="1" x14ac:dyDescent="0.35">
      <c r="A83" s="607" t="s">
        <v>400</v>
      </c>
      <c r="B83" s="585">
        <v>4.9406564584124654E-324</v>
      </c>
      <c r="C83" s="585">
        <v>3.7825000000000002</v>
      </c>
      <c r="D83" s="586">
        <v>3.7825000000000002</v>
      </c>
      <c r="E83" s="595" t="s">
        <v>328</v>
      </c>
      <c r="F83" s="585">
        <v>0</v>
      </c>
      <c r="G83" s="586">
        <v>0</v>
      </c>
      <c r="H83" s="588">
        <v>4.9406564584124654E-324</v>
      </c>
      <c r="I83" s="585">
        <v>1.9762625833649862E-323</v>
      </c>
      <c r="J83" s="586">
        <v>1.9762625833649862E-323</v>
      </c>
      <c r="K83" s="596" t="s">
        <v>322</v>
      </c>
    </row>
    <row r="84" spans="1:11" ht="14.4" customHeight="1" thickBot="1" x14ac:dyDescent="0.35">
      <c r="A84" s="610" t="s">
        <v>46</v>
      </c>
      <c r="B84" s="590">
        <v>0</v>
      </c>
      <c r="C84" s="590">
        <v>22.771000000000001</v>
      </c>
      <c r="D84" s="591">
        <v>22.771000000000001</v>
      </c>
      <c r="E84" s="592" t="s">
        <v>322</v>
      </c>
      <c r="F84" s="590">
        <v>0</v>
      </c>
      <c r="G84" s="591">
        <v>0</v>
      </c>
      <c r="H84" s="593">
        <v>11.03</v>
      </c>
      <c r="I84" s="590">
        <v>19.373999999999999</v>
      </c>
      <c r="J84" s="591">
        <v>19.373999999999999</v>
      </c>
      <c r="K84" s="594" t="s">
        <v>322</v>
      </c>
    </row>
    <row r="85" spans="1:11" ht="14.4" customHeight="1" thickBot="1" x14ac:dyDescent="0.35">
      <c r="A85" s="606" t="s">
        <v>401</v>
      </c>
      <c r="B85" s="590">
        <v>0</v>
      </c>
      <c r="C85" s="590">
        <v>22.771000000000001</v>
      </c>
      <c r="D85" s="591">
        <v>22.771000000000001</v>
      </c>
      <c r="E85" s="592" t="s">
        <v>322</v>
      </c>
      <c r="F85" s="590">
        <v>0</v>
      </c>
      <c r="G85" s="591">
        <v>0</v>
      </c>
      <c r="H85" s="593">
        <v>11.03</v>
      </c>
      <c r="I85" s="590">
        <v>19.373999999999999</v>
      </c>
      <c r="J85" s="591">
        <v>19.373999999999999</v>
      </c>
      <c r="K85" s="594" t="s">
        <v>322</v>
      </c>
    </row>
    <row r="86" spans="1:11" ht="14.4" customHeight="1" thickBot="1" x14ac:dyDescent="0.35">
      <c r="A86" s="607" t="s">
        <v>402</v>
      </c>
      <c r="B86" s="585">
        <v>0</v>
      </c>
      <c r="C86" s="585">
        <v>11.025</v>
      </c>
      <c r="D86" s="586">
        <v>11.025</v>
      </c>
      <c r="E86" s="595" t="s">
        <v>322</v>
      </c>
      <c r="F86" s="585">
        <v>0</v>
      </c>
      <c r="G86" s="586">
        <v>0</v>
      </c>
      <c r="H86" s="588">
        <v>4.87</v>
      </c>
      <c r="I86" s="585">
        <v>9.734</v>
      </c>
      <c r="J86" s="586">
        <v>9.734</v>
      </c>
      <c r="K86" s="596" t="s">
        <v>322</v>
      </c>
    </row>
    <row r="87" spans="1:11" ht="14.4" customHeight="1" thickBot="1" x14ac:dyDescent="0.35">
      <c r="A87" s="607" t="s">
        <v>403</v>
      </c>
      <c r="B87" s="585">
        <v>0</v>
      </c>
      <c r="C87" s="585">
        <v>11.746</v>
      </c>
      <c r="D87" s="586">
        <v>11.746</v>
      </c>
      <c r="E87" s="595" t="s">
        <v>322</v>
      </c>
      <c r="F87" s="585">
        <v>0</v>
      </c>
      <c r="G87" s="586">
        <v>0</v>
      </c>
      <c r="H87" s="588">
        <v>6.16</v>
      </c>
      <c r="I87" s="585">
        <v>9.64</v>
      </c>
      <c r="J87" s="586">
        <v>9.64</v>
      </c>
      <c r="K87" s="596" t="s">
        <v>322</v>
      </c>
    </row>
    <row r="88" spans="1:11" ht="14.4" customHeight="1" thickBot="1" x14ac:dyDescent="0.35">
      <c r="A88" s="605" t="s">
        <v>47</v>
      </c>
      <c r="B88" s="585">
        <v>1113.0175890369401</v>
      </c>
      <c r="C88" s="585">
        <v>1079.6032</v>
      </c>
      <c r="D88" s="586">
        <v>-33.414389036941003</v>
      </c>
      <c r="E88" s="587">
        <v>0.96997856155499995</v>
      </c>
      <c r="F88" s="585">
        <v>1093.2269958030299</v>
      </c>
      <c r="G88" s="586">
        <v>364.40899860101001</v>
      </c>
      <c r="H88" s="588">
        <v>30.980309999999999</v>
      </c>
      <c r="I88" s="585">
        <v>234.49314000000001</v>
      </c>
      <c r="J88" s="586">
        <v>-129.91585860101</v>
      </c>
      <c r="K88" s="589">
        <v>0.214496294822</v>
      </c>
    </row>
    <row r="89" spans="1:11" ht="14.4" customHeight="1" thickBot="1" x14ac:dyDescent="0.35">
      <c r="A89" s="606" t="s">
        <v>404</v>
      </c>
      <c r="B89" s="590">
        <v>2.031986701228</v>
      </c>
      <c r="C89" s="590">
        <v>0.75600000000000001</v>
      </c>
      <c r="D89" s="591">
        <v>-1.275986701228</v>
      </c>
      <c r="E89" s="598">
        <v>0.37204967903699998</v>
      </c>
      <c r="F89" s="590">
        <v>0.30217228175900002</v>
      </c>
      <c r="G89" s="591">
        <v>0.100724093919</v>
      </c>
      <c r="H89" s="593">
        <v>4.9406564584124654E-324</v>
      </c>
      <c r="I89" s="590">
        <v>1.9762625833649862E-323</v>
      </c>
      <c r="J89" s="591">
        <v>-0.100724093919</v>
      </c>
      <c r="K89" s="597">
        <v>6.4228533959362051E-323</v>
      </c>
    </row>
    <row r="90" spans="1:11" ht="14.4" customHeight="1" thickBot="1" x14ac:dyDescent="0.35">
      <c r="A90" s="607" t="s">
        <v>405</v>
      </c>
      <c r="B90" s="585">
        <v>2.031986701228</v>
      </c>
      <c r="C90" s="585">
        <v>0.75600000000000001</v>
      </c>
      <c r="D90" s="586">
        <v>-1.275986701228</v>
      </c>
      <c r="E90" s="587">
        <v>0.37204967903699998</v>
      </c>
      <c r="F90" s="585">
        <v>0.30217228175900002</v>
      </c>
      <c r="G90" s="586">
        <v>0.100724093919</v>
      </c>
      <c r="H90" s="588">
        <v>4.9406564584124654E-324</v>
      </c>
      <c r="I90" s="585">
        <v>1.9762625833649862E-323</v>
      </c>
      <c r="J90" s="586">
        <v>-0.100724093919</v>
      </c>
      <c r="K90" s="589">
        <v>6.4228533959362051E-323</v>
      </c>
    </row>
    <row r="91" spans="1:11" ht="14.4" customHeight="1" thickBot="1" x14ac:dyDescent="0.35">
      <c r="A91" s="606" t="s">
        <v>406</v>
      </c>
      <c r="B91" s="590">
        <v>32.537631749992002</v>
      </c>
      <c r="C91" s="590">
        <v>35.073929999999997</v>
      </c>
      <c r="D91" s="591">
        <v>2.5362982500069999</v>
      </c>
      <c r="E91" s="598">
        <v>1.0779496882099999</v>
      </c>
      <c r="F91" s="590">
        <v>34.695776781300999</v>
      </c>
      <c r="G91" s="591">
        <v>11.5652589271</v>
      </c>
      <c r="H91" s="593">
        <v>2.5998600000000001</v>
      </c>
      <c r="I91" s="590">
        <v>8.9773800000000001</v>
      </c>
      <c r="J91" s="591">
        <v>-2.5878789270999998</v>
      </c>
      <c r="K91" s="597">
        <v>0.25874561208300001</v>
      </c>
    </row>
    <row r="92" spans="1:11" ht="14.4" customHeight="1" thickBot="1" x14ac:dyDescent="0.35">
      <c r="A92" s="607" t="s">
        <v>407</v>
      </c>
      <c r="B92" s="585">
        <v>17.799972872169999</v>
      </c>
      <c r="C92" s="585">
        <v>20.939699999999998</v>
      </c>
      <c r="D92" s="586">
        <v>3.139727127829</v>
      </c>
      <c r="E92" s="587">
        <v>1.1763894333080001</v>
      </c>
      <c r="F92" s="585">
        <v>21.421024713028</v>
      </c>
      <c r="G92" s="586">
        <v>7.1403415710090004</v>
      </c>
      <c r="H92" s="588">
        <v>1.2322</v>
      </c>
      <c r="I92" s="585">
        <v>4.9880000000000004</v>
      </c>
      <c r="J92" s="586">
        <v>-2.1523415710089999</v>
      </c>
      <c r="K92" s="589">
        <v>0.23285534033999999</v>
      </c>
    </row>
    <row r="93" spans="1:11" ht="14.4" customHeight="1" thickBot="1" x14ac:dyDescent="0.35">
      <c r="A93" s="607" t="s">
        <v>408</v>
      </c>
      <c r="B93" s="585">
        <v>14.737658877821</v>
      </c>
      <c r="C93" s="585">
        <v>14.134230000000001</v>
      </c>
      <c r="D93" s="586">
        <v>-0.60342887782099996</v>
      </c>
      <c r="E93" s="587">
        <v>0.95905530974599995</v>
      </c>
      <c r="F93" s="585">
        <v>13.274752068272001</v>
      </c>
      <c r="G93" s="586">
        <v>4.4249173560899999</v>
      </c>
      <c r="H93" s="588">
        <v>1.3676600000000001</v>
      </c>
      <c r="I93" s="585">
        <v>3.9893800000000001</v>
      </c>
      <c r="J93" s="586">
        <v>-0.43553735608999999</v>
      </c>
      <c r="K93" s="589">
        <v>0.30052388018100001</v>
      </c>
    </row>
    <row r="94" spans="1:11" ht="14.4" customHeight="1" thickBot="1" x14ac:dyDescent="0.35">
      <c r="A94" s="606" t="s">
        <v>409</v>
      </c>
      <c r="B94" s="590">
        <v>43.929962216759002</v>
      </c>
      <c r="C94" s="590">
        <v>52.957839999999997</v>
      </c>
      <c r="D94" s="591">
        <v>9.0278777832399992</v>
      </c>
      <c r="E94" s="598">
        <v>1.2055061586139999</v>
      </c>
      <c r="F94" s="590">
        <v>50.443269765323002</v>
      </c>
      <c r="G94" s="591">
        <v>16.814423255106998</v>
      </c>
      <c r="H94" s="593">
        <v>9.0828799999999994</v>
      </c>
      <c r="I94" s="590">
        <v>22.947679999999998</v>
      </c>
      <c r="J94" s="591">
        <v>6.1332567448919999</v>
      </c>
      <c r="K94" s="597">
        <v>0.45492054949499999</v>
      </c>
    </row>
    <row r="95" spans="1:11" ht="14.4" customHeight="1" thickBot="1" x14ac:dyDescent="0.35">
      <c r="A95" s="607" t="s">
        <v>410</v>
      </c>
      <c r="B95" s="585">
        <v>26.764639217675999</v>
      </c>
      <c r="C95" s="585">
        <v>27</v>
      </c>
      <c r="D95" s="586">
        <v>0.23536078232300001</v>
      </c>
      <c r="E95" s="587">
        <v>1.008793721462</v>
      </c>
      <c r="F95" s="585">
        <v>26.681448986892001</v>
      </c>
      <c r="G95" s="586">
        <v>8.8938163289640002</v>
      </c>
      <c r="H95" s="588">
        <v>6.75</v>
      </c>
      <c r="I95" s="585">
        <v>13.5</v>
      </c>
      <c r="J95" s="586">
        <v>4.6061836710349997</v>
      </c>
      <c r="K95" s="589">
        <v>0.50596952236799997</v>
      </c>
    </row>
    <row r="96" spans="1:11" ht="14.4" customHeight="1" thickBot="1" x14ac:dyDescent="0.35">
      <c r="A96" s="607" t="s">
        <v>411</v>
      </c>
      <c r="B96" s="585">
        <v>17.165322999082999</v>
      </c>
      <c r="C96" s="585">
        <v>25.957840000000001</v>
      </c>
      <c r="D96" s="586">
        <v>8.7925170009159999</v>
      </c>
      <c r="E96" s="587">
        <v>1.5122255492300001</v>
      </c>
      <c r="F96" s="585">
        <v>23.761820778431002</v>
      </c>
      <c r="G96" s="586">
        <v>7.9206069261429999</v>
      </c>
      <c r="H96" s="588">
        <v>2.3328799999999998</v>
      </c>
      <c r="I96" s="585">
        <v>9.4476800000000001</v>
      </c>
      <c r="J96" s="586">
        <v>1.5270730738560001</v>
      </c>
      <c r="K96" s="589">
        <v>0.39759916077500002</v>
      </c>
    </row>
    <row r="97" spans="1:11" ht="14.4" customHeight="1" thickBot="1" x14ac:dyDescent="0.35">
      <c r="A97" s="606" t="s">
        <v>412</v>
      </c>
      <c r="B97" s="590">
        <v>693.62602563518897</v>
      </c>
      <c r="C97" s="590">
        <v>704.84217999999998</v>
      </c>
      <c r="D97" s="591">
        <v>11.216154364811</v>
      </c>
      <c r="E97" s="598">
        <v>1.01617031938</v>
      </c>
      <c r="F97" s="590">
        <v>704.566784146847</v>
      </c>
      <c r="G97" s="591">
        <v>234.85559471561601</v>
      </c>
      <c r="H97" s="593">
        <v>12.644500000000001</v>
      </c>
      <c r="I97" s="590">
        <v>142.80110999999999</v>
      </c>
      <c r="J97" s="591">
        <v>-92.054484715615004</v>
      </c>
      <c r="K97" s="597">
        <v>0.202679310482</v>
      </c>
    </row>
    <row r="98" spans="1:11" ht="14.4" customHeight="1" thickBot="1" x14ac:dyDescent="0.35">
      <c r="A98" s="607" t="s">
        <v>413</v>
      </c>
      <c r="B98" s="585">
        <v>538.00054629584895</v>
      </c>
      <c r="C98" s="585">
        <v>542.16025000000002</v>
      </c>
      <c r="D98" s="586">
        <v>4.15970370415</v>
      </c>
      <c r="E98" s="587">
        <v>1.0077317834199999</v>
      </c>
      <c r="F98" s="585">
        <v>541.18732979496701</v>
      </c>
      <c r="G98" s="586">
        <v>180.39577659832301</v>
      </c>
      <c r="H98" s="588">
        <v>4.9406564584124654E-324</v>
      </c>
      <c r="I98" s="585">
        <v>89.053079999999994</v>
      </c>
      <c r="J98" s="586">
        <v>-91.342696598321993</v>
      </c>
      <c r="K98" s="589">
        <v>0.16455130247300001</v>
      </c>
    </row>
    <row r="99" spans="1:11" ht="14.4" customHeight="1" thickBot="1" x14ac:dyDescent="0.35">
      <c r="A99" s="607" t="s">
        <v>414</v>
      </c>
      <c r="B99" s="585">
        <v>0.41665773525499999</v>
      </c>
      <c r="C99" s="585">
        <v>0.60599999999999998</v>
      </c>
      <c r="D99" s="586">
        <v>0.18934226474400001</v>
      </c>
      <c r="E99" s="587">
        <v>1.4544311762960001</v>
      </c>
      <c r="F99" s="585">
        <v>0.51903949941899996</v>
      </c>
      <c r="G99" s="586">
        <v>0.173013166473</v>
      </c>
      <c r="H99" s="588">
        <v>4.9406564584124654E-324</v>
      </c>
      <c r="I99" s="585">
        <v>1.9762625833649862E-323</v>
      </c>
      <c r="J99" s="586">
        <v>-0.173013166473</v>
      </c>
      <c r="K99" s="589">
        <v>3.9525251667299724E-323</v>
      </c>
    </row>
    <row r="100" spans="1:11" ht="14.4" customHeight="1" thickBot="1" x14ac:dyDescent="0.35">
      <c r="A100" s="607" t="s">
        <v>415</v>
      </c>
      <c r="B100" s="585">
        <v>155.20882160408399</v>
      </c>
      <c r="C100" s="585">
        <v>162.07593</v>
      </c>
      <c r="D100" s="586">
        <v>6.8671083959150003</v>
      </c>
      <c r="E100" s="587">
        <v>1.04424431759</v>
      </c>
      <c r="F100" s="585">
        <v>162.86041485246</v>
      </c>
      <c r="G100" s="586">
        <v>54.286804950818997</v>
      </c>
      <c r="H100" s="588">
        <v>12.644500000000001</v>
      </c>
      <c r="I100" s="585">
        <v>53.74803</v>
      </c>
      <c r="J100" s="586">
        <v>-0.53877495081899995</v>
      </c>
      <c r="K100" s="589">
        <v>0.330025132557</v>
      </c>
    </row>
    <row r="101" spans="1:11" ht="14.4" customHeight="1" thickBot="1" x14ac:dyDescent="0.35">
      <c r="A101" s="606" t="s">
        <v>416</v>
      </c>
      <c r="B101" s="590">
        <v>334.86005570896498</v>
      </c>
      <c r="C101" s="590">
        <v>285.10325</v>
      </c>
      <c r="D101" s="591">
        <v>-49.756805708964997</v>
      </c>
      <c r="E101" s="598">
        <v>0.85141014922299996</v>
      </c>
      <c r="F101" s="590">
        <v>303.21899282779799</v>
      </c>
      <c r="G101" s="591">
        <v>101.072997609266</v>
      </c>
      <c r="H101" s="593">
        <v>6.6530699999999996</v>
      </c>
      <c r="I101" s="590">
        <v>59.766970000000001</v>
      </c>
      <c r="J101" s="591">
        <v>-41.306027609265001</v>
      </c>
      <c r="K101" s="597">
        <v>0.19710826634699999</v>
      </c>
    </row>
    <row r="102" spans="1:11" ht="14.4" customHeight="1" thickBot="1" x14ac:dyDescent="0.35">
      <c r="A102" s="607" t="s">
        <v>417</v>
      </c>
      <c r="B102" s="585">
        <v>3.0039203381820001</v>
      </c>
      <c r="C102" s="585">
        <v>1.0549999999999999</v>
      </c>
      <c r="D102" s="586">
        <v>-1.9489203381819999</v>
      </c>
      <c r="E102" s="587">
        <v>0.35120771565999997</v>
      </c>
      <c r="F102" s="585">
        <v>1.0827639530390001</v>
      </c>
      <c r="G102" s="586">
        <v>0.36092131767899999</v>
      </c>
      <c r="H102" s="588">
        <v>4.9406564584124654E-324</v>
      </c>
      <c r="I102" s="585">
        <v>1.9762625833649862E-323</v>
      </c>
      <c r="J102" s="586">
        <v>-0.36092131767899999</v>
      </c>
      <c r="K102" s="589">
        <v>1.9762625833649862E-323</v>
      </c>
    </row>
    <row r="103" spans="1:11" ht="14.4" customHeight="1" thickBot="1" x14ac:dyDescent="0.35">
      <c r="A103" s="607" t="s">
        <v>418</v>
      </c>
      <c r="B103" s="585">
        <v>191.441270834725</v>
      </c>
      <c r="C103" s="585">
        <v>161.62621999999999</v>
      </c>
      <c r="D103" s="586">
        <v>-29.815050834724001</v>
      </c>
      <c r="E103" s="587">
        <v>0.84426006626000005</v>
      </c>
      <c r="F103" s="585">
        <v>159.793953407923</v>
      </c>
      <c r="G103" s="586">
        <v>53.264651135973999</v>
      </c>
      <c r="H103" s="588">
        <v>2.4075700000000002</v>
      </c>
      <c r="I103" s="585">
        <v>22.501339999999999</v>
      </c>
      <c r="J103" s="586">
        <v>-30.763311135974</v>
      </c>
      <c r="K103" s="589">
        <v>0.14081471495</v>
      </c>
    </row>
    <row r="104" spans="1:11" ht="14.4" customHeight="1" thickBot="1" x14ac:dyDescent="0.35">
      <c r="A104" s="607" t="s">
        <v>419</v>
      </c>
      <c r="B104" s="585">
        <v>12.993297940901</v>
      </c>
      <c r="C104" s="585">
        <v>12.727</v>
      </c>
      <c r="D104" s="586">
        <v>-0.26629794090100001</v>
      </c>
      <c r="E104" s="587">
        <v>0.97950497694100003</v>
      </c>
      <c r="F104" s="585">
        <v>13.004737417627</v>
      </c>
      <c r="G104" s="586">
        <v>4.3349124725420003</v>
      </c>
      <c r="H104" s="588">
        <v>4.9406564584124654E-324</v>
      </c>
      <c r="I104" s="585">
        <v>7.3330000000000002</v>
      </c>
      <c r="J104" s="586">
        <v>2.9980875274569998</v>
      </c>
      <c r="K104" s="589">
        <v>0.56387143888500002</v>
      </c>
    </row>
    <row r="105" spans="1:11" ht="14.4" customHeight="1" thickBot="1" x14ac:dyDescent="0.35">
      <c r="A105" s="607" t="s">
        <v>420</v>
      </c>
      <c r="B105" s="585">
        <v>2.089240297536</v>
      </c>
      <c r="C105" s="585">
        <v>0.19359000000000001</v>
      </c>
      <c r="D105" s="586">
        <v>-1.8956502975359999</v>
      </c>
      <c r="E105" s="587">
        <v>9.2660475785000002E-2</v>
      </c>
      <c r="F105" s="585">
        <v>0.18289816607600001</v>
      </c>
      <c r="G105" s="586">
        <v>6.0966055358000003E-2</v>
      </c>
      <c r="H105" s="588">
        <v>4.9406564584124654E-324</v>
      </c>
      <c r="I105" s="585">
        <v>1.5488</v>
      </c>
      <c r="J105" s="586">
        <v>1.4878339446410001</v>
      </c>
      <c r="K105" s="589">
        <v>8.4681002178699991</v>
      </c>
    </row>
    <row r="106" spans="1:11" ht="14.4" customHeight="1" thickBot="1" x14ac:dyDescent="0.35">
      <c r="A106" s="607" t="s">
        <v>421</v>
      </c>
      <c r="B106" s="585">
        <v>125.33232629762</v>
      </c>
      <c r="C106" s="585">
        <v>109.50144</v>
      </c>
      <c r="D106" s="586">
        <v>-15.830886297618999</v>
      </c>
      <c r="E106" s="587">
        <v>0.87368872209299997</v>
      </c>
      <c r="F106" s="585">
        <v>129.15463988313101</v>
      </c>
      <c r="G106" s="586">
        <v>43.051546627710003</v>
      </c>
      <c r="H106" s="588">
        <v>4.2454999999999998</v>
      </c>
      <c r="I106" s="585">
        <v>28.38383</v>
      </c>
      <c r="J106" s="586">
        <v>-14.66771662771</v>
      </c>
      <c r="K106" s="589">
        <v>0.21976624320800001</v>
      </c>
    </row>
    <row r="107" spans="1:11" ht="14.4" customHeight="1" thickBot="1" x14ac:dyDescent="0.35">
      <c r="A107" s="606" t="s">
        <v>422</v>
      </c>
      <c r="B107" s="590">
        <v>0</v>
      </c>
      <c r="C107" s="590">
        <v>0.05</v>
      </c>
      <c r="D107" s="591">
        <v>0.05</v>
      </c>
      <c r="E107" s="592" t="s">
        <v>322</v>
      </c>
      <c r="F107" s="590">
        <v>0</v>
      </c>
      <c r="G107" s="591">
        <v>0</v>
      </c>
      <c r="H107" s="593">
        <v>4.9406564584124654E-324</v>
      </c>
      <c r="I107" s="590">
        <v>1.9762625833649862E-323</v>
      </c>
      <c r="J107" s="591">
        <v>1.9762625833649862E-323</v>
      </c>
      <c r="K107" s="594" t="s">
        <v>322</v>
      </c>
    </row>
    <row r="108" spans="1:11" ht="14.4" customHeight="1" thickBot="1" x14ac:dyDescent="0.35">
      <c r="A108" s="607" t="s">
        <v>423</v>
      </c>
      <c r="B108" s="585">
        <v>0</v>
      </c>
      <c r="C108" s="585">
        <v>0.05</v>
      </c>
      <c r="D108" s="586">
        <v>0.05</v>
      </c>
      <c r="E108" s="595" t="s">
        <v>322</v>
      </c>
      <c r="F108" s="585">
        <v>0</v>
      </c>
      <c r="G108" s="586">
        <v>0</v>
      </c>
      <c r="H108" s="588">
        <v>4.9406564584124654E-324</v>
      </c>
      <c r="I108" s="585">
        <v>1.9762625833649862E-323</v>
      </c>
      <c r="J108" s="586">
        <v>1.9762625833649862E-323</v>
      </c>
      <c r="K108" s="596" t="s">
        <v>322</v>
      </c>
    </row>
    <row r="109" spans="1:11" ht="14.4" customHeight="1" thickBot="1" x14ac:dyDescent="0.35">
      <c r="A109" s="606" t="s">
        <v>424</v>
      </c>
      <c r="B109" s="590">
        <v>6.0319270248069996</v>
      </c>
      <c r="C109" s="590">
        <v>0.82</v>
      </c>
      <c r="D109" s="591">
        <v>-5.2119270248070002</v>
      </c>
      <c r="E109" s="598">
        <v>0.13594328920500001</v>
      </c>
      <c r="F109" s="590">
        <v>0</v>
      </c>
      <c r="G109" s="591">
        <v>0</v>
      </c>
      <c r="H109" s="593">
        <v>4.9406564584124654E-324</v>
      </c>
      <c r="I109" s="590">
        <v>1.9762625833649862E-323</v>
      </c>
      <c r="J109" s="591">
        <v>1.9762625833649862E-323</v>
      </c>
      <c r="K109" s="594" t="s">
        <v>322</v>
      </c>
    </row>
    <row r="110" spans="1:11" ht="14.4" customHeight="1" thickBot="1" x14ac:dyDescent="0.35">
      <c r="A110" s="607" t="s">
        <v>425</v>
      </c>
      <c r="B110" s="585">
        <v>0</v>
      </c>
      <c r="C110" s="585">
        <v>0.82</v>
      </c>
      <c r="D110" s="586">
        <v>0.82</v>
      </c>
      <c r="E110" s="595" t="s">
        <v>322</v>
      </c>
      <c r="F110" s="585">
        <v>0</v>
      </c>
      <c r="G110" s="586">
        <v>0</v>
      </c>
      <c r="H110" s="588">
        <v>4.9406564584124654E-324</v>
      </c>
      <c r="I110" s="585">
        <v>1.9762625833649862E-323</v>
      </c>
      <c r="J110" s="586">
        <v>1.9762625833649862E-323</v>
      </c>
      <c r="K110" s="596" t="s">
        <v>322</v>
      </c>
    </row>
    <row r="111" spans="1:11" ht="14.4" customHeight="1" thickBot="1" x14ac:dyDescent="0.35">
      <c r="A111" s="604" t="s">
        <v>48</v>
      </c>
      <c r="B111" s="585">
        <v>37804.989804158096</v>
      </c>
      <c r="C111" s="585">
        <v>40019.373469999999</v>
      </c>
      <c r="D111" s="586">
        <v>2214.38366584197</v>
      </c>
      <c r="E111" s="587">
        <v>1.058573846397</v>
      </c>
      <c r="F111" s="585">
        <v>39635</v>
      </c>
      <c r="G111" s="586">
        <v>13211.666666666701</v>
      </c>
      <c r="H111" s="588">
        <v>3255.3051999999998</v>
      </c>
      <c r="I111" s="585">
        <v>12839.51513</v>
      </c>
      <c r="J111" s="586">
        <v>-372.15153666664798</v>
      </c>
      <c r="K111" s="589">
        <v>0.32394386602699998</v>
      </c>
    </row>
    <row r="112" spans="1:11" ht="14.4" customHeight="1" thickBot="1" x14ac:dyDescent="0.35">
      <c r="A112" s="610" t="s">
        <v>426</v>
      </c>
      <c r="B112" s="590">
        <v>28024.999999998501</v>
      </c>
      <c r="C112" s="590">
        <v>29828.992999999999</v>
      </c>
      <c r="D112" s="591">
        <v>1803.9930000015599</v>
      </c>
      <c r="E112" s="598">
        <v>1.0643708474569999</v>
      </c>
      <c r="F112" s="590">
        <v>29384</v>
      </c>
      <c r="G112" s="591">
        <v>9794.6666666666606</v>
      </c>
      <c r="H112" s="593">
        <v>2411.5360000000001</v>
      </c>
      <c r="I112" s="590">
        <v>9512.7020000000102</v>
      </c>
      <c r="J112" s="591">
        <v>-281.96466666665202</v>
      </c>
      <c r="K112" s="597">
        <v>0.32373747617699999</v>
      </c>
    </row>
    <row r="113" spans="1:11" ht="14.4" customHeight="1" thickBot="1" x14ac:dyDescent="0.35">
      <c r="A113" s="606" t="s">
        <v>427</v>
      </c>
      <c r="B113" s="590">
        <v>27938.999999998501</v>
      </c>
      <c r="C113" s="590">
        <v>29676.623</v>
      </c>
      <c r="D113" s="591">
        <v>1737.6230000015501</v>
      </c>
      <c r="E113" s="598">
        <v>1.0621934571739999</v>
      </c>
      <c r="F113" s="590">
        <v>29285</v>
      </c>
      <c r="G113" s="591">
        <v>9761.6666666666697</v>
      </c>
      <c r="H113" s="593">
        <v>2406.386</v>
      </c>
      <c r="I113" s="590">
        <v>9473.2550000000101</v>
      </c>
      <c r="J113" s="591">
        <v>-288.41166666665401</v>
      </c>
      <c r="K113" s="597">
        <v>0.32348488987500001</v>
      </c>
    </row>
    <row r="114" spans="1:11" ht="14.4" customHeight="1" thickBot="1" x14ac:dyDescent="0.35">
      <c r="A114" s="607" t="s">
        <v>428</v>
      </c>
      <c r="B114" s="585">
        <v>27938.999999998501</v>
      </c>
      <c r="C114" s="585">
        <v>29676.623</v>
      </c>
      <c r="D114" s="586">
        <v>1737.6230000015501</v>
      </c>
      <c r="E114" s="587">
        <v>1.0621934571739999</v>
      </c>
      <c r="F114" s="585">
        <v>29285</v>
      </c>
      <c r="G114" s="586">
        <v>9761.6666666666697</v>
      </c>
      <c r="H114" s="588">
        <v>2406.386</v>
      </c>
      <c r="I114" s="585">
        <v>9473.2550000000101</v>
      </c>
      <c r="J114" s="586">
        <v>-288.41166666665401</v>
      </c>
      <c r="K114" s="589">
        <v>0.32348488987500001</v>
      </c>
    </row>
    <row r="115" spans="1:11" ht="14.4" customHeight="1" thickBot="1" x14ac:dyDescent="0.35">
      <c r="A115" s="606" t="s">
        <v>429</v>
      </c>
      <c r="B115" s="590">
        <v>0</v>
      </c>
      <c r="C115" s="590">
        <v>50.183</v>
      </c>
      <c r="D115" s="591">
        <v>50.183</v>
      </c>
      <c r="E115" s="592" t="s">
        <v>322</v>
      </c>
      <c r="F115" s="590">
        <v>0</v>
      </c>
      <c r="G115" s="591">
        <v>0</v>
      </c>
      <c r="H115" s="593">
        <v>4.9406564584124654E-324</v>
      </c>
      <c r="I115" s="590">
        <v>20.327000000000002</v>
      </c>
      <c r="J115" s="591">
        <v>20.327000000000002</v>
      </c>
      <c r="K115" s="594" t="s">
        <v>322</v>
      </c>
    </row>
    <row r="116" spans="1:11" ht="14.4" customHeight="1" thickBot="1" x14ac:dyDescent="0.35">
      <c r="A116" s="607" t="s">
        <v>430</v>
      </c>
      <c r="B116" s="585">
        <v>0</v>
      </c>
      <c r="C116" s="585">
        <v>50.183</v>
      </c>
      <c r="D116" s="586">
        <v>50.183</v>
      </c>
      <c r="E116" s="595" t="s">
        <v>322</v>
      </c>
      <c r="F116" s="585">
        <v>0</v>
      </c>
      <c r="G116" s="586">
        <v>0</v>
      </c>
      <c r="H116" s="588">
        <v>4.9406564584124654E-324</v>
      </c>
      <c r="I116" s="585">
        <v>20.327000000000002</v>
      </c>
      <c r="J116" s="586">
        <v>20.327000000000002</v>
      </c>
      <c r="K116" s="596" t="s">
        <v>322</v>
      </c>
    </row>
    <row r="117" spans="1:11" ht="14.4" customHeight="1" thickBot="1" x14ac:dyDescent="0.35">
      <c r="A117" s="606" t="s">
        <v>431</v>
      </c>
      <c r="B117" s="590">
        <v>85.999999999994998</v>
      </c>
      <c r="C117" s="590">
        <v>48.9</v>
      </c>
      <c r="D117" s="591">
        <v>-37.099999999994999</v>
      </c>
      <c r="E117" s="598">
        <v>0.56860465116199999</v>
      </c>
      <c r="F117" s="590">
        <v>0</v>
      </c>
      <c r="G117" s="591">
        <v>0</v>
      </c>
      <c r="H117" s="593">
        <v>5.15</v>
      </c>
      <c r="I117" s="590">
        <v>13.25</v>
      </c>
      <c r="J117" s="591">
        <v>13.25</v>
      </c>
      <c r="K117" s="594" t="s">
        <v>322</v>
      </c>
    </row>
    <row r="118" spans="1:11" ht="14.4" customHeight="1" thickBot="1" x14ac:dyDescent="0.35">
      <c r="A118" s="607" t="s">
        <v>432</v>
      </c>
      <c r="B118" s="585">
        <v>85.999999999994998</v>
      </c>
      <c r="C118" s="585">
        <v>48.9</v>
      </c>
      <c r="D118" s="586">
        <v>-37.099999999994999</v>
      </c>
      <c r="E118" s="587">
        <v>0.56860465116199999</v>
      </c>
      <c r="F118" s="585">
        <v>0</v>
      </c>
      <c r="G118" s="586">
        <v>0</v>
      </c>
      <c r="H118" s="588">
        <v>5.15</v>
      </c>
      <c r="I118" s="585">
        <v>13.25</v>
      </c>
      <c r="J118" s="586">
        <v>13.25</v>
      </c>
      <c r="K118" s="596" t="s">
        <v>322</v>
      </c>
    </row>
    <row r="119" spans="1:11" ht="14.4" customHeight="1" thickBot="1" x14ac:dyDescent="0.35">
      <c r="A119" s="606" t="s">
        <v>433</v>
      </c>
      <c r="B119" s="590">
        <v>0</v>
      </c>
      <c r="C119" s="590">
        <v>53.286999999999999</v>
      </c>
      <c r="D119" s="591">
        <v>53.286999999999999</v>
      </c>
      <c r="E119" s="592" t="s">
        <v>322</v>
      </c>
      <c r="F119" s="590">
        <v>98.999999999997996</v>
      </c>
      <c r="G119" s="591">
        <v>32.999999999998998</v>
      </c>
      <c r="H119" s="593">
        <v>4.9406564584124654E-324</v>
      </c>
      <c r="I119" s="590">
        <v>5.87</v>
      </c>
      <c r="J119" s="591">
        <v>-27.129999999999001</v>
      </c>
      <c r="K119" s="597">
        <v>5.9292929292000002E-2</v>
      </c>
    </row>
    <row r="120" spans="1:11" ht="14.4" customHeight="1" thickBot="1" x14ac:dyDescent="0.35">
      <c r="A120" s="607" t="s">
        <v>434</v>
      </c>
      <c r="B120" s="585">
        <v>0</v>
      </c>
      <c r="C120" s="585">
        <v>53.286999999999999</v>
      </c>
      <c r="D120" s="586">
        <v>53.286999999999999</v>
      </c>
      <c r="E120" s="595" t="s">
        <v>322</v>
      </c>
      <c r="F120" s="585">
        <v>98.999999999997996</v>
      </c>
      <c r="G120" s="586">
        <v>32.999999999998998</v>
      </c>
      <c r="H120" s="588">
        <v>4.9406564584124654E-324</v>
      </c>
      <c r="I120" s="585">
        <v>5.87</v>
      </c>
      <c r="J120" s="586">
        <v>-27.129999999999001</v>
      </c>
      <c r="K120" s="589">
        <v>5.9292929292000002E-2</v>
      </c>
    </row>
    <row r="121" spans="1:11" ht="14.4" customHeight="1" thickBot="1" x14ac:dyDescent="0.35">
      <c r="A121" s="605" t="s">
        <v>435</v>
      </c>
      <c r="B121" s="585">
        <v>9499.9898041596098</v>
      </c>
      <c r="C121" s="585">
        <v>9893.0796900000005</v>
      </c>
      <c r="D121" s="586">
        <v>393.08988584039599</v>
      </c>
      <c r="E121" s="587">
        <v>1.0413779271279999</v>
      </c>
      <c r="F121" s="585">
        <v>9958</v>
      </c>
      <c r="G121" s="586">
        <v>3319.3333333333298</v>
      </c>
      <c r="H121" s="588">
        <v>819.70475999999996</v>
      </c>
      <c r="I121" s="585">
        <v>3232.0196700000001</v>
      </c>
      <c r="J121" s="586">
        <v>-87.313663333329004</v>
      </c>
      <c r="K121" s="589">
        <v>0.32456514059000002</v>
      </c>
    </row>
    <row r="122" spans="1:11" ht="14.4" customHeight="1" thickBot="1" x14ac:dyDescent="0.35">
      <c r="A122" s="606" t="s">
        <v>436</v>
      </c>
      <c r="B122" s="590">
        <v>2514.9999806422502</v>
      </c>
      <c r="C122" s="590">
        <v>2678.4363800000001</v>
      </c>
      <c r="D122" s="591">
        <v>163.43639935774701</v>
      </c>
      <c r="E122" s="598">
        <v>1.0649846523319999</v>
      </c>
      <c r="F122" s="590">
        <v>2636</v>
      </c>
      <c r="G122" s="591">
        <v>878.66666666666697</v>
      </c>
      <c r="H122" s="593">
        <v>216.82078000000001</v>
      </c>
      <c r="I122" s="590">
        <v>855.31167000000096</v>
      </c>
      <c r="J122" s="591">
        <v>-23.354996666664999</v>
      </c>
      <c r="K122" s="597">
        <v>0.32447331942300001</v>
      </c>
    </row>
    <row r="123" spans="1:11" ht="14.4" customHeight="1" thickBot="1" x14ac:dyDescent="0.35">
      <c r="A123" s="607" t="s">
        <v>437</v>
      </c>
      <c r="B123" s="585">
        <v>2514.9999806422502</v>
      </c>
      <c r="C123" s="585">
        <v>2678.4363800000001</v>
      </c>
      <c r="D123" s="586">
        <v>163.43639935774701</v>
      </c>
      <c r="E123" s="587">
        <v>1.0649846523319999</v>
      </c>
      <c r="F123" s="585">
        <v>2636</v>
      </c>
      <c r="G123" s="586">
        <v>878.66666666666697</v>
      </c>
      <c r="H123" s="588">
        <v>216.82078000000001</v>
      </c>
      <c r="I123" s="585">
        <v>855.31167000000096</v>
      </c>
      <c r="J123" s="586">
        <v>-23.354996666664999</v>
      </c>
      <c r="K123" s="589">
        <v>0.32447331942300001</v>
      </c>
    </row>
    <row r="124" spans="1:11" ht="14.4" customHeight="1" thickBot="1" x14ac:dyDescent="0.35">
      <c r="A124" s="606" t="s">
        <v>438</v>
      </c>
      <c r="B124" s="590">
        <v>6984.9898235173596</v>
      </c>
      <c r="C124" s="590">
        <v>7214.6433100000004</v>
      </c>
      <c r="D124" s="591">
        <v>229.65348648264899</v>
      </c>
      <c r="E124" s="598">
        <v>1.0328781418840001</v>
      </c>
      <c r="F124" s="590">
        <v>7322</v>
      </c>
      <c r="G124" s="591">
        <v>2440.6666666666702</v>
      </c>
      <c r="H124" s="593">
        <v>602.88397999999995</v>
      </c>
      <c r="I124" s="590">
        <v>2376.7080000000001</v>
      </c>
      <c r="J124" s="591">
        <v>-63.958666666662999</v>
      </c>
      <c r="K124" s="597">
        <v>0.32459819721299998</v>
      </c>
    </row>
    <row r="125" spans="1:11" ht="14.4" customHeight="1" thickBot="1" x14ac:dyDescent="0.35">
      <c r="A125" s="607" t="s">
        <v>439</v>
      </c>
      <c r="B125" s="585">
        <v>6984.9898235173596</v>
      </c>
      <c r="C125" s="585">
        <v>7214.6433100000004</v>
      </c>
      <c r="D125" s="586">
        <v>229.65348648264899</v>
      </c>
      <c r="E125" s="587">
        <v>1.0328781418840001</v>
      </c>
      <c r="F125" s="585">
        <v>7322</v>
      </c>
      <c r="G125" s="586">
        <v>2440.6666666666702</v>
      </c>
      <c r="H125" s="588">
        <v>602.88397999999995</v>
      </c>
      <c r="I125" s="585">
        <v>2376.7080000000001</v>
      </c>
      <c r="J125" s="586">
        <v>-63.958666666662999</v>
      </c>
      <c r="K125" s="589">
        <v>0.32459819721299998</v>
      </c>
    </row>
    <row r="126" spans="1:11" ht="14.4" customHeight="1" thickBot="1" x14ac:dyDescent="0.35">
      <c r="A126" s="605" t="s">
        <v>440</v>
      </c>
      <c r="B126" s="585">
        <v>279.99999999998499</v>
      </c>
      <c r="C126" s="585">
        <v>297.30077999999997</v>
      </c>
      <c r="D126" s="586">
        <v>17.300780000014999</v>
      </c>
      <c r="E126" s="587">
        <v>1.0617885</v>
      </c>
      <c r="F126" s="585">
        <v>293</v>
      </c>
      <c r="G126" s="586">
        <v>97.666666666666003</v>
      </c>
      <c r="H126" s="588">
        <v>24.064440000000001</v>
      </c>
      <c r="I126" s="585">
        <v>94.793459999999996</v>
      </c>
      <c r="J126" s="586">
        <v>-2.8732066666659999</v>
      </c>
      <c r="K126" s="589">
        <v>0.32352716723500002</v>
      </c>
    </row>
    <row r="127" spans="1:11" ht="14.4" customHeight="1" thickBot="1" x14ac:dyDescent="0.35">
      <c r="A127" s="606" t="s">
        <v>441</v>
      </c>
      <c r="B127" s="590">
        <v>279.99999999998499</v>
      </c>
      <c r="C127" s="590">
        <v>297.30077999999997</v>
      </c>
      <c r="D127" s="591">
        <v>17.300780000014999</v>
      </c>
      <c r="E127" s="598">
        <v>1.0617885</v>
      </c>
      <c r="F127" s="590">
        <v>293</v>
      </c>
      <c r="G127" s="591">
        <v>97.666666666666003</v>
      </c>
      <c r="H127" s="593">
        <v>24.064440000000001</v>
      </c>
      <c r="I127" s="590">
        <v>94.793459999999996</v>
      </c>
      <c r="J127" s="591">
        <v>-2.8732066666659999</v>
      </c>
      <c r="K127" s="597">
        <v>0.32352716723500002</v>
      </c>
    </row>
    <row r="128" spans="1:11" ht="14.4" customHeight="1" thickBot="1" x14ac:dyDescent="0.35">
      <c r="A128" s="607" t="s">
        <v>442</v>
      </c>
      <c r="B128" s="585">
        <v>279.99999999998499</v>
      </c>
      <c r="C128" s="585">
        <v>297.30077999999997</v>
      </c>
      <c r="D128" s="586">
        <v>17.300780000014999</v>
      </c>
      <c r="E128" s="587">
        <v>1.0617885</v>
      </c>
      <c r="F128" s="585">
        <v>293</v>
      </c>
      <c r="G128" s="586">
        <v>97.666666666666003</v>
      </c>
      <c r="H128" s="588">
        <v>24.064440000000001</v>
      </c>
      <c r="I128" s="585">
        <v>94.793459999999996</v>
      </c>
      <c r="J128" s="586">
        <v>-2.8732066666659999</v>
      </c>
      <c r="K128" s="589">
        <v>0.32352716723500002</v>
      </c>
    </row>
    <row r="129" spans="1:11" ht="14.4" customHeight="1" thickBot="1" x14ac:dyDescent="0.35">
      <c r="A129" s="604" t="s">
        <v>443</v>
      </c>
      <c r="B129" s="585">
        <v>0</v>
      </c>
      <c r="C129" s="585">
        <v>180.44399999999999</v>
      </c>
      <c r="D129" s="586">
        <v>180.44399999999999</v>
      </c>
      <c r="E129" s="595" t="s">
        <v>322</v>
      </c>
      <c r="F129" s="585">
        <v>0</v>
      </c>
      <c r="G129" s="586">
        <v>0</v>
      </c>
      <c r="H129" s="588">
        <v>20.5</v>
      </c>
      <c r="I129" s="585">
        <v>64.22</v>
      </c>
      <c r="J129" s="586">
        <v>64.22</v>
      </c>
      <c r="K129" s="596" t="s">
        <v>322</v>
      </c>
    </row>
    <row r="130" spans="1:11" ht="14.4" customHeight="1" thickBot="1" x14ac:dyDescent="0.35">
      <c r="A130" s="605" t="s">
        <v>444</v>
      </c>
      <c r="B130" s="585">
        <v>4.9406564584124654E-324</v>
      </c>
      <c r="C130" s="585">
        <v>47.778999999999002</v>
      </c>
      <c r="D130" s="586">
        <v>47.778999999999002</v>
      </c>
      <c r="E130" s="595" t="s">
        <v>328</v>
      </c>
      <c r="F130" s="585">
        <v>0</v>
      </c>
      <c r="G130" s="586">
        <v>0</v>
      </c>
      <c r="H130" s="588">
        <v>4.9406564584124654E-324</v>
      </c>
      <c r="I130" s="585">
        <v>1.9762625833649862E-323</v>
      </c>
      <c r="J130" s="586">
        <v>1.9762625833649862E-323</v>
      </c>
      <c r="K130" s="596" t="s">
        <v>322</v>
      </c>
    </row>
    <row r="131" spans="1:11" ht="14.4" customHeight="1" thickBot="1" x14ac:dyDescent="0.35">
      <c r="A131" s="606" t="s">
        <v>445</v>
      </c>
      <c r="B131" s="590">
        <v>4.9406564584124654E-324</v>
      </c>
      <c r="C131" s="590">
        <v>47.778999999999002</v>
      </c>
      <c r="D131" s="591">
        <v>47.778999999999002</v>
      </c>
      <c r="E131" s="592" t="s">
        <v>328</v>
      </c>
      <c r="F131" s="590">
        <v>0</v>
      </c>
      <c r="G131" s="591">
        <v>0</v>
      </c>
      <c r="H131" s="593">
        <v>4.9406564584124654E-324</v>
      </c>
      <c r="I131" s="590">
        <v>1.9762625833649862E-323</v>
      </c>
      <c r="J131" s="591">
        <v>1.9762625833649862E-323</v>
      </c>
      <c r="K131" s="594" t="s">
        <v>322</v>
      </c>
    </row>
    <row r="132" spans="1:11" ht="14.4" customHeight="1" thickBot="1" x14ac:dyDescent="0.35">
      <c r="A132" s="607" t="s">
        <v>446</v>
      </c>
      <c r="B132" s="585">
        <v>4.9406564584124654E-324</v>
      </c>
      <c r="C132" s="585">
        <v>47.778999999999002</v>
      </c>
      <c r="D132" s="586">
        <v>47.778999999999002</v>
      </c>
      <c r="E132" s="595" t="s">
        <v>328</v>
      </c>
      <c r="F132" s="585">
        <v>0</v>
      </c>
      <c r="G132" s="586">
        <v>0</v>
      </c>
      <c r="H132" s="588">
        <v>4.9406564584124654E-324</v>
      </c>
      <c r="I132" s="585">
        <v>1.9762625833649862E-323</v>
      </c>
      <c r="J132" s="586">
        <v>1.9762625833649862E-323</v>
      </c>
      <c r="K132" s="596" t="s">
        <v>322</v>
      </c>
    </row>
    <row r="133" spans="1:11" ht="14.4" customHeight="1" thickBot="1" x14ac:dyDescent="0.35">
      <c r="A133" s="605" t="s">
        <v>447</v>
      </c>
      <c r="B133" s="585">
        <v>0</v>
      </c>
      <c r="C133" s="585">
        <v>132.66499999999999</v>
      </c>
      <c r="D133" s="586">
        <v>132.66499999999999</v>
      </c>
      <c r="E133" s="595" t="s">
        <v>322</v>
      </c>
      <c r="F133" s="585">
        <v>0</v>
      </c>
      <c r="G133" s="586">
        <v>0</v>
      </c>
      <c r="H133" s="588">
        <v>20.5</v>
      </c>
      <c r="I133" s="585">
        <v>64.22</v>
      </c>
      <c r="J133" s="586">
        <v>64.22</v>
      </c>
      <c r="K133" s="596" t="s">
        <v>322</v>
      </c>
    </row>
    <row r="134" spans="1:11" ht="14.4" customHeight="1" thickBot="1" x14ac:dyDescent="0.35">
      <c r="A134" s="606" t="s">
        <v>448</v>
      </c>
      <c r="B134" s="590">
        <v>0</v>
      </c>
      <c r="C134" s="590">
        <v>104.49299999999999</v>
      </c>
      <c r="D134" s="591">
        <v>104.49299999999999</v>
      </c>
      <c r="E134" s="592" t="s">
        <v>322</v>
      </c>
      <c r="F134" s="590">
        <v>0</v>
      </c>
      <c r="G134" s="591">
        <v>0</v>
      </c>
      <c r="H134" s="593">
        <v>20.5</v>
      </c>
      <c r="I134" s="590">
        <v>42.12</v>
      </c>
      <c r="J134" s="591">
        <v>42.12</v>
      </c>
      <c r="K134" s="594" t="s">
        <v>322</v>
      </c>
    </row>
    <row r="135" spans="1:11" ht="14.4" customHeight="1" thickBot="1" x14ac:dyDescent="0.35">
      <c r="A135" s="607" t="s">
        <v>449</v>
      </c>
      <c r="B135" s="585">
        <v>4.9406564584124654E-324</v>
      </c>
      <c r="C135" s="585">
        <v>-3.4820000000000002</v>
      </c>
      <c r="D135" s="586">
        <v>-3.4820000000000002</v>
      </c>
      <c r="E135" s="595" t="s">
        <v>328</v>
      </c>
      <c r="F135" s="585">
        <v>0</v>
      </c>
      <c r="G135" s="586">
        <v>0</v>
      </c>
      <c r="H135" s="588">
        <v>4.9406564584124654E-324</v>
      </c>
      <c r="I135" s="585">
        <v>1.9762625833649862E-323</v>
      </c>
      <c r="J135" s="586">
        <v>1.9762625833649862E-323</v>
      </c>
      <c r="K135" s="596" t="s">
        <v>322</v>
      </c>
    </row>
    <row r="136" spans="1:11" ht="14.4" customHeight="1" thickBot="1" x14ac:dyDescent="0.35">
      <c r="A136" s="607" t="s">
        <v>450</v>
      </c>
      <c r="B136" s="585">
        <v>0</v>
      </c>
      <c r="C136" s="585">
        <v>76.474999999999994</v>
      </c>
      <c r="D136" s="586">
        <v>76.474999999999994</v>
      </c>
      <c r="E136" s="595" t="s">
        <v>322</v>
      </c>
      <c r="F136" s="585">
        <v>0</v>
      </c>
      <c r="G136" s="586">
        <v>0</v>
      </c>
      <c r="H136" s="588">
        <v>6.9</v>
      </c>
      <c r="I136" s="585">
        <v>21.72</v>
      </c>
      <c r="J136" s="586">
        <v>21.72</v>
      </c>
      <c r="K136" s="596" t="s">
        <v>322</v>
      </c>
    </row>
    <row r="137" spans="1:11" ht="14.4" customHeight="1" thickBot="1" x14ac:dyDescent="0.35">
      <c r="A137" s="607" t="s">
        <v>451</v>
      </c>
      <c r="B137" s="585">
        <v>0</v>
      </c>
      <c r="C137" s="585">
        <v>31.2</v>
      </c>
      <c r="D137" s="586">
        <v>31.2</v>
      </c>
      <c r="E137" s="595" t="s">
        <v>322</v>
      </c>
      <c r="F137" s="585">
        <v>0</v>
      </c>
      <c r="G137" s="586">
        <v>0</v>
      </c>
      <c r="H137" s="588">
        <v>13.6</v>
      </c>
      <c r="I137" s="585">
        <v>20.399999999999999</v>
      </c>
      <c r="J137" s="586">
        <v>20.399999999999999</v>
      </c>
      <c r="K137" s="596" t="s">
        <v>322</v>
      </c>
    </row>
    <row r="138" spans="1:11" ht="14.4" customHeight="1" thickBot="1" x14ac:dyDescent="0.35">
      <c r="A138" s="607" t="s">
        <v>452</v>
      </c>
      <c r="B138" s="585">
        <v>0</v>
      </c>
      <c r="C138" s="585">
        <v>0.3</v>
      </c>
      <c r="D138" s="586">
        <v>0.3</v>
      </c>
      <c r="E138" s="595" t="s">
        <v>322</v>
      </c>
      <c r="F138" s="585">
        <v>0</v>
      </c>
      <c r="G138" s="586">
        <v>0</v>
      </c>
      <c r="H138" s="588">
        <v>4.9406564584124654E-324</v>
      </c>
      <c r="I138" s="585">
        <v>1.9762625833649862E-323</v>
      </c>
      <c r="J138" s="586">
        <v>1.9762625833649862E-323</v>
      </c>
      <c r="K138" s="596" t="s">
        <v>322</v>
      </c>
    </row>
    <row r="139" spans="1:11" ht="14.4" customHeight="1" thickBot="1" x14ac:dyDescent="0.35">
      <c r="A139" s="609" t="s">
        <v>453</v>
      </c>
      <c r="B139" s="585">
        <v>0</v>
      </c>
      <c r="C139" s="585">
        <v>28.172000000000001</v>
      </c>
      <c r="D139" s="586">
        <v>28.172000000000001</v>
      </c>
      <c r="E139" s="595" t="s">
        <v>322</v>
      </c>
      <c r="F139" s="585">
        <v>0</v>
      </c>
      <c r="G139" s="586">
        <v>0</v>
      </c>
      <c r="H139" s="588">
        <v>4.9406564584124654E-324</v>
      </c>
      <c r="I139" s="585">
        <v>19.2</v>
      </c>
      <c r="J139" s="586">
        <v>19.2</v>
      </c>
      <c r="K139" s="596" t="s">
        <v>322</v>
      </c>
    </row>
    <row r="140" spans="1:11" ht="14.4" customHeight="1" thickBot="1" x14ac:dyDescent="0.35">
      <c r="A140" s="607" t="s">
        <v>454</v>
      </c>
      <c r="B140" s="585">
        <v>0</v>
      </c>
      <c r="C140" s="585">
        <v>28.172000000000001</v>
      </c>
      <c r="D140" s="586">
        <v>28.172000000000001</v>
      </c>
      <c r="E140" s="595" t="s">
        <v>322</v>
      </c>
      <c r="F140" s="585">
        <v>0</v>
      </c>
      <c r="G140" s="586">
        <v>0</v>
      </c>
      <c r="H140" s="588">
        <v>4.9406564584124654E-324</v>
      </c>
      <c r="I140" s="585">
        <v>19.2</v>
      </c>
      <c r="J140" s="586">
        <v>19.2</v>
      </c>
      <c r="K140" s="596" t="s">
        <v>322</v>
      </c>
    </row>
    <row r="141" spans="1:11" ht="14.4" customHeight="1" thickBot="1" x14ac:dyDescent="0.35">
      <c r="A141" s="609" t="s">
        <v>455</v>
      </c>
      <c r="B141" s="585">
        <v>4.9406564584124654E-324</v>
      </c>
      <c r="C141" s="585">
        <v>4.9406564584124654E-324</v>
      </c>
      <c r="D141" s="586">
        <v>0</v>
      </c>
      <c r="E141" s="587">
        <v>1</v>
      </c>
      <c r="F141" s="585">
        <v>4.9406564584124654E-324</v>
      </c>
      <c r="G141" s="586">
        <v>0</v>
      </c>
      <c r="H141" s="588">
        <v>4.9406564584124654E-324</v>
      </c>
      <c r="I141" s="585">
        <v>2.9</v>
      </c>
      <c r="J141" s="586">
        <v>2.9</v>
      </c>
      <c r="K141" s="596" t="s">
        <v>328</v>
      </c>
    </row>
    <row r="142" spans="1:11" ht="14.4" customHeight="1" thickBot="1" x14ac:dyDescent="0.35">
      <c r="A142" s="607" t="s">
        <v>456</v>
      </c>
      <c r="B142" s="585">
        <v>4.9406564584124654E-324</v>
      </c>
      <c r="C142" s="585">
        <v>4.9406564584124654E-324</v>
      </c>
      <c r="D142" s="586">
        <v>0</v>
      </c>
      <c r="E142" s="587">
        <v>1</v>
      </c>
      <c r="F142" s="585">
        <v>4.9406564584124654E-324</v>
      </c>
      <c r="G142" s="586">
        <v>0</v>
      </c>
      <c r="H142" s="588">
        <v>4.9406564584124654E-324</v>
      </c>
      <c r="I142" s="585">
        <v>2.9</v>
      </c>
      <c r="J142" s="586">
        <v>2.9</v>
      </c>
      <c r="K142" s="596" t="s">
        <v>328</v>
      </c>
    </row>
    <row r="143" spans="1:11" ht="14.4" customHeight="1" thickBot="1" x14ac:dyDescent="0.35">
      <c r="A143" s="604" t="s">
        <v>457</v>
      </c>
      <c r="B143" s="585">
        <v>1225.99999999993</v>
      </c>
      <c r="C143" s="585">
        <v>1360.6953000000001</v>
      </c>
      <c r="D143" s="586">
        <v>134.69530000006699</v>
      </c>
      <c r="E143" s="587">
        <v>1.1098656606849999</v>
      </c>
      <c r="F143" s="585">
        <v>1074.9909964390899</v>
      </c>
      <c r="G143" s="586">
        <v>358.33033214636498</v>
      </c>
      <c r="H143" s="588">
        <v>102.74299999999999</v>
      </c>
      <c r="I143" s="585">
        <v>420.82759000000101</v>
      </c>
      <c r="J143" s="586">
        <v>62.497257853634999</v>
      </c>
      <c r="K143" s="589">
        <v>0.39147080430800002</v>
      </c>
    </row>
    <row r="144" spans="1:11" ht="14.4" customHeight="1" thickBot="1" x14ac:dyDescent="0.35">
      <c r="A144" s="605" t="s">
        <v>458</v>
      </c>
      <c r="B144" s="585">
        <v>1225.99999999993</v>
      </c>
      <c r="C144" s="585">
        <v>1090.992</v>
      </c>
      <c r="D144" s="586">
        <v>-135.00799999993299</v>
      </c>
      <c r="E144" s="587">
        <v>0.88987928221799995</v>
      </c>
      <c r="F144" s="585">
        <v>1074.9909964390899</v>
      </c>
      <c r="G144" s="586">
        <v>358.33033214636498</v>
      </c>
      <c r="H144" s="588">
        <v>91.369</v>
      </c>
      <c r="I144" s="585">
        <v>351.66699999999997</v>
      </c>
      <c r="J144" s="586">
        <v>-6.6633321463639996</v>
      </c>
      <c r="K144" s="589">
        <v>0.32713483291000001</v>
      </c>
    </row>
    <row r="145" spans="1:11" ht="14.4" customHeight="1" thickBot="1" x14ac:dyDescent="0.35">
      <c r="A145" s="606" t="s">
        <v>459</v>
      </c>
      <c r="B145" s="590">
        <v>1225.99999999993</v>
      </c>
      <c r="C145" s="590">
        <v>1089.4880000000001</v>
      </c>
      <c r="D145" s="591">
        <v>-136.51199999993301</v>
      </c>
      <c r="E145" s="598">
        <v>0.88865252854800003</v>
      </c>
      <c r="F145" s="590">
        <v>1074.9909964390899</v>
      </c>
      <c r="G145" s="591">
        <v>358.33033214636498</v>
      </c>
      <c r="H145" s="593">
        <v>87.679000000000002</v>
      </c>
      <c r="I145" s="590">
        <v>347.97699999999998</v>
      </c>
      <c r="J145" s="591">
        <v>-10.353332146364</v>
      </c>
      <c r="K145" s="597">
        <v>0.32370224602100001</v>
      </c>
    </row>
    <row r="146" spans="1:11" ht="14.4" customHeight="1" thickBot="1" x14ac:dyDescent="0.35">
      <c r="A146" s="607" t="s">
        <v>460</v>
      </c>
      <c r="B146" s="585">
        <v>80.999999999994998</v>
      </c>
      <c r="C146" s="585">
        <v>67.418999999999997</v>
      </c>
      <c r="D146" s="586">
        <v>-13.580999999995001</v>
      </c>
      <c r="E146" s="587">
        <v>0.83233333333299997</v>
      </c>
      <c r="F146" s="585">
        <v>61.997536753737002</v>
      </c>
      <c r="G146" s="586">
        <v>20.665845584578999</v>
      </c>
      <c r="H146" s="588">
        <v>5.2290000000000001</v>
      </c>
      <c r="I146" s="585">
        <v>20.916</v>
      </c>
      <c r="J146" s="586">
        <v>0.25015441542</v>
      </c>
      <c r="K146" s="589">
        <v>0.33736824227500001</v>
      </c>
    </row>
    <row r="147" spans="1:11" ht="14.4" customHeight="1" thickBot="1" x14ac:dyDescent="0.35">
      <c r="A147" s="607" t="s">
        <v>461</v>
      </c>
      <c r="B147" s="585">
        <v>140.99999999999201</v>
      </c>
      <c r="C147" s="585">
        <v>140.78200000000001</v>
      </c>
      <c r="D147" s="586">
        <v>-0.21799999999200001</v>
      </c>
      <c r="E147" s="587">
        <v>0.99845390070899998</v>
      </c>
      <c r="F147" s="585">
        <v>174.99999999999699</v>
      </c>
      <c r="G147" s="586">
        <v>58.333333333332</v>
      </c>
      <c r="H147" s="588">
        <v>11.73</v>
      </c>
      <c r="I147" s="585">
        <v>46.92</v>
      </c>
      <c r="J147" s="586">
        <v>-11.413333333332</v>
      </c>
      <c r="K147" s="589">
        <v>0.26811428571399998</v>
      </c>
    </row>
    <row r="148" spans="1:11" ht="14.4" customHeight="1" thickBot="1" x14ac:dyDescent="0.35">
      <c r="A148" s="607" t="s">
        <v>462</v>
      </c>
      <c r="B148" s="585">
        <v>5.9999999999989999</v>
      </c>
      <c r="C148" s="585">
        <v>5.8330000000000002</v>
      </c>
      <c r="D148" s="586">
        <v>-0.166999999999</v>
      </c>
      <c r="E148" s="587">
        <v>0.97216666666600005</v>
      </c>
      <c r="F148" s="585">
        <v>3.0000250993719999</v>
      </c>
      <c r="G148" s="586">
        <v>1.0000083664570001</v>
      </c>
      <c r="H148" s="588">
        <v>1.224</v>
      </c>
      <c r="I148" s="585">
        <v>1.9079999999999999</v>
      </c>
      <c r="J148" s="586">
        <v>0.90799163354199997</v>
      </c>
      <c r="K148" s="589">
        <v>0.63599467897700002</v>
      </c>
    </row>
    <row r="149" spans="1:11" ht="14.4" customHeight="1" thickBot="1" x14ac:dyDescent="0.35">
      <c r="A149" s="607" t="s">
        <v>463</v>
      </c>
      <c r="B149" s="585">
        <v>697.99999999996203</v>
      </c>
      <c r="C149" s="585">
        <v>574.68499999999995</v>
      </c>
      <c r="D149" s="586">
        <v>-123.314999999962</v>
      </c>
      <c r="E149" s="587">
        <v>0.82333094555800002</v>
      </c>
      <c r="F149" s="585">
        <v>532.99343458599299</v>
      </c>
      <c r="G149" s="586">
        <v>177.66447819533099</v>
      </c>
      <c r="H149" s="588">
        <v>44.396999999999998</v>
      </c>
      <c r="I149" s="585">
        <v>177.58799999999999</v>
      </c>
      <c r="J149" s="586">
        <v>-7.6478195329999998E-2</v>
      </c>
      <c r="K149" s="589">
        <v>0.33318984527000001</v>
      </c>
    </row>
    <row r="150" spans="1:11" ht="14.4" customHeight="1" thickBot="1" x14ac:dyDescent="0.35">
      <c r="A150" s="607" t="s">
        <v>464</v>
      </c>
      <c r="B150" s="585">
        <v>283.99999999998403</v>
      </c>
      <c r="C150" s="585">
        <v>284.339</v>
      </c>
      <c r="D150" s="586">
        <v>0.33900000001500002</v>
      </c>
      <c r="E150" s="587">
        <v>1.001193661971</v>
      </c>
      <c r="F150" s="585">
        <v>283.999999999995</v>
      </c>
      <c r="G150" s="586">
        <v>94.666666666664995</v>
      </c>
      <c r="H150" s="588">
        <v>23.690999999999999</v>
      </c>
      <c r="I150" s="585">
        <v>94.766999999999996</v>
      </c>
      <c r="J150" s="586">
        <v>0.100333333335</v>
      </c>
      <c r="K150" s="589">
        <v>0.33368661971800001</v>
      </c>
    </row>
    <row r="151" spans="1:11" ht="14.4" customHeight="1" thickBot="1" x14ac:dyDescent="0.35">
      <c r="A151" s="607" t="s">
        <v>465</v>
      </c>
      <c r="B151" s="585">
        <v>15.999999999999</v>
      </c>
      <c r="C151" s="585">
        <v>16.43</v>
      </c>
      <c r="D151" s="586">
        <v>0.43</v>
      </c>
      <c r="E151" s="587">
        <v>1.026875</v>
      </c>
      <c r="F151" s="585">
        <v>17.999999999999002</v>
      </c>
      <c r="G151" s="586">
        <v>5.9999999999989999</v>
      </c>
      <c r="H151" s="588">
        <v>1.4079999999999999</v>
      </c>
      <c r="I151" s="585">
        <v>5.8780000000000001</v>
      </c>
      <c r="J151" s="586">
        <v>-0.12199999999900001</v>
      </c>
      <c r="K151" s="589">
        <v>0.32655555555499999</v>
      </c>
    </row>
    <row r="152" spans="1:11" ht="14.4" customHeight="1" thickBot="1" x14ac:dyDescent="0.35">
      <c r="A152" s="606" t="s">
        <v>466</v>
      </c>
      <c r="B152" s="590">
        <v>4.9406564584124654E-324</v>
      </c>
      <c r="C152" s="590">
        <v>1.504</v>
      </c>
      <c r="D152" s="591">
        <v>1.504</v>
      </c>
      <c r="E152" s="592" t="s">
        <v>328</v>
      </c>
      <c r="F152" s="590">
        <v>0</v>
      </c>
      <c r="G152" s="591">
        <v>0</v>
      </c>
      <c r="H152" s="593">
        <v>3.69</v>
      </c>
      <c r="I152" s="590">
        <v>3.69</v>
      </c>
      <c r="J152" s="591">
        <v>3.69</v>
      </c>
      <c r="K152" s="594" t="s">
        <v>322</v>
      </c>
    </row>
    <row r="153" spans="1:11" ht="14.4" customHeight="1" thickBot="1" x14ac:dyDescent="0.35">
      <c r="A153" s="607" t="s">
        <v>467</v>
      </c>
      <c r="B153" s="585">
        <v>4.9406564584124654E-324</v>
      </c>
      <c r="C153" s="585">
        <v>1.504</v>
      </c>
      <c r="D153" s="586">
        <v>1.504</v>
      </c>
      <c r="E153" s="595" t="s">
        <v>328</v>
      </c>
      <c r="F153" s="585">
        <v>0</v>
      </c>
      <c r="G153" s="586">
        <v>0</v>
      </c>
      <c r="H153" s="588">
        <v>3.69</v>
      </c>
      <c r="I153" s="585">
        <v>3.69</v>
      </c>
      <c r="J153" s="586">
        <v>3.69</v>
      </c>
      <c r="K153" s="596" t="s">
        <v>322</v>
      </c>
    </row>
    <row r="154" spans="1:11" ht="14.4" customHeight="1" thickBot="1" x14ac:dyDescent="0.35">
      <c r="A154" s="605" t="s">
        <v>468</v>
      </c>
      <c r="B154" s="585">
        <v>0</v>
      </c>
      <c r="C154" s="585">
        <v>269.70330000000001</v>
      </c>
      <c r="D154" s="586">
        <v>269.70330000000001</v>
      </c>
      <c r="E154" s="595" t="s">
        <v>322</v>
      </c>
      <c r="F154" s="585">
        <v>0</v>
      </c>
      <c r="G154" s="586">
        <v>0</v>
      </c>
      <c r="H154" s="588">
        <v>11.374000000000001</v>
      </c>
      <c r="I154" s="585">
        <v>69.160589999999999</v>
      </c>
      <c r="J154" s="586">
        <v>69.160589999999999</v>
      </c>
      <c r="K154" s="596" t="s">
        <v>322</v>
      </c>
    </row>
    <row r="155" spans="1:11" ht="14.4" customHeight="1" thickBot="1" x14ac:dyDescent="0.35">
      <c r="A155" s="606" t="s">
        <v>469</v>
      </c>
      <c r="B155" s="590">
        <v>0</v>
      </c>
      <c r="C155" s="590">
        <v>230.94553999999999</v>
      </c>
      <c r="D155" s="591">
        <v>230.94553999999999</v>
      </c>
      <c r="E155" s="592" t="s">
        <v>322</v>
      </c>
      <c r="F155" s="590">
        <v>0</v>
      </c>
      <c r="G155" s="591">
        <v>0</v>
      </c>
      <c r="H155" s="593">
        <v>11.374000000000001</v>
      </c>
      <c r="I155" s="590">
        <v>44.857590000000002</v>
      </c>
      <c r="J155" s="591">
        <v>44.857590000000002</v>
      </c>
      <c r="K155" s="594" t="s">
        <v>322</v>
      </c>
    </row>
    <row r="156" spans="1:11" ht="14.4" customHeight="1" thickBot="1" x14ac:dyDescent="0.35">
      <c r="A156" s="607" t="s">
        <v>470</v>
      </c>
      <c r="B156" s="585">
        <v>0</v>
      </c>
      <c r="C156" s="585">
        <v>17.908000000000001</v>
      </c>
      <c r="D156" s="586">
        <v>17.908000000000001</v>
      </c>
      <c r="E156" s="595" t="s">
        <v>322</v>
      </c>
      <c r="F156" s="585">
        <v>0</v>
      </c>
      <c r="G156" s="586">
        <v>0</v>
      </c>
      <c r="H156" s="588">
        <v>11.374000000000001</v>
      </c>
      <c r="I156" s="585">
        <v>11.374000000000001</v>
      </c>
      <c r="J156" s="586">
        <v>11.374000000000001</v>
      </c>
      <c r="K156" s="596" t="s">
        <v>322</v>
      </c>
    </row>
    <row r="157" spans="1:11" ht="14.4" customHeight="1" thickBot="1" x14ac:dyDescent="0.35">
      <c r="A157" s="607" t="s">
        <v>471</v>
      </c>
      <c r="B157" s="585">
        <v>0</v>
      </c>
      <c r="C157" s="585">
        <v>213.03754000000001</v>
      </c>
      <c r="D157" s="586">
        <v>213.03754000000001</v>
      </c>
      <c r="E157" s="595" t="s">
        <v>322</v>
      </c>
      <c r="F157" s="585">
        <v>0</v>
      </c>
      <c r="G157" s="586">
        <v>0</v>
      </c>
      <c r="H157" s="588">
        <v>4.9406564584124654E-324</v>
      </c>
      <c r="I157" s="585">
        <v>33.48359</v>
      </c>
      <c r="J157" s="586">
        <v>33.48359</v>
      </c>
      <c r="K157" s="596" t="s">
        <v>322</v>
      </c>
    </row>
    <row r="158" spans="1:11" ht="14.4" customHeight="1" thickBot="1" x14ac:dyDescent="0.35">
      <c r="A158" s="606" t="s">
        <v>472</v>
      </c>
      <c r="B158" s="590">
        <v>0</v>
      </c>
      <c r="C158" s="590">
        <v>22.39105</v>
      </c>
      <c r="D158" s="591">
        <v>22.39105</v>
      </c>
      <c r="E158" s="592" t="s">
        <v>322</v>
      </c>
      <c r="F158" s="590">
        <v>0</v>
      </c>
      <c r="G158" s="591">
        <v>0</v>
      </c>
      <c r="H158" s="593">
        <v>4.9406564584124654E-324</v>
      </c>
      <c r="I158" s="590">
        <v>3.7509999999999999</v>
      </c>
      <c r="J158" s="591">
        <v>3.7509999999999999</v>
      </c>
      <c r="K158" s="594" t="s">
        <v>322</v>
      </c>
    </row>
    <row r="159" spans="1:11" ht="14.4" customHeight="1" thickBot="1" x14ac:dyDescent="0.35">
      <c r="A159" s="607" t="s">
        <v>473</v>
      </c>
      <c r="B159" s="585">
        <v>4.9406564584124654E-324</v>
      </c>
      <c r="C159" s="585">
        <v>11.62205</v>
      </c>
      <c r="D159" s="586">
        <v>11.62205</v>
      </c>
      <c r="E159" s="595" t="s">
        <v>328</v>
      </c>
      <c r="F159" s="585">
        <v>0</v>
      </c>
      <c r="G159" s="586">
        <v>0</v>
      </c>
      <c r="H159" s="588">
        <v>4.9406564584124654E-324</v>
      </c>
      <c r="I159" s="585">
        <v>1.9762625833649862E-323</v>
      </c>
      <c r="J159" s="586">
        <v>1.9762625833649862E-323</v>
      </c>
      <c r="K159" s="596" t="s">
        <v>322</v>
      </c>
    </row>
    <row r="160" spans="1:11" ht="14.4" customHeight="1" thickBot="1" x14ac:dyDescent="0.35">
      <c r="A160" s="607" t="s">
        <v>474</v>
      </c>
      <c r="B160" s="585">
        <v>0</v>
      </c>
      <c r="C160" s="585">
        <v>10.769</v>
      </c>
      <c r="D160" s="586">
        <v>10.769</v>
      </c>
      <c r="E160" s="595" t="s">
        <v>322</v>
      </c>
      <c r="F160" s="585">
        <v>0</v>
      </c>
      <c r="G160" s="586">
        <v>0</v>
      </c>
      <c r="H160" s="588">
        <v>4.9406564584124654E-324</v>
      </c>
      <c r="I160" s="585">
        <v>3.7509999999999999</v>
      </c>
      <c r="J160" s="586">
        <v>3.7509999999999999</v>
      </c>
      <c r="K160" s="596" t="s">
        <v>322</v>
      </c>
    </row>
    <row r="161" spans="1:11" ht="14.4" customHeight="1" thickBot="1" x14ac:dyDescent="0.35">
      <c r="A161" s="606" t="s">
        <v>475</v>
      </c>
      <c r="B161" s="590">
        <v>4.9406564584124654E-324</v>
      </c>
      <c r="C161" s="590">
        <v>4.9406564584124654E-324</v>
      </c>
      <c r="D161" s="591">
        <v>0</v>
      </c>
      <c r="E161" s="598">
        <v>1</v>
      </c>
      <c r="F161" s="590">
        <v>4.9406564584124654E-324</v>
      </c>
      <c r="G161" s="591">
        <v>0</v>
      </c>
      <c r="H161" s="593">
        <v>4.9406564584124654E-324</v>
      </c>
      <c r="I161" s="590">
        <v>20.552</v>
      </c>
      <c r="J161" s="591">
        <v>20.552</v>
      </c>
      <c r="K161" s="594" t="s">
        <v>328</v>
      </c>
    </row>
    <row r="162" spans="1:11" ht="14.4" customHeight="1" thickBot="1" x14ac:dyDescent="0.35">
      <c r="A162" s="607" t="s">
        <v>476</v>
      </c>
      <c r="B162" s="585">
        <v>4.9406564584124654E-324</v>
      </c>
      <c r="C162" s="585">
        <v>4.9406564584124654E-324</v>
      </c>
      <c r="D162" s="586">
        <v>0</v>
      </c>
      <c r="E162" s="587">
        <v>1</v>
      </c>
      <c r="F162" s="585">
        <v>4.9406564584124654E-324</v>
      </c>
      <c r="G162" s="586">
        <v>0</v>
      </c>
      <c r="H162" s="588">
        <v>4.9406564584124654E-324</v>
      </c>
      <c r="I162" s="585">
        <v>20.552</v>
      </c>
      <c r="J162" s="586">
        <v>20.552</v>
      </c>
      <c r="K162" s="596" t="s">
        <v>328</v>
      </c>
    </row>
    <row r="163" spans="1:11" ht="14.4" customHeight="1" thickBot="1" x14ac:dyDescent="0.35">
      <c r="A163" s="606" t="s">
        <v>477</v>
      </c>
      <c r="B163" s="590">
        <v>0</v>
      </c>
      <c r="C163" s="590">
        <v>16.366710000000001</v>
      </c>
      <c r="D163" s="591">
        <v>16.366710000000001</v>
      </c>
      <c r="E163" s="592" t="s">
        <v>322</v>
      </c>
      <c r="F163" s="590">
        <v>0</v>
      </c>
      <c r="G163" s="591">
        <v>0</v>
      </c>
      <c r="H163" s="593">
        <v>4.9406564584124654E-324</v>
      </c>
      <c r="I163" s="590">
        <v>1.9762625833649862E-323</v>
      </c>
      <c r="J163" s="591">
        <v>1.9762625833649862E-323</v>
      </c>
      <c r="K163" s="594" t="s">
        <v>322</v>
      </c>
    </row>
    <row r="164" spans="1:11" ht="14.4" customHeight="1" thickBot="1" x14ac:dyDescent="0.35">
      <c r="A164" s="607" t="s">
        <v>478</v>
      </c>
      <c r="B164" s="585">
        <v>0</v>
      </c>
      <c r="C164" s="585">
        <v>16.366710000000001</v>
      </c>
      <c r="D164" s="586">
        <v>16.366710000000001</v>
      </c>
      <c r="E164" s="595" t="s">
        <v>322</v>
      </c>
      <c r="F164" s="585">
        <v>0</v>
      </c>
      <c r="G164" s="586">
        <v>0</v>
      </c>
      <c r="H164" s="588">
        <v>4.9406564584124654E-324</v>
      </c>
      <c r="I164" s="585">
        <v>1.9762625833649862E-323</v>
      </c>
      <c r="J164" s="586">
        <v>1.9762625833649862E-323</v>
      </c>
      <c r="K164" s="596" t="s">
        <v>322</v>
      </c>
    </row>
    <row r="165" spans="1:11" ht="14.4" customHeight="1" thickBot="1" x14ac:dyDescent="0.35">
      <c r="A165" s="604" t="s">
        <v>479</v>
      </c>
      <c r="B165" s="585">
        <v>0</v>
      </c>
      <c r="C165" s="585">
        <v>0.90776000000000001</v>
      </c>
      <c r="D165" s="586">
        <v>0.90776000000000001</v>
      </c>
      <c r="E165" s="595" t="s">
        <v>322</v>
      </c>
      <c r="F165" s="585">
        <v>0</v>
      </c>
      <c r="G165" s="586">
        <v>0</v>
      </c>
      <c r="H165" s="588">
        <v>4.9406564584124654E-324</v>
      </c>
      <c r="I165" s="585">
        <v>1.9762625833649862E-323</v>
      </c>
      <c r="J165" s="586">
        <v>1.9762625833649862E-323</v>
      </c>
      <c r="K165" s="596" t="s">
        <v>322</v>
      </c>
    </row>
    <row r="166" spans="1:11" ht="14.4" customHeight="1" thickBot="1" x14ac:dyDescent="0.35">
      <c r="A166" s="605" t="s">
        <v>480</v>
      </c>
      <c r="B166" s="585">
        <v>0</v>
      </c>
      <c r="C166" s="585">
        <v>0.90776000000000001</v>
      </c>
      <c r="D166" s="586">
        <v>0.90776000000000001</v>
      </c>
      <c r="E166" s="595" t="s">
        <v>322</v>
      </c>
      <c r="F166" s="585">
        <v>0</v>
      </c>
      <c r="G166" s="586">
        <v>0</v>
      </c>
      <c r="H166" s="588">
        <v>4.9406564584124654E-324</v>
      </c>
      <c r="I166" s="585">
        <v>1.9762625833649862E-323</v>
      </c>
      <c r="J166" s="586">
        <v>1.9762625833649862E-323</v>
      </c>
      <c r="K166" s="596" t="s">
        <v>322</v>
      </c>
    </row>
    <row r="167" spans="1:11" ht="14.4" customHeight="1" thickBot="1" x14ac:dyDescent="0.35">
      <c r="A167" s="606" t="s">
        <v>481</v>
      </c>
      <c r="B167" s="590">
        <v>0</v>
      </c>
      <c r="C167" s="590">
        <v>0.90776000000000001</v>
      </c>
      <c r="D167" s="591">
        <v>0.90776000000000001</v>
      </c>
      <c r="E167" s="592" t="s">
        <v>322</v>
      </c>
      <c r="F167" s="590">
        <v>0</v>
      </c>
      <c r="G167" s="591">
        <v>0</v>
      </c>
      <c r="H167" s="593">
        <v>4.9406564584124654E-324</v>
      </c>
      <c r="I167" s="590">
        <v>1.9762625833649862E-323</v>
      </c>
      <c r="J167" s="591">
        <v>1.9762625833649862E-323</v>
      </c>
      <c r="K167" s="594" t="s">
        <v>322</v>
      </c>
    </row>
    <row r="168" spans="1:11" ht="14.4" customHeight="1" thickBot="1" x14ac:dyDescent="0.35">
      <c r="A168" s="607" t="s">
        <v>482</v>
      </c>
      <c r="B168" s="585">
        <v>0</v>
      </c>
      <c r="C168" s="585">
        <v>0.90776000000000001</v>
      </c>
      <c r="D168" s="586">
        <v>0.90776000000000001</v>
      </c>
      <c r="E168" s="595" t="s">
        <v>322</v>
      </c>
      <c r="F168" s="585">
        <v>0</v>
      </c>
      <c r="G168" s="586">
        <v>0</v>
      </c>
      <c r="H168" s="588">
        <v>4.9406564584124654E-324</v>
      </c>
      <c r="I168" s="585">
        <v>1.9762625833649862E-323</v>
      </c>
      <c r="J168" s="586">
        <v>1.9762625833649862E-323</v>
      </c>
      <c r="K168" s="596" t="s">
        <v>322</v>
      </c>
    </row>
    <row r="169" spans="1:11" ht="14.4" customHeight="1" thickBot="1" x14ac:dyDescent="0.35">
      <c r="A169" s="603" t="s">
        <v>483</v>
      </c>
      <c r="B169" s="585">
        <v>52198.461340542897</v>
      </c>
      <c r="C169" s="585">
        <v>45235.127399999998</v>
      </c>
      <c r="D169" s="586">
        <v>-6963.3339405429397</v>
      </c>
      <c r="E169" s="587">
        <v>0.86659886591000002</v>
      </c>
      <c r="F169" s="585">
        <v>54612.9633286756</v>
      </c>
      <c r="G169" s="586">
        <v>18204.321109558499</v>
      </c>
      <c r="H169" s="588">
        <v>4114.5785599999999</v>
      </c>
      <c r="I169" s="585">
        <v>19006.328150000001</v>
      </c>
      <c r="J169" s="586">
        <v>802.00704044146903</v>
      </c>
      <c r="K169" s="589">
        <v>0.348018620334</v>
      </c>
    </row>
    <row r="170" spans="1:11" ht="14.4" customHeight="1" thickBot="1" x14ac:dyDescent="0.35">
      <c r="A170" s="604" t="s">
        <v>484</v>
      </c>
      <c r="B170" s="585">
        <v>51817.888109989297</v>
      </c>
      <c r="C170" s="585">
        <v>44931.616269999999</v>
      </c>
      <c r="D170" s="586">
        <v>-6886.2718399893402</v>
      </c>
      <c r="E170" s="587">
        <v>0.86710628141799995</v>
      </c>
      <c r="F170" s="585">
        <v>54416.547309438603</v>
      </c>
      <c r="G170" s="586">
        <v>18138.8491031462</v>
      </c>
      <c r="H170" s="588">
        <v>4076.3862600000002</v>
      </c>
      <c r="I170" s="585">
        <v>18941.032019999999</v>
      </c>
      <c r="J170" s="586">
        <v>802.18291685378802</v>
      </c>
      <c r="K170" s="589">
        <v>0.34807485877900002</v>
      </c>
    </row>
    <row r="171" spans="1:11" ht="14.4" customHeight="1" thickBot="1" x14ac:dyDescent="0.35">
      <c r="A171" s="605" t="s">
        <v>485</v>
      </c>
      <c r="B171" s="585">
        <v>51817.888109989297</v>
      </c>
      <c r="C171" s="585">
        <v>44931.616269999999</v>
      </c>
      <c r="D171" s="586">
        <v>-6886.2718399893402</v>
      </c>
      <c r="E171" s="587">
        <v>0.86710628141799995</v>
      </c>
      <c r="F171" s="585">
        <v>54416.547309438603</v>
      </c>
      <c r="G171" s="586">
        <v>18138.8491031462</v>
      </c>
      <c r="H171" s="588">
        <v>4076.3862600000002</v>
      </c>
      <c r="I171" s="585">
        <v>18941.032019999999</v>
      </c>
      <c r="J171" s="586">
        <v>802.18291685378802</v>
      </c>
      <c r="K171" s="589">
        <v>0.34807485877900002</v>
      </c>
    </row>
    <row r="172" spans="1:11" ht="14.4" customHeight="1" thickBot="1" x14ac:dyDescent="0.35">
      <c r="A172" s="606" t="s">
        <v>486</v>
      </c>
      <c r="B172" s="590">
        <v>204.84913706868801</v>
      </c>
      <c r="C172" s="590">
        <v>306.81216000000001</v>
      </c>
      <c r="D172" s="591">
        <v>101.963022931312</v>
      </c>
      <c r="E172" s="598">
        <v>1.497746899939</v>
      </c>
      <c r="F172" s="590">
        <v>283.54730943861802</v>
      </c>
      <c r="G172" s="591">
        <v>94.515769812871994</v>
      </c>
      <c r="H172" s="593">
        <v>16.892430000000001</v>
      </c>
      <c r="I172" s="590">
        <v>56.431910000000002</v>
      </c>
      <c r="J172" s="591">
        <v>-38.083859812871999</v>
      </c>
      <c r="K172" s="597">
        <v>0.199021144343</v>
      </c>
    </row>
    <row r="173" spans="1:11" ht="14.4" customHeight="1" thickBot="1" x14ac:dyDescent="0.35">
      <c r="A173" s="607" t="s">
        <v>487</v>
      </c>
      <c r="B173" s="585">
        <v>2.9768965355970001</v>
      </c>
      <c r="C173" s="585">
        <v>35.033790000000003</v>
      </c>
      <c r="D173" s="586">
        <v>32.056893464402002</v>
      </c>
      <c r="E173" s="587">
        <v>11.768561514</v>
      </c>
      <c r="F173" s="585">
        <v>32.586107860405001</v>
      </c>
      <c r="G173" s="586">
        <v>10.862035953468</v>
      </c>
      <c r="H173" s="588">
        <v>14.21411</v>
      </c>
      <c r="I173" s="585">
        <v>39.705289999999998</v>
      </c>
      <c r="J173" s="586">
        <v>28.843254046531001</v>
      </c>
      <c r="K173" s="589">
        <v>1.2184729201190001</v>
      </c>
    </row>
    <row r="174" spans="1:11" ht="14.4" customHeight="1" thickBot="1" x14ac:dyDescent="0.35">
      <c r="A174" s="607" t="s">
        <v>488</v>
      </c>
      <c r="B174" s="585">
        <v>12.132386139678999</v>
      </c>
      <c r="C174" s="585">
        <v>16.37359</v>
      </c>
      <c r="D174" s="586">
        <v>4.2412038603199997</v>
      </c>
      <c r="E174" s="587">
        <v>1.3495770585839999</v>
      </c>
      <c r="F174" s="585">
        <v>15.846178638619</v>
      </c>
      <c r="G174" s="586">
        <v>5.2820595462059998</v>
      </c>
      <c r="H174" s="588">
        <v>0.23400000000000001</v>
      </c>
      <c r="I174" s="585">
        <v>3.3289</v>
      </c>
      <c r="J174" s="586">
        <v>-1.9531595462060001</v>
      </c>
      <c r="K174" s="589">
        <v>0.210075884913</v>
      </c>
    </row>
    <row r="175" spans="1:11" ht="14.4" customHeight="1" thickBot="1" x14ac:dyDescent="0.35">
      <c r="A175" s="607" t="s">
        <v>489</v>
      </c>
      <c r="B175" s="585">
        <v>3.5165788487960001</v>
      </c>
      <c r="C175" s="585">
        <v>111.58642</v>
      </c>
      <c r="D175" s="586">
        <v>108.069841151204</v>
      </c>
      <c r="E175" s="587">
        <v>31.731527941764</v>
      </c>
      <c r="F175" s="585">
        <v>100.09904778318401</v>
      </c>
      <c r="G175" s="586">
        <v>33.366349261061004</v>
      </c>
      <c r="H175" s="588">
        <v>0.99219999999999997</v>
      </c>
      <c r="I175" s="585">
        <v>1.5025999999999999</v>
      </c>
      <c r="J175" s="586">
        <v>-31.863749261060999</v>
      </c>
      <c r="K175" s="589">
        <v>1.5011131806E-2</v>
      </c>
    </row>
    <row r="176" spans="1:11" ht="14.4" customHeight="1" thickBot="1" x14ac:dyDescent="0.35">
      <c r="A176" s="607" t="s">
        <v>490</v>
      </c>
      <c r="B176" s="585">
        <v>163.21076625038401</v>
      </c>
      <c r="C176" s="585">
        <v>128.09736000000001</v>
      </c>
      <c r="D176" s="586">
        <v>-35.113406250384003</v>
      </c>
      <c r="E176" s="587">
        <v>0.78485851725900002</v>
      </c>
      <c r="F176" s="585">
        <v>135.01597515640799</v>
      </c>
      <c r="G176" s="586">
        <v>45.005325052136001</v>
      </c>
      <c r="H176" s="588">
        <v>1.4521200000000001</v>
      </c>
      <c r="I176" s="585">
        <v>11.89512</v>
      </c>
      <c r="J176" s="586">
        <v>-33.110205052136003</v>
      </c>
      <c r="K176" s="589">
        <v>8.8101574544E-2</v>
      </c>
    </row>
    <row r="177" spans="1:11" ht="14.4" customHeight="1" thickBot="1" x14ac:dyDescent="0.35">
      <c r="A177" s="607" t="s">
        <v>491</v>
      </c>
      <c r="B177" s="585">
        <v>23.012509294229002</v>
      </c>
      <c r="C177" s="585">
        <v>15.721</v>
      </c>
      <c r="D177" s="586">
        <v>-7.2915092942289998</v>
      </c>
      <c r="E177" s="587">
        <v>0.68315018579599995</v>
      </c>
      <c r="F177" s="585">
        <v>0</v>
      </c>
      <c r="G177" s="586">
        <v>0</v>
      </c>
      <c r="H177" s="588">
        <v>4.9406564584124654E-324</v>
      </c>
      <c r="I177" s="585">
        <v>1.9762625833649862E-323</v>
      </c>
      <c r="J177" s="586">
        <v>1.9762625833649862E-323</v>
      </c>
      <c r="K177" s="596" t="s">
        <v>322</v>
      </c>
    </row>
    <row r="178" spans="1:11" ht="14.4" customHeight="1" thickBot="1" x14ac:dyDescent="0.35">
      <c r="A178" s="606" t="s">
        <v>492</v>
      </c>
      <c r="B178" s="590">
        <v>186.00256586937601</v>
      </c>
      <c r="C178" s="590">
        <v>142.52003999999999</v>
      </c>
      <c r="D178" s="591">
        <v>-43.482525869375003</v>
      </c>
      <c r="E178" s="598">
        <v>0.76622620410499998</v>
      </c>
      <c r="F178" s="590">
        <v>0</v>
      </c>
      <c r="G178" s="591">
        <v>0</v>
      </c>
      <c r="H178" s="593">
        <v>1.9254</v>
      </c>
      <c r="I178" s="590">
        <v>8.3585399999999996</v>
      </c>
      <c r="J178" s="591">
        <v>8.3585399999999996</v>
      </c>
      <c r="K178" s="594" t="s">
        <v>322</v>
      </c>
    </row>
    <row r="179" spans="1:11" ht="14.4" customHeight="1" thickBot="1" x14ac:dyDescent="0.35">
      <c r="A179" s="607" t="s">
        <v>493</v>
      </c>
      <c r="B179" s="585">
        <v>184.00256644797801</v>
      </c>
      <c r="C179" s="585">
        <v>128.72192999999999</v>
      </c>
      <c r="D179" s="586">
        <v>-55.280636447977002</v>
      </c>
      <c r="E179" s="587">
        <v>0.69956594891500001</v>
      </c>
      <c r="F179" s="585">
        <v>0</v>
      </c>
      <c r="G179" s="586">
        <v>0</v>
      </c>
      <c r="H179" s="588">
        <v>1.9254</v>
      </c>
      <c r="I179" s="585">
        <v>7.9757400000000001</v>
      </c>
      <c r="J179" s="586">
        <v>7.9757400000000001</v>
      </c>
      <c r="K179" s="596" t="s">
        <v>322</v>
      </c>
    </row>
    <row r="180" spans="1:11" ht="14.4" customHeight="1" thickBot="1" x14ac:dyDescent="0.35">
      <c r="A180" s="607" t="s">
        <v>494</v>
      </c>
      <c r="B180" s="585">
        <v>1.9999994213979999</v>
      </c>
      <c r="C180" s="585">
        <v>13.798109999999999</v>
      </c>
      <c r="D180" s="586">
        <v>11.798110578600999</v>
      </c>
      <c r="E180" s="587">
        <v>6.8990569959029999</v>
      </c>
      <c r="F180" s="585">
        <v>0</v>
      </c>
      <c r="G180" s="586">
        <v>0</v>
      </c>
      <c r="H180" s="588">
        <v>4.9406564584124654E-324</v>
      </c>
      <c r="I180" s="585">
        <v>0.38279999999999997</v>
      </c>
      <c r="J180" s="586">
        <v>0.38279999999999997</v>
      </c>
      <c r="K180" s="596" t="s">
        <v>322</v>
      </c>
    </row>
    <row r="181" spans="1:11" ht="14.4" customHeight="1" thickBot="1" x14ac:dyDescent="0.35">
      <c r="A181" s="606" t="s">
        <v>495</v>
      </c>
      <c r="B181" s="590">
        <v>268.03657816465602</v>
      </c>
      <c r="C181" s="590">
        <v>43.690390000000001</v>
      </c>
      <c r="D181" s="591">
        <v>-224.34618816465601</v>
      </c>
      <c r="E181" s="598">
        <v>0.16300159589800001</v>
      </c>
      <c r="F181" s="590">
        <v>0</v>
      </c>
      <c r="G181" s="591">
        <v>0</v>
      </c>
      <c r="H181" s="593">
        <v>5.2614000000000001</v>
      </c>
      <c r="I181" s="590">
        <v>11.79378</v>
      </c>
      <c r="J181" s="591">
        <v>11.79378</v>
      </c>
      <c r="K181" s="594" t="s">
        <v>322</v>
      </c>
    </row>
    <row r="182" spans="1:11" ht="14.4" customHeight="1" thickBot="1" x14ac:dyDescent="0.35">
      <c r="A182" s="607" t="s">
        <v>496</v>
      </c>
      <c r="B182" s="585">
        <v>70.997598229898003</v>
      </c>
      <c r="C182" s="585">
        <v>20.869879999999998</v>
      </c>
      <c r="D182" s="586">
        <v>-50.127718229898001</v>
      </c>
      <c r="E182" s="587">
        <v>0.29395191556200001</v>
      </c>
      <c r="F182" s="585">
        <v>0</v>
      </c>
      <c r="G182" s="586">
        <v>0</v>
      </c>
      <c r="H182" s="588">
        <v>5.0490000000000004</v>
      </c>
      <c r="I182" s="585">
        <v>5.1139599999999996</v>
      </c>
      <c r="J182" s="586">
        <v>5.1139599999999996</v>
      </c>
      <c r="K182" s="596" t="s">
        <v>322</v>
      </c>
    </row>
    <row r="183" spans="1:11" ht="14.4" customHeight="1" thickBot="1" x14ac:dyDescent="0.35">
      <c r="A183" s="607" t="s">
        <v>497</v>
      </c>
      <c r="B183" s="585">
        <v>197.03897993475701</v>
      </c>
      <c r="C183" s="585">
        <v>22.820509999999999</v>
      </c>
      <c r="D183" s="586">
        <v>-174.218469934757</v>
      </c>
      <c r="E183" s="587">
        <v>0.115817235795</v>
      </c>
      <c r="F183" s="585">
        <v>0</v>
      </c>
      <c r="G183" s="586">
        <v>0</v>
      </c>
      <c r="H183" s="588">
        <v>0.21240000000000001</v>
      </c>
      <c r="I183" s="585">
        <v>6.6798200000000003</v>
      </c>
      <c r="J183" s="586">
        <v>6.6798200000000003</v>
      </c>
      <c r="K183" s="596" t="s">
        <v>322</v>
      </c>
    </row>
    <row r="184" spans="1:11" ht="14.4" customHeight="1" thickBot="1" x14ac:dyDescent="0.35">
      <c r="A184" s="606" t="s">
        <v>498</v>
      </c>
      <c r="B184" s="590">
        <v>0</v>
      </c>
      <c r="C184" s="590">
        <v>-50.23066</v>
      </c>
      <c r="D184" s="591">
        <v>-50.23066</v>
      </c>
      <c r="E184" s="592" t="s">
        <v>322</v>
      </c>
      <c r="F184" s="590">
        <v>0</v>
      </c>
      <c r="G184" s="591">
        <v>0</v>
      </c>
      <c r="H184" s="593">
        <v>4.9406564584124654E-324</v>
      </c>
      <c r="I184" s="590">
        <v>1.9762625833649862E-323</v>
      </c>
      <c r="J184" s="591">
        <v>1.9762625833649862E-323</v>
      </c>
      <c r="K184" s="594" t="s">
        <v>322</v>
      </c>
    </row>
    <row r="185" spans="1:11" ht="14.4" customHeight="1" thickBot="1" x14ac:dyDescent="0.35">
      <c r="A185" s="607" t="s">
        <v>499</v>
      </c>
      <c r="B185" s="585">
        <v>0</v>
      </c>
      <c r="C185" s="585">
        <v>-50.141359999999999</v>
      </c>
      <c r="D185" s="586">
        <v>-50.141359999999999</v>
      </c>
      <c r="E185" s="595" t="s">
        <v>322</v>
      </c>
      <c r="F185" s="585">
        <v>0</v>
      </c>
      <c r="G185" s="586">
        <v>0</v>
      </c>
      <c r="H185" s="588">
        <v>4.9406564584124654E-324</v>
      </c>
      <c r="I185" s="585">
        <v>1.9762625833649862E-323</v>
      </c>
      <c r="J185" s="586">
        <v>1.9762625833649862E-323</v>
      </c>
      <c r="K185" s="596" t="s">
        <v>322</v>
      </c>
    </row>
    <row r="186" spans="1:11" ht="14.4" customHeight="1" thickBot="1" x14ac:dyDescent="0.35">
      <c r="A186" s="607" t="s">
        <v>500</v>
      </c>
      <c r="B186" s="585">
        <v>0</v>
      </c>
      <c r="C186" s="585">
        <v>-8.9300000000000004E-2</v>
      </c>
      <c r="D186" s="586">
        <v>-8.9300000000000004E-2</v>
      </c>
      <c r="E186" s="595" t="s">
        <v>322</v>
      </c>
      <c r="F186" s="585">
        <v>0</v>
      </c>
      <c r="G186" s="586">
        <v>0</v>
      </c>
      <c r="H186" s="588">
        <v>4.9406564584124654E-324</v>
      </c>
      <c r="I186" s="585">
        <v>1.9762625833649862E-323</v>
      </c>
      <c r="J186" s="586">
        <v>1.9762625833649862E-323</v>
      </c>
      <c r="K186" s="596" t="s">
        <v>322</v>
      </c>
    </row>
    <row r="187" spans="1:11" ht="14.4" customHeight="1" thickBot="1" x14ac:dyDescent="0.35">
      <c r="A187" s="606" t="s">
        <v>501</v>
      </c>
      <c r="B187" s="590">
        <v>0</v>
      </c>
      <c r="C187" s="590">
        <v>0.495</v>
      </c>
      <c r="D187" s="591">
        <v>0.495</v>
      </c>
      <c r="E187" s="592" t="s">
        <v>322</v>
      </c>
      <c r="F187" s="590">
        <v>0</v>
      </c>
      <c r="G187" s="591">
        <v>0</v>
      </c>
      <c r="H187" s="593">
        <v>9.2700000000000005E-2</v>
      </c>
      <c r="I187" s="590">
        <v>0.18540000000000001</v>
      </c>
      <c r="J187" s="591">
        <v>0.18540000000000001</v>
      </c>
      <c r="K187" s="594" t="s">
        <v>322</v>
      </c>
    </row>
    <row r="188" spans="1:11" ht="14.4" customHeight="1" thickBot="1" x14ac:dyDescent="0.35">
      <c r="A188" s="607" t="s">
        <v>502</v>
      </c>
      <c r="B188" s="585">
        <v>0</v>
      </c>
      <c r="C188" s="585">
        <v>0.495</v>
      </c>
      <c r="D188" s="586">
        <v>0.495</v>
      </c>
      <c r="E188" s="595" t="s">
        <v>322</v>
      </c>
      <c r="F188" s="585">
        <v>0</v>
      </c>
      <c r="G188" s="586">
        <v>0</v>
      </c>
      <c r="H188" s="588">
        <v>9.2700000000000005E-2</v>
      </c>
      <c r="I188" s="585">
        <v>0.18540000000000001</v>
      </c>
      <c r="J188" s="586">
        <v>0.18540000000000001</v>
      </c>
      <c r="K188" s="596" t="s">
        <v>322</v>
      </c>
    </row>
    <row r="189" spans="1:11" ht="14.4" customHeight="1" thickBot="1" x14ac:dyDescent="0.35">
      <c r="A189" s="606" t="s">
        <v>503</v>
      </c>
      <c r="B189" s="590">
        <v>51158.999828886597</v>
      </c>
      <c r="C189" s="590">
        <v>42436.847269999998</v>
      </c>
      <c r="D189" s="591">
        <v>-8722.1525588866207</v>
      </c>
      <c r="E189" s="598">
        <v>0.82950893121299996</v>
      </c>
      <c r="F189" s="590">
        <v>54133</v>
      </c>
      <c r="G189" s="591">
        <v>18044.333333333299</v>
      </c>
      <c r="H189" s="593">
        <v>4052.2143299999998</v>
      </c>
      <c r="I189" s="590">
        <v>18717.170740000001</v>
      </c>
      <c r="J189" s="591">
        <v>672.83740666666199</v>
      </c>
      <c r="K189" s="597">
        <v>0.34576267230699997</v>
      </c>
    </row>
    <row r="190" spans="1:11" ht="14.4" customHeight="1" thickBot="1" x14ac:dyDescent="0.35">
      <c r="A190" s="607" t="s">
        <v>504</v>
      </c>
      <c r="B190" s="585">
        <v>23397.999929460799</v>
      </c>
      <c r="C190" s="585">
        <v>17794.501130000001</v>
      </c>
      <c r="D190" s="586">
        <v>-5603.49879946081</v>
      </c>
      <c r="E190" s="587">
        <v>0.760513769708</v>
      </c>
      <c r="F190" s="585">
        <v>26694</v>
      </c>
      <c r="G190" s="586">
        <v>8898.0000000000091</v>
      </c>
      <c r="H190" s="588">
        <v>2403.6615299999999</v>
      </c>
      <c r="I190" s="585">
        <v>8215.6768699999993</v>
      </c>
      <c r="J190" s="586">
        <v>-682.32313000000602</v>
      </c>
      <c r="K190" s="589">
        <v>0.30777241589799997</v>
      </c>
    </row>
    <row r="191" spans="1:11" ht="14.4" customHeight="1" thickBot="1" x14ac:dyDescent="0.35">
      <c r="A191" s="607" t="s">
        <v>505</v>
      </c>
      <c r="B191" s="585">
        <v>27760.999899425799</v>
      </c>
      <c r="C191" s="585">
        <v>24642.346140000001</v>
      </c>
      <c r="D191" s="586">
        <v>-3118.6537594258202</v>
      </c>
      <c r="E191" s="587">
        <v>0.887660611263</v>
      </c>
      <c r="F191" s="585">
        <v>27439</v>
      </c>
      <c r="G191" s="586">
        <v>9146.3333333333303</v>
      </c>
      <c r="H191" s="588">
        <v>1648.5527999999999</v>
      </c>
      <c r="I191" s="585">
        <v>10501.49387</v>
      </c>
      <c r="J191" s="586">
        <v>1355.1605366666699</v>
      </c>
      <c r="K191" s="589">
        <v>0.38272145012499997</v>
      </c>
    </row>
    <row r="192" spans="1:11" ht="14.4" customHeight="1" thickBot="1" x14ac:dyDescent="0.35">
      <c r="A192" s="606" t="s">
        <v>506</v>
      </c>
      <c r="B192" s="590">
        <v>0</v>
      </c>
      <c r="C192" s="590">
        <v>2051.48207</v>
      </c>
      <c r="D192" s="591">
        <v>2051.48207</v>
      </c>
      <c r="E192" s="592" t="s">
        <v>322</v>
      </c>
      <c r="F192" s="590">
        <v>0</v>
      </c>
      <c r="G192" s="591">
        <v>0</v>
      </c>
      <c r="H192" s="593">
        <v>4.9406564584124654E-324</v>
      </c>
      <c r="I192" s="590">
        <v>147.09164999999999</v>
      </c>
      <c r="J192" s="591">
        <v>147.09164999999999</v>
      </c>
      <c r="K192" s="594" t="s">
        <v>322</v>
      </c>
    </row>
    <row r="193" spans="1:11" ht="14.4" customHeight="1" thickBot="1" x14ac:dyDescent="0.35">
      <c r="A193" s="607" t="s">
        <v>507</v>
      </c>
      <c r="B193" s="585">
        <v>4.9406564584124654E-324</v>
      </c>
      <c r="C193" s="585">
        <v>1367.81603</v>
      </c>
      <c r="D193" s="586">
        <v>1367.81603</v>
      </c>
      <c r="E193" s="595" t="s">
        <v>328</v>
      </c>
      <c r="F193" s="585">
        <v>0</v>
      </c>
      <c r="G193" s="586">
        <v>0</v>
      </c>
      <c r="H193" s="588">
        <v>4.9406564584124654E-324</v>
      </c>
      <c r="I193" s="585">
        <v>96.041380000000004</v>
      </c>
      <c r="J193" s="586">
        <v>96.041380000000004</v>
      </c>
      <c r="K193" s="596" t="s">
        <v>322</v>
      </c>
    </row>
    <row r="194" spans="1:11" ht="14.4" customHeight="1" thickBot="1" x14ac:dyDescent="0.35">
      <c r="A194" s="607" t="s">
        <v>508</v>
      </c>
      <c r="B194" s="585">
        <v>0</v>
      </c>
      <c r="C194" s="585">
        <v>683.66603999999995</v>
      </c>
      <c r="D194" s="586">
        <v>683.66603999999995</v>
      </c>
      <c r="E194" s="595" t="s">
        <v>322</v>
      </c>
      <c r="F194" s="585">
        <v>0</v>
      </c>
      <c r="G194" s="586">
        <v>0</v>
      </c>
      <c r="H194" s="588">
        <v>4.9406564584124654E-324</v>
      </c>
      <c r="I194" s="585">
        <v>51.050269999999998</v>
      </c>
      <c r="J194" s="586">
        <v>51.050269999999998</v>
      </c>
      <c r="K194" s="596" t="s">
        <v>322</v>
      </c>
    </row>
    <row r="195" spans="1:11" ht="14.4" customHeight="1" thickBot="1" x14ac:dyDescent="0.35">
      <c r="A195" s="604" t="s">
        <v>509</v>
      </c>
      <c r="B195" s="585">
        <v>329.573230553607</v>
      </c>
      <c r="C195" s="585">
        <v>252.59112999999999</v>
      </c>
      <c r="D195" s="586">
        <v>-76.982100553606998</v>
      </c>
      <c r="E195" s="587">
        <v>0.76641883072700001</v>
      </c>
      <c r="F195" s="585">
        <v>145.41601923695799</v>
      </c>
      <c r="G195" s="586">
        <v>48.472006412318997</v>
      </c>
      <c r="H195" s="588">
        <v>12.3973</v>
      </c>
      <c r="I195" s="585">
        <v>39.501130000000003</v>
      </c>
      <c r="J195" s="586">
        <v>-8.9708764123190008</v>
      </c>
      <c r="K195" s="589">
        <v>0.27164221801100003</v>
      </c>
    </row>
    <row r="196" spans="1:11" ht="14.4" customHeight="1" thickBot="1" x14ac:dyDescent="0.35">
      <c r="A196" s="605" t="s">
        <v>510</v>
      </c>
      <c r="B196" s="585">
        <v>202.934996794608</v>
      </c>
      <c r="C196" s="585">
        <v>161.33779999999999</v>
      </c>
      <c r="D196" s="586">
        <v>-41.597196794608003</v>
      </c>
      <c r="E196" s="587">
        <v>0.79502206395300001</v>
      </c>
      <c r="F196" s="585">
        <v>0</v>
      </c>
      <c r="G196" s="586">
        <v>0</v>
      </c>
      <c r="H196" s="588">
        <v>4.9406564584124654E-324</v>
      </c>
      <c r="I196" s="585">
        <v>2.42</v>
      </c>
      <c r="J196" s="586">
        <v>2.42</v>
      </c>
      <c r="K196" s="596" t="s">
        <v>322</v>
      </c>
    </row>
    <row r="197" spans="1:11" ht="14.4" customHeight="1" thickBot="1" x14ac:dyDescent="0.35">
      <c r="A197" s="606" t="s">
        <v>511</v>
      </c>
      <c r="B197" s="590">
        <v>4.9406564584124654E-324</v>
      </c>
      <c r="C197" s="590">
        <v>4.9406564584124654E-324</v>
      </c>
      <c r="D197" s="591">
        <v>0</v>
      </c>
      <c r="E197" s="598">
        <v>1</v>
      </c>
      <c r="F197" s="590">
        <v>4.9406564584124654E-324</v>
      </c>
      <c r="G197" s="591">
        <v>0</v>
      </c>
      <c r="H197" s="593">
        <v>4.9406564584124654E-324</v>
      </c>
      <c r="I197" s="590">
        <v>2.42</v>
      </c>
      <c r="J197" s="591">
        <v>2.42</v>
      </c>
      <c r="K197" s="594" t="s">
        <v>328</v>
      </c>
    </row>
    <row r="198" spans="1:11" ht="14.4" customHeight="1" thickBot="1" x14ac:dyDescent="0.35">
      <c r="A198" s="607" t="s">
        <v>512</v>
      </c>
      <c r="B198" s="585">
        <v>4.9406564584124654E-324</v>
      </c>
      <c r="C198" s="585">
        <v>4.9406564584124654E-324</v>
      </c>
      <c r="D198" s="586">
        <v>0</v>
      </c>
      <c r="E198" s="587">
        <v>1</v>
      </c>
      <c r="F198" s="585">
        <v>4.9406564584124654E-324</v>
      </c>
      <c r="G198" s="586">
        <v>0</v>
      </c>
      <c r="H198" s="588">
        <v>4.9406564584124654E-324</v>
      </c>
      <c r="I198" s="585">
        <v>2.42</v>
      </c>
      <c r="J198" s="586">
        <v>2.42</v>
      </c>
      <c r="K198" s="596" t="s">
        <v>328</v>
      </c>
    </row>
    <row r="199" spans="1:11" ht="14.4" customHeight="1" thickBot="1" x14ac:dyDescent="0.35">
      <c r="A199" s="606" t="s">
        <v>513</v>
      </c>
      <c r="B199" s="590">
        <v>202.934996794608</v>
      </c>
      <c r="C199" s="590">
        <v>161.33779999999999</v>
      </c>
      <c r="D199" s="591">
        <v>-41.597196794608003</v>
      </c>
      <c r="E199" s="598">
        <v>0.79502206395300001</v>
      </c>
      <c r="F199" s="590">
        <v>0</v>
      </c>
      <c r="G199" s="591">
        <v>0</v>
      </c>
      <c r="H199" s="593">
        <v>4.9406564584124654E-324</v>
      </c>
      <c r="I199" s="590">
        <v>1.9762625833649862E-323</v>
      </c>
      <c r="J199" s="591">
        <v>1.9762625833649862E-323</v>
      </c>
      <c r="K199" s="594" t="s">
        <v>322</v>
      </c>
    </row>
    <row r="200" spans="1:11" ht="14.4" customHeight="1" thickBot="1" x14ac:dyDescent="0.35">
      <c r="A200" s="607" t="s">
        <v>514</v>
      </c>
      <c r="B200" s="585">
        <v>0</v>
      </c>
      <c r="C200" s="585">
        <v>98.794520000000006</v>
      </c>
      <c r="D200" s="586">
        <v>98.794520000000006</v>
      </c>
      <c r="E200" s="595" t="s">
        <v>322</v>
      </c>
      <c r="F200" s="585">
        <v>0</v>
      </c>
      <c r="G200" s="586">
        <v>0</v>
      </c>
      <c r="H200" s="588">
        <v>4.9406564584124654E-324</v>
      </c>
      <c r="I200" s="585">
        <v>1.9762625833649862E-323</v>
      </c>
      <c r="J200" s="586">
        <v>1.9762625833649862E-323</v>
      </c>
      <c r="K200" s="596" t="s">
        <v>322</v>
      </c>
    </row>
    <row r="201" spans="1:11" ht="14.4" customHeight="1" thickBot="1" x14ac:dyDescent="0.35">
      <c r="A201" s="607" t="s">
        <v>515</v>
      </c>
      <c r="B201" s="585">
        <v>4.9406564584124654E-324</v>
      </c>
      <c r="C201" s="585">
        <v>0.64700000000000002</v>
      </c>
      <c r="D201" s="586">
        <v>0.64700000000000002</v>
      </c>
      <c r="E201" s="595" t="s">
        <v>328</v>
      </c>
      <c r="F201" s="585">
        <v>0</v>
      </c>
      <c r="G201" s="586">
        <v>0</v>
      </c>
      <c r="H201" s="588">
        <v>4.9406564584124654E-324</v>
      </c>
      <c r="I201" s="585">
        <v>1.9762625833649862E-323</v>
      </c>
      <c r="J201" s="586">
        <v>1.9762625833649862E-323</v>
      </c>
      <c r="K201" s="596" t="s">
        <v>322</v>
      </c>
    </row>
    <row r="202" spans="1:11" ht="14.4" customHeight="1" thickBot="1" x14ac:dyDescent="0.35">
      <c r="A202" s="607" t="s">
        <v>516</v>
      </c>
      <c r="B202" s="585">
        <v>0</v>
      </c>
      <c r="C202" s="585">
        <v>20.47512</v>
      </c>
      <c r="D202" s="586">
        <v>20.47512</v>
      </c>
      <c r="E202" s="595" t="s">
        <v>322</v>
      </c>
      <c r="F202" s="585">
        <v>0</v>
      </c>
      <c r="G202" s="586">
        <v>0</v>
      </c>
      <c r="H202" s="588">
        <v>4.9406564584124654E-324</v>
      </c>
      <c r="I202" s="585">
        <v>1.9762625833649862E-323</v>
      </c>
      <c r="J202" s="586">
        <v>1.9762625833649862E-323</v>
      </c>
      <c r="K202" s="596" t="s">
        <v>322</v>
      </c>
    </row>
    <row r="203" spans="1:11" ht="14.4" customHeight="1" thickBot="1" x14ac:dyDescent="0.35">
      <c r="A203" s="607" t="s">
        <v>517</v>
      </c>
      <c r="B203" s="585">
        <v>0</v>
      </c>
      <c r="C203" s="585">
        <v>17.84375</v>
      </c>
      <c r="D203" s="586">
        <v>17.84375</v>
      </c>
      <c r="E203" s="595" t="s">
        <v>322</v>
      </c>
      <c r="F203" s="585">
        <v>0</v>
      </c>
      <c r="G203" s="586">
        <v>0</v>
      </c>
      <c r="H203" s="588">
        <v>4.9406564584124654E-324</v>
      </c>
      <c r="I203" s="585">
        <v>1.9762625833649862E-323</v>
      </c>
      <c r="J203" s="586">
        <v>1.9762625833649862E-323</v>
      </c>
      <c r="K203" s="596" t="s">
        <v>322</v>
      </c>
    </row>
    <row r="204" spans="1:11" ht="14.4" customHeight="1" thickBot="1" x14ac:dyDescent="0.35">
      <c r="A204" s="607" t="s">
        <v>518</v>
      </c>
      <c r="B204" s="585">
        <v>0</v>
      </c>
      <c r="C204" s="585">
        <v>19.794910000000002</v>
      </c>
      <c r="D204" s="586">
        <v>19.794910000000002</v>
      </c>
      <c r="E204" s="595" t="s">
        <v>322</v>
      </c>
      <c r="F204" s="585">
        <v>0</v>
      </c>
      <c r="G204" s="586">
        <v>0</v>
      </c>
      <c r="H204" s="588">
        <v>4.9406564584124654E-324</v>
      </c>
      <c r="I204" s="585">
        <v>1.9762625833649862E-323</v>
      </c>
      <c r="J204" s="586">
        <v>1.9762625833649862E-323</v>
      </c>
      <c r="K204" s="596" t="s">
        <v>322</v>
      </c>
    </row>
    <row r="205" spans="1:11" ht="14.4" customHeight="1" thickBot="1" x14ac:dyDescent="0.35">
      <c r="A205" s="607" t="s">
        <v>519</v>
      </c>
      <c r="B205" s="585">
        <v>4.9406564584124654E-324</v>
      </c>
      <c r="C205" s="585">
        <v>3.7825000000000002</v>
      </c>
      <c r="D205" s="586">
        <v>3.7825000000000002</v>
      </c>
      <c r="E205" s="595" t="s">
        <v>328</v>
      </c>
      <c r="F205" s="585">
        <v>0</v>
      </c>
      <c r="G205" s="586">
        <v>0</v>
      </c>
      <c r="H205" s="588">
        <v>4.9406564584124654E-324</v>
      </c>
      <c r="I205" s="585">
        <v>1.9762625833649862E-323</v>
      </c>
      <c r="J205" s="586">
        <v>1.9762625833649862E-323</v>
      </c>
      <c r="K205" s="596" t="s">
        <v>322</v>
      </c>
    </row>
    <row r="206" spans="1:11" ht="14.4" customHeight="1" thickBot="1" x14ac:dyDescent="0.35">
      <c r="A206" s="610" t="s">
        <v>520</v>
      </c>
      <c r="B206" s="590">
        <v>126.63823375899899</v>
      </c>
      <c r="C206" s="590">
        <v>91.253330000000005</v>
      </c>
      <c r="D206" s="591">
        <v>-35.384903758999002</v>
      </c>
      <c r="E206" s="598">
        <v>0.72058277576399998</v>
      </c>
      <c r="F206" s="590">
        <v>145.41601923695799</v>
      </c>
      <c r="G206" s="591">
        <v>48.472006412318997</v>
      </c>
      <c r="H206" s="593">
        <v>12.3973</v>
      </c>
      <c r="I206" s="590">
        <v>37.081130000000002</v>
      </c>
      <c r="J206" s="591">
        <v>-11.390876412319001</v>
      </c>
      <c r="K206" s="597">
        <v>0.25500031010699997</v>
      </c>
    </row>
    <row r="207" spans="1:11" ht="14.4" customHeight="1" thickBot="1" x14ac:dyDescent="0.35">
      <c r="A207" s="606" t="s">
        <v>521</v>
      </c>
      <c r="B207" s="590">
        <v>0</v>
      </c>
      <c r="C207" s="590">
        <v>-5.806E-2</v>
      </c>
      <c r="D207" s="591">
        <v>-5.806E-2</v>
      </c>
      <c r="E207" s="592" t="s">
        <v>322</v>
      </c>
      <c r="F207" s="590">
        <v>0</v>
      </c>
      <c r="G207" s="591">
        <v>0</v>
      </c>
      <c r="H207" s="593">
        <v>6.0999999999999997E-4</v>
      </c>
      <c r="I207" s="590">
        <v>2.1000000000000001E-4</v>
      </c>
      <c r="J207" s="591">
        <v>2.1000000000000001E-4</v>
      </c>
      <c r="K207" s="594" t="s">
        <v>322</v>
      </c>
    </row>
    <row r="208" spans="1:11" ht="14.4" customHeight="1" thickBot="1" x14ac:dyDescent="0.35">
      <c r="A208" s="607" t="s">
        <v>522</v>
      </c>
      <c r="B208" s="585">
        <v>0</v>
      </c>
      <c r="C208" s="585">
        <v>-5.806E-2</v>
      </c>
      <c r="D208" s="586">
        <v>-5.806E-2</v>
      </c>
      <c r="E208" s="595" t="s">
        <v>322</v>
      </c>
      <c r="F208" s="585">
        <v>0</v>
      </c>
      <c r="G208" s="586">
        <v>0</v>
      </c>
      <c r="H208" s="588">
        <v>6.0999999999999997E-4</v>
      </c>
      <c r="I208" s="585">
        <v>2.1000000000000001E-4</v>
      </c>
      <c r="J208" s="586">
        <v>2.1000000000000001E-4</v>
      </c>
      <c r="K208" s="596" t="s">
        <v>322</v>
      </c>
    </row>
    <row r="209" spans="1:11" ht="14.4" customHeight="1" thickBot="1" x14ac:dyDescent="0.35">
      <c r="A209" s="606" t="s">
        <v>523</v>
      </c>
      <c r="B209" s="590">
        <v>126.63823375899899</v>
      </c>
      <c r="C209" s="590">
        <v>75.472390000000004</v>
      </c>
      <c r="D209" s="591">
        <v>-51.165843758999003</v>
      </c>
      <c r="E209" s="598">
        <v>0.59596843512200004</v>
      </c>
      <c r="F209" s="590">
        <v>145.41601923695799</v>
      </c>
      <c r="G209" s="591">
        <v>48.472006412318997</v>
      </c>
      <c r="H209" s="593">
        <v>12.39669</v>
      </c>
      <c r="I209" s="590">
        <v>16.528919999999999</v>
      </c>
      <c r="J209" s="591">
        <v>-31.943086412319001</v>
      </c>
      <c r="K209" s="597">
        <v>0.113666431571</v>
      </c>
    </row>
    <row r="210" spans="1:11" ht="14.4" customHeight="1" thickBot="1" x14ac:dyDescent="0.35">
      <c r="A210" s="607" t="s">
        <v>524</v>
      </c>
      <c r="B210" s="585">
        <v>4.9406564584124654E-324</v>
      </c>
      <c r="C210" s="585">
        <v>10.5</v>
      </c>
      <c r="D210" s="586">
        <v>10.5</v>
      </c>
      <c r="E210" s="595" t="s">
        <v>328</v>
      </c>
      <c r="F210" s="585">
        <v>0</v>
      </c>
      <c r="G210" s="586">
        <v>0</v>
      </c>
      <c r="H210" s="588">
        <v>4.9406564584124654E-324</v>
      </c>
      <c r="I210" s="585">
        <v>1.9762625833649862E-323</v>
      </c>
      <c r="J210" s="586">
        <v>1.9762625833649862E-323</v>
      </c>
      <c r="K210" s="596" t="s">
        <v>322</v>
      </c>
    </row>
    <row r="211" spans="1:11" ht="14.4" customHeight="1" thickBot="1" x14ac:dyDescent="0.35">
      <c r="A211" s="607" t="s">
        <v>525</v>
      </c>
      <c r="B211" s="585">
        <v>94.311280463022996</v>
      </c>
      <c r="C211" s="585">
        <v>22.286429999999999</v>
      </c>
      <c r="D211" s="586">
        <v>-72.024850463023</v>
      </c>
      <c r="E211" s="587">
        <v>0.23630715107</v>
      </c>
      <c r="F211" s="585">
        <v>113.17353655562999</v>
      </c>
      <c r="G211" s="586">
        <v>37.724512185209001</v>
      </c>
      <c r="H211" s="588">
        <v>4.9406564584124654E-324</v>
      </c>
      <c r="I211" s="585">
        <v>1.9762625833649862E-323</v>
      </c>
      <c r="J211" s="586">
        <v>-37.724512185209001</v>
      </c>
      <c r="K211" s="589">
        <v>0</v>
      </c>
    </row>
    <row r="212" spans="1:11" ht="14.4" customHeight="1" thickBot="1" x14ac:dyDescent="0.35">
      <c r="A212" s="607" t="s">
        <v>526</v>
      </c>
      <c r="B212" s="585">
        <v>32.242482681327999</v>
      </c>
      <c r="C212" s="585">
        <v>42.685960000000001</v>
      </c>
      <c r="D212" s="586">
        <v>10.443477318671</v>
      </c>
      <c r="E212" s="587">
        <v>1.323904254578</v>
      </c>
      <c r="F212" s="585">
        <v>32.242482681327999</v>
      </c>
      <c r="G212" s="586">
        <v>10.747494227109</v>
      </c>
      <c r="H212" s="588">
        <v>12.39669</v>
      </c>
      <c r="I212" s="585">
        <v>16.528919999999999</v>
      </c>
      <c r="J212" s="586">
        <v>5.7814257728899996</v>
      </c>
      <c r="K212" s="589">
        <v>0.51264414602800001</v>
      </c>
    </row>
    <row r="213" spans="1:11" ht="14.4" customHeight="1" thickBot="1" x14ac:dyDescent="0.35">
      <c r="A213" s="606" t="s">
        <v>527</v>
      </c>
      <c r="B213" s="590">
        <v>0</v>
      </c>
      <c r="C213" s="590">
        <v>15.839</v>
      </c>
      <c r="D213" s="591">
        <v>15.839</v>
      </c>
      <c r="E213" s="592" t="s">
        <v>322</v>
      </c>
      <c r="F213" s="590">
        <v>0</v>
      </c>
      <c r="G213" s="591">
        <v>0</v>
      </c>
      <c r="H213" s="593">
        <v>4.9406564584124654E-324</v>
      </c>
      <c r="I213" s="590">
        <v>20.552</v>
      </c>
      <c r="J213" s="591">
        <v>20.552</v>
      </c>
      <c r="K213" s="594" t="s">
        <v>322</v>
      </c>
    </row>
    <row r="214" spans="1:11" ht="14.4" customHeight="1" thickBot="1" x14ac:dyDescent="0.35">
      <c r="A214" s="607" t="s">
        <v>528</v>
      </c>
      <c r="B214" s="585">
        <v>0</v>
      </c>
      <c r="C214" s="585">
        <v>15.839</v>
      </c>
      <c r="D214" s="586">
        <v>15.839</v>
      </c>
      <c r="E214" s="595" t="s">
        <v>322</v>
      </c>
      <c r="F214" s="585">
        <v>0</v>
      </c>
      <c r="G214" s="586">
        <v>0</v>
      </c>
      <c r="H214" s="588">
        <v>4.9406564584124654E-324</v>
      </c>
      <c r="I214" s="585">
        <v>20.552</v>
      </c>
      <c r="J214" s="586">
        <v>20.552</v>
      </c>
      <c r="K214" s="596" t="s">
        <v>322</v>
      </c>
    </row>
    <row r="215" spans="1:11" ht="14.4" customHeight="1" thickBot="1" x14ac:dyDescent="0.35">
      <c r="A215" s="604" t="s">
        <v>529</v>
      </c>
      <c r="B215" s="585">
        <v>50.999999999998998</v>
      </c>
      <c r="C215" s="585">
        <v>50.92</v>
      </c>
      <c r="D215" s="586">
        <v>-7.9999999998999996E-2</v>
      </c>
      <c r="E215" s="587">
        <v>0.99843137254900005</v>
      </c>
      <c r="F215" s="585">
        <v>51</v>
      </c>
      <c r="G215" s="586">
        <v>17</v>
      </c>
      <c r="H215" s="588">
        <v>25.795000000000002</v>
      </c>
      <c r="I215" s="585">
        <v>25.795000000000002</v>
      </c>
      <c r="J215" s="586">
        <v>8.7949999999999999</v>
      </c>
      <c r="K215" s="589">
        <v>0.50578431372499999</v>
      </c>
    </row>
    <row r="216" spans="1:11" ht="14.4" customHeight="1" thickBot="1" x14ac:dyDescent="0.35">
      <c r="A216" s="610" t="s">
        <v>530</v>
      </c>
      <c r="B216" s="590">
        <v>50.999999999998998</v>
      </c>
      <c r="C216" s="590">
        <v>50.92</v>
      </c>
      <c r="D216" s="591">
        <v>-7.9999999998999996E-2</v>
      </c>
      <c r="E216" s="598">
        <v>0.99843137254900005</v>
      </c>
      <c r="F216" s="590">
        <v>51</v>
      </c>
      <c r="G216" s="591">
        <v>17</v>
      </c>
      <c r="H216" s="593">
        <v>25.795000000000002</v>
      </c>
      <c r="I216" s="590">
        <v>25.795000000000002</v>
      </c>
      <c r="J216" s="591">
        <v>8.7949999999999999</v>
      </c>
      <c r="K216" s="597">
        <v>0.50578431372499999</v>
      </c>
    </row>
    <row r="217" spans="1:11" ht="14.4" customHeight="1" thickBot="1" x14ac:dyDescent="0.35">
      <c r="A217" s="606" t="s">
        <v>531</v>
      </c>
      <c r="B217" s="590">
        <v>50.999999999998998</v>
      </c>
      <c r="C217" s="590">
        <v>50.92</v>
      </c>
      <c r="D217" s="591">
        <v>-7.9999999998999996E-2</v>
      </c>
      <c r="E217" s="598">
        <v>0.99843137254900005</v>
      </c>
      <c r="F217" s="590">
        <v>51</v>
      </c>
      <c r="G217" s="591">
        <v>17</v>
      </c>
      <c r="H217" s="593">
        <v>25.795000000000002</v>
      </c>
      <c r="I217" s="590">
        <v>25.795000000000002</v>
      </c>
      <c r="J217" s="591">
        <v>8.7949999999999999</v>
      </c>
      <c r="K217" s="597">
        <v>0.50578431372499999</v>
      </c>
    </row>
    <row r="218" spans="1:11" ht="14.4" customHeight="1" thickBot="1" x14ac:dyDescent="0.35">
      <c r="A218" s="607" t="s">
        <v>532</v>
      </c>
      <c r="B218" s="585">
        <v>50.999999999998998</v>
      </c>
      <c r="C218" s="585">
        <v>50.92</v>
      </c>
      <c r="D218" s="586">
        <v>-7.9999999998999996E-2</v>
      </c>
      <c r="E218" s="587">
        <v>0.99843137254900005</v>
      </c>
      <c r="F218" s="585">
        <v>51</v>
      </c>
      <c r="G218" s="586">
        <v>17</v>
      </c>
      <c r="H218" s="588">
        <v>25.795000000000002</v>
      </c>
      <c r="I218" s="585">
        <v>25.795000000000002</v>
      </c>
      <c r="J218" s="586">
        <v>8.7949999999999999</v>
      </c>
      <c r="K218" s="589">
        <v>0.50578431372499999</v>
      </c>
    </row>
    <row r="219" spans="1:11" ht="14.4" customHeight="1" thickBot="1" x14ac:dyDescent="0.35">
      <c r="A219" s="603" t="s">
        <v>533</v>
      </c>
      <c r="B219" s="585">
        <v>6206.3341208604697</v>
      </c>
      <c r="C219" s="585">
        <v>6170.5703700000004</v>
      </c>
      <c r="D219" s="586">
        <v>-35.763750860473003</v>
      </c>
      <c r="E219" s="587">
        <v>0.99423754020199995</v>
      </c>
      <c r="F219" s="585">
        <v>6451.0085058123104</v>
      </c>
      <c r="G219" s="586">
        <v>2150.3361686040998</v>
      </c>
      <c r="H219" s="588">
        <v>538.31791999999996</v>
      </c>
      <c r="I219" s="585">
        <v>2215.69364</v>
      </c>
      <c r="J219" s="586">
        <v>65.357471395896994</v>
      </c>
      <c r="K219" s="589">
        <v>0.34346469052099998</v>
      </c>
    </row>
    <row r="220" spans="1:11" ht="14.4" customHeight="1" thickBot="1" x14ac:dyDescent="0.35">
      <c r="A220" s="608" t="s">
        <v>534</v>
      </c>
      <c r="B220" s="590">
        <v>6206.3341208604697</v>
      </c>
      <c r="C220" s="590">
        <v>6170.5703700000004</v>
      </c>
      <c r="D220" s="591">
        <v>-35.763750860473003</v>
      </c>
      <c r="E220" s="598">
        <v>0.99423754020199995</v>
      </c>
      <c r="F220" s="590">
        <v>6451.0085058123104</v>
      </c>
      <c r="G220" s="591">
        <v>2150.3361686040998</v>
      </c>
      <c r="H220" s="593">
        <v>538.31791999999996</v>
      </c>
      <c r="I220" s="590">
        <v>2215.69364</v>
      </c>
      <c r="J220" s="591">
        <v>65.357471395896994</v>
      </c>
      <c r="K220" s="597">
        <v>0.34346469052099998</v>
      </c>
    </row>
    <row r="221" spans="1:11" ht="14.4" customHeight="1" thickBot="1" x14ac:dyDescent="0.35">
      <c r="A221" s="610" t="s">
        <v>54</v>
      </c>
      <c r="B221" s="590">
        <v>6206.3341208604697</v>
      </c>
      <c r="C221" s="590">
        <v>6170.5703700000004</v>
      </c>
      <c r="D221" s="591">
        <v>-35.763750860473003</v>
      </c>
      <c r="E221" s="598">
        <v>0.99423754020199995</v>
      </c>
      <c r="F221" s="590">
        <v>6451.0085058123104</v>
      </c>
      <c r="G221" s="591">
        <v>2150.3361686040998</v>
      </c>
      <c r="H221" s="593">
        <v>538.31791999999996</v>
      </c>
      <c r="I221" s="590">
        <v>2215.69364</v>
      </c>
      <c r="J221" s="591">
        <v>65.357471395896994</v>
      </c>
      <c r="K221" s="597">
        <v>0.34346469052099998</v>
      </c>
    </row>
    <row r="222" spans="1:11" ht="14.4" customHeight="1" thickBot="1" x14ac:dyDescent="0.35">
      <c r="A222" s="606" t="s">
        <v>535</v>
      </c>
      <c r="B222" s="590">
        <v>33.999999999998998</v>
      </c>
      <c r="C222" s="590">
        <v>96.194999999999993</v>
      </c>
      <c r="D222" s="591">
        <v>62.195</v>
      </c>
      <c r="E222" s="598">
        <v>2.8292647058820002</v>
      </c>
      <c r="F222" s="590">
        <v>144</v>
      </c>
      <c r="G222" s="591">
        <v>48</v>
      </c>
      <c r="H222" s="593">
        <v>8.0162499999999994</v>
      </c>
      <c r="I222" s="590">
        <v>32.064999999999998</v>
      </c>
      <c r="J222" s="591">
        <v>-15.935</v>
      </c>
      <c r="K222" s="597">
        <v>0.22267361111100001</v>
      </c>
    </row>
    <row r="223" spans="1:11" ht="14.4" customHeight="1" thickBot="1" x14ac:dyDescent="0.35">
      <c r="A223" s="607" t="s">
        <v>536</v>
      </c>
      <c r="B223" s="585">
        <v>33.999999999998998</v>
      </c>
      <c r="C223" s="585">
        <v>96.194999999999993</v>
      </c>
      <c r="D223" s="586">
        <v>62.195</v>
      </c>
      <c r="E223" s="587">
        <v>2.8292647058820002</v>
      </c>
      <c r="F223" s="585">
        <v>144</v>
      </c>
      <c r="G223" s="586">
        <v>48</v>
      </c>
      <c r="H223" s="588">
        <v>8.0162499999999994</v>
      </c>
      <c r="I223" s="585">
        <v>32.064999999999998</v>
      </c>
      <c r="J223" s="586">
        <v>-15.935</v>
      </c>
      <c r="K223" s="589">
        <v>0.22267361111100001</v>
      </c>
    </row>
    <row r="224" spans="1:11" ht="14.4" customHeight="1" thickBot="1" x14ac:dyDescent="0.35">
      <c r="A224" s="606" t="s">
        <v>537</v>
      </c>
      <c r="B224" s="590">
        <v>101.855443537631</v>
      </c>
      <c r="C224" s="590">
        <v>53.945</v>
      </c>
      <c r="D224" s="591">
        <v>-47.910443537630997</v>
      </c>
      <c r="E224" s="598">
        <v>0.52962314164400004</v>
      </c>
      <c r="F224" s="590">
        <v>60.008505812305003</v>
      </c>
      <c r="G224" s="591">
        <v>20.002835270767999</v>
      </c>
      <c r="H224" s="593">
        <v>4.4189999999999996</v>
      </c>
      <c r="I224" s="590">
        <v>20.524000000000001</v>
      </c>
      <c r="J224" s="591">
        <v>0.52116472923099999</v>
      </c>
      <c r="K224" s="597">
        <v>0.342018180959</v>
      </c>
    </row>
    <row r="225" spans="1:11" ht="14.4" customHeight="1" thickBot="1" x14ac:dyDescent="0.35">
      <c r="A225" s="607" t="s">
        <v>538</v>
      </c>
      <c r="B225" s="585">
        <v>101.855443537631</v>
      </c>
      <c r="C225" s="585">
        <v>53.945</v>
      </c>
      <c r="D225" s="586">
        <v>-47.910443537630997</v>
      </c>
      <c r="E225" s="587">
        <v>0.52962314164400004</v>
      </c>
      <c r="F225" s="585">
        <v>60.008505812305003</v>
      </c>
      <c r="G225" s="586">
        <v>20.002835270767999</v>
      </c>
      <c r="H225" s="588">
        <v>4.4189999999999996</v>
      </c>
      <c r="I225" s="585">
        <v>20.524000000000001</v>
      </c>
      <c r="J225" s="586">
        <v>0.52116472923099999</v>
      </c>
      <c r="K225" s="589">
        <v>0.342018180959</v>
      </c>
    </row>
    <row r="226" spans="1:11" ht="14.4" customHeight="1" thickBot="1" x14ac:dyDescent="0.35">
      <c r="A226" s="606" t="s">
        <v>539</v>
      </c>
      <c r="B226" s="590">
        <v>814.47867732291002</v>
      </c>
      <c r="C226" s="590">
        <v>889.69183999999996</v>
      </c>
      <c r="D226" s="591">
        <v>75.213162677089997</v>
      </c>
      <c r="E226" s="598">
        <v>1.092345158653</v>
      </c>
      <c r="F226" s="590">
        <v>976</v>
      </c>
      <c r="G226" s="591">
        <v>325.33333333333297</v>
      </c>
      <c r="H226" s="593">
        <v>82.191199999999995</v>
      </c>
      <c r="I226" s="590">
        <v>309.86900000000003</v>
      </c>
      <c r="J226" s="591">
        <v>-15.464333333333</v>
      </c>
      <c r="K226" s="597">
        <v>0.317488729508</v>
      </c>
    </row>
    <row r="227" spans="1:11" ht="14.4" customHeight="1" thickBot="1" x14ac:dyDescent="0.35">
      <c r="A227" s="607" t="s">
        <v>540</v>
      </c>
      <c r="B227" s="585">
        <v>814.47867732291002</v>
      </c>
      <c r="C227" s="585">
        <v>889.69183999999996</v>
      </c>
      <c r="D227" s="586">
        <v>75.213162677089997</v>
      </c>
      <c r="E227" s="587">
        <v>1.092345158653</v>
      </c>
      <c r="F227" s="585">
        <v>976</v>
      </c>
      <c r="G227" s="586">
        <v>325.33333333333297</v>
      </c>
      <c r="H227" s="588">
        <v>82.191199999999995</v>
      </c>
      <c r="I227" s="585">
        <v>309.86900000000003</v>
      </c>
      <c r="J227" s="586">
        <v>-15.464333333333</v>
      </c>
      <c r="K227" s="589">
        <v>0.317488729508</v>
      </c>
    </row>
    <row r="228" spans="1:11" ht="14.4" customHeight="1" thickBot="1" x14ac:dyDescent="0.35">
      <c r="A228" s="606" t="s">
        <v>541</v>
      </c>
      <c r="B228" s="590">
        <v>0</v>
      </c>
      <c r="C228" s="590">
        <v>6.1420000000000003</v>
      </c>
      <c r="D228" s="591">
        <v>6.1420000000000003</v>
      </c>
      <c r="E228" s="592" t="s">
        <v>322</v>
      </c>
      <c r="F228" s="590">
        <v>4.9406564584124654E-324</v>
      </c>
      <c r="G228" s="591">
        <v>0</v>
      </c>
      <c r="H228" s="593">
        <v>0.312</v>
      </c>
      <c r="I228" s="590">
        <v>1.6659999999999999</v>
      </c>
      <c r="J228" s="591">
        <v>1.6659999999999999</v>
      </c>
      <c r="K228" s="594" t="s">
        <v>328</v>
      </c>
    </row>
    <row r="229" spans="1:11" ht="14.4" customHeight="1" thickBot="1" x14ac:dyDescent="0.35">
      <c r="A229" s="607" t="s">
        <v>542</v>
      </c>
      <c r="B229" s="585">
        <v>0</v>
      </c>
      <c r="C229" s="585">
        <v>6.1420000000000003</v>
      </c>
      <c r="D229" s="586">
        <v>6.1420000000000003</v>
      </c>
      <c r="E229" s="595" t="s">
        <v>322</v>
      </c>
      <c r="F229" s="585">
        <v>4.9406564584124654E-324</v>
      </c>
      <c r="G229" s="586">
        <v>0</v>
      </c>
      <c r="H229" s="588">
        <v>0.312</v>
      </c>
      <c r="I229" s="585">
        <v>1.6659999999999999</v>
      </c>
      <c r="J229" s="586">
        <v>1.6659999999999999</v>
      </c>
      <c r="K229" s="596" t="s">
        <v>328</v>
      </c>
    </row>
    <row r="230" spans="1:11" ht="14.4" customHeight="1" thickBot="1" x14ac:dyDescent="0.35">
      <c r="A230" s="606" t="s">
        <v>543</v>
      </c>
      <c r="B230" s="590">
        <v>719.99999999999102</v>
      </c>
      <c r="C230" s="590">
        <v>639.07980999999995</v>
      </c>
      <c r="D230" s="591">
        <v>-80.920189999990995</v>
      </c>
      <c r="E230" s="598">
        <v>0.88761084722200001</v>
      </c>
      <c r="F230" s="590">
        <v>903</v>
      </c>
      <c r="G230" s="591">
        <v>301</v>
      </c>
      <c r="H230" s="593">
        <v>64.259479999999996</v>
      </c>
      <c r="I230" s="590">
        <v>208.52628999999999</v>
      </c>
      <c r="J230" s="591">
        <v>-92.473709999999997</v>
      </c>
      <c r="K230" s="597">
        <v>0.23092612403099999</v>
      </c>
    </row>
    <row r="231" spans="1:11" ht="14.4" customHeight="1" thickBot="1" x14ac:dyDescent="0.35">
      <c r="A231" s="607" t="s">
        <v>544</v>
      </c>
      <c r="B231" s="585">
        <v>719.99999999999102</v>
      </c>
      <c r="C231" s="585">
        <v>638.80309</v>
      </c>
      <c r="D231" s="586">
        <v>-81.196909999990993</v>
      </c>
      <c r="E231" s="587">
        <v>0.887226513888</v>
      </c>
      <c r="F231" s="585">
        <v>888</v>
      </c>
      <c r="G231" s="586">
        <v>296</v>
      </c>
      <c r="H231" s="588">
        <v>62.997579999999999</v>
      </c>
      <c r="I231" s="585">
        <v>203.4786</v>
      </c>
      <c r="J231" s="586">
        <v>-92.5214</v>
      </c>
      <c r="K231" s="589">
        <v>0.22914256756699999</v>
      </c>
    </row>
    <row r="232" spans="1:11" ht="14.4" customHeight="1" thickBot="1" x14ac:dyDescent="0.35">
      <c r="A232" s="607" t="s">
        <v>545</v>
      </c>
      <c r="B232" s="585">
        <v>0</v>
      </c>
      <c r="C232" s="585">
        <v>0.27672000000000002</v>
      </c>
      <c r="D232" s="586">
        <v>0.27672000000000002</v>
      </c>
      <c r="E232" s="595" t="s">
        <v>322</v>
      </c>
      <c r="F232" s="585">
        <v>15</v>
      </c>
      <c r="G232" s="586">
        <v>5</v>
      </c>
      <c r="H232" s="588">
        <v>1.2619</v>
      </c>
      <c r="I232" s="585">
        <v>5.0476900000000002</v>
      </c>
      <c r="J232" s="586">
        <v>4.7689999998999998E-2</v>
      </c>
      <c r="K232" s="589">
        <v>0.33651266666599999</v>
      </c>
    </row>
    <row r="233" spans="1:11" ht="14.4" customHeight="1" thickBot="1" x14ac:dyDescent="0.35">
      <c r="A233" s="606" t="s">
        <v>546</v>
      </c>
      <c r="B233" s="590">
        <v>0</v>
      </c>
      <c r="C233" s="590">
        <v>517.88229999999999</v>
      </c>
      <c r="D233" s="591">
        <v>517.88229999999999</v>
      </c>
      <c r="E233" s="592" t="s">
        <v>322</v>
      </c>
      <c r="F233" s="590">
        <v>4.9406564584124654E-324</v>
      </c>
      <c r="G233" s="591">
        <v>0</v>
      </c>
      <c r="H233" s="593">
        <v>44.763069999999999</v>
      </c>
      <c r="I233" s="590">
        <v>197.29021</v>
      </c>
      <c r="J233" s="591">
        <v>197.29021</v>
      </c>
      <c r="K233" s="594" t="s">
        <v>328</v>
      </c>
    </row>
    <row r="234" spans="1:11" ht="14.4" customHeight="1" thickBot="1" x14ac:dyDescent="0.35">
      <c r="A234" s="607" t="s">
        <v>547</v>
      </c>
      <c r="B234" s="585">
        <v>0</v>
      </c>
      <c r="C234" s="585">
        <v>517.88229999999999</v>
      </c>
      <c r="D234" s="586">
        <v>517.88229999999999</v>
      </c>
      <c r="E234" s="595" t="s">
        <v>322</v>
      </c>
      <c r="F234" s="585">
        <v>4.9406564584124654E-324</v>
      </c>
      <c r="G234" s="586">
        <v>0</v>
      </c>
      <c r="H234" s="588">
        <v>44.763069999999999</v>
      </c>
      <c r="I234" s="585">
        <v>197.29021</v>
      </c>
      <c r="J234" s="586">
        <v>197.29021</v>
      </c>
      <c r="K234" s="596" t="s">
        <v>328</v>
      </c>
    </row>
    <row r="235" spans="1:11" ht="14.4" customHeight="1" thickBot="1" x14ac:dyDescent="0.35">
      <c r="A235" s="606" t="s">
        <v>548</v>
      </c>
      <c r="B235" s="590">
        <v>4535.99999999994</v>
      </c>
      <c r="C235" s="590">
        <v>3967.6344199999999</v>
      </c>
      <c r="D235" s="591">
        <v>-568.36557999994204</v>
      </c>
      <c r="E235" s="598">
        <v>0.87469894620800004</v>
      </c>
      <c r="F235" s="590">
        <v>4368</v>
      </c>
      <c r="G235" s="591">
        <v>1456</v>
      </c>
      <c r="H235" s="593">
        <v>334.35692</v>
      </c>
      <c r="I235" s="590">
        <v>1445.75314</v>
      </c>
      <c r="J235" s="591">
        <v>-10.24686</v>
      </c>
      <c r="K235" s="597">
        <v>0.33098744047599998</v>
      </c>
    </row>
    <row r="236" spans="1:11" ht="14.4" customHeight="1" thickBot="1" x14ac:dyDescent="0.35">
      <c r="A236" s="607" t="s">
        <v>549</v>
      </c>
      <c r="B236" s="585">
        <v>4535.99999999994</v>
      </c>
      <c r="C236" s="585">
        <v>3967.6344199999999</v>
      </c>
      <c r="D236" s="586">
        <v>-568.36557999994204</v>
      </c>
      <c r="E236" s="587">
        <v>0.87469894620800004</v>
      </c>
      <c r="F236" s="585">
        <v>4368</v>
      </c>
      <c r="G236" s="586">
        <v>1456</v>
      </c>
      <c r="H236" s="588">
        <v>334.35692</v>
      </c>
      <c r="I236" s="585">
        <v>1445.75314</v>
      </c>
      <c r="J236" s="586">
        <v>-10.24686</v>
      </c>
      <c r="K236" s="589">
        <v>0.33098744047599998</v>
      </c>
    </row>
    <row r="237" spans="1:11" ht="14.4" customHeight="1" thickBot="1" x14ac:dyDescent="0.35">
      <c r="A237" s="611" t="s">
        <v>550</v>
      </c>
      <c r="B237" s="590">
        <v>0</v>
      </c>
      <c r="C237" s="590">
        <v>4.1413099999999998</v>
      </c>
      <c r="D237" s="591">
        <v>4.1413099999999998</v>
      </c>
      <c r="E237" s="592" t="s">
        <v>322</v>
      </c>
      <c r="F237" s="590">
        <v>4.9406564584124654E-324</v>
      </c>
      <c r="G237" s="591">
        <v>0</v>
      </c>
      <c r="H237" s="593">
        <v>1.2015100000000001</v>
      </c>
      <c r="I237" s="590">
        <v>4.8272199999999996</v>
      </c>
      <c r="J237" s="591">
        <v>4.8272199999999996</v>
      </c>
      <c r="K237" s="594" t="s">
        <v>328</v>
      </c>
    </row>
    <row r="238" spans="1:11" ht="14.4" customHeight="1" thickBot="1" x14ac:dyDescent="0.35">
      <c r="A238" s="608" t="s">
        <v>551</v>
      </c>
      <c r="B238" s="590">
        <v>0</v>
      </c>
      <c r="C238" s="590">
        <v>4.1413099999999998</v>
      </c>
      <c r="D238" s="591">
        <v>4.1413099999999998</v>
      </c>
      <c r="E238" s="592" t="s">
        <v>322</v>
      </c>
      <c r="F238" s="590">
        <v>4.9406564584124654E-324</v>
      </c>
      <c r="G238" s="591">
        <v>0</v>
      </c>
      <c r="H238" s="593">
        <v>1.2015100000000001</v>
      </c>
      <c r="I238" s="590">
        <v>4.8272199999999996</v>
      </c>
      <c r="J238" s="591">
        <v>4.8272199999999996</v>
      </c>
      <c r="K238" s="594" t="s">
        <v>328</v>
      </c>
    </row>
    <row r="239" spans="1:11" ht="14.4" customHeight="1" thickBot="1" x14ac:dyDescent="0.35">
      <c r="A239" s="610" t="s">
        <v>552</v>
      </c>
      <c r="B239" s="590">
        <v>0</v>
      </c>
      <c r="C239" s="590">
        <v>4.1413099999999998</v>
      </c>
      <c r="D239" s="591">
        <v>4.1413099999999998</v>
      </c>
      <c r="E239" s="592" t="s">
        <v>322</v>
      </c>
      <c r="F239" s="590">
        <v>4.9406564584124654E-324</v>
      </c>
      <c r="G239" s="591">
        <v>0</v>
      </c>
      <c r="H239" s="593">
        <v>1.2015100000000001</v>
      </c>
      <c r="I239" s="590">
        <v>4.8272199999999996</v>
      </c>
      <c r="J239" s="591">
        <v>4.8272199999999996</v>
      </c>
      <c r="K239" s="594" t="s">
        <v>328</v>
      </c>
    </row>
    <row r="240" spans="1:11" ht="14.4" customHeight="1" thickBot="1" x14ac:dyDescent="0.35">
      <c r="A240" s="606" t="s">
        <v>553</v>
      </c>
      <c r="B240" s="590">
        <v>0</v>
      </c>
      <c r="C240" s="590">
        <v>4.1413099999999998</v>
      </c>
      <c r="D240" s="591">
        <v>4.1413099999999998</v>
      </c>
      <c r="E240" s="592" t="s">
        <v>322</v>
      </c>
      <c r="F240" s="590">
        <v>4.9406564584124654E-324</v>
      </c>
      <c r="G240" s="591">
        <v>0</v>
      </c>
      <c r="H240" s="593">
        <v>1.2015100000000001</v>
      </c>
      <c r="I240" s="590">
        <v>4.8272199999999996</v>
      </c>
      <c r="J240" s="591">
        <v>4.8272199999999996</v>
      </c>
      <c r="K240" s="594" t="s">
        <v>328</v>
      </c>
    </row>
    <row r="241" spans="1:11" ht="14.4" customHeight="1" thickBot="1" x14ac:dyDescent="0.35">
      <c r="A241" s="607" t="s">
        <v>554</v>
      </c>
      <c r="B241" s="585">
        <v>0</v>
      </c>
      <c r="C241" s="585">
        <v>4.1413099999999998</v>
      </c>
      <c r="D241" s="586">
        <v>4.1413099999999998</v>
      </c>
      <c r="E241" s="595" t="s">
        <v>322</v>
      </c>
      <c r="F241" s="585">
        <v>4.9406564584124654E-324</v>
      </c>
      <c r="G241" s="586">
        <v>0</v>
      </c>
      <c r="H241" s="588">
        <v>1.2015100000000001</v>
      </c>
      <c r="I241" s="585">
        <v>3.70722</v>
      </c>
      <c r="J241" s="586">
        <v>3.70722</v>
      </c>
      <c r="K241" s="596" t="s">
        <v>328</v>
      </c>
    </row>
    <row r="242" spans="1:11" ht="14.4" customHeight="1" thickBot="1" x14ac:dyDescent="0.35">
      <c r="A242" s="607" t="s">
        <v>555</v>
      </c>
      <c r="B242" s="585">
        <v>4.9406564584124654E-324</v>
      </c>
      <c r="C242" s="585">
        <v>4.9406564584124654E-324</v>
      </c>
      <c r="D242" s="586">
        <v>0</v>
      </c>
      <c r="E242" s="587">
        <v>1</v>
      </c>
      <c r="F242" s="585">
        <v>4.9406564584124654E-324</v>
      </c>
      <c r="G242" s="586">
        <v>0</v>
      </c>
      <c r="H242" s="588">
        <v>4.9406564584124654E-324</v>
      </c>
      <c r="I242" s="585">
        <v>1.1200000000000001</v>
      </c>
      <c r="J242" s="586">
        <v>1.1200000000000001</v>
      </c>
      <c r="K242" s="596" t="s">
        <v>328</v>
      </c>
    </row>
    <row r="243" spans="1:11" ht="14.4" customHeight="1" thickBot="1" x14ac:dyDescent="0.35">
      <c r="A243" s="612"/>
      <c r="B243" s="585">
        <v>-15743.5420065748</v>
      </c>
      <c r="C243" s="585">
        <v>-22405.520039999999</v>
      </c>
      <c r="D243" s="586">
        <v>-6661.97803342524</v>
      </c>
      <c r="E243" s="587">
        <v>1.423156239596</v>
      </c>
      <c r="F243" s="585">
        <v>-12877.508100552301</v>
      </c>
      <c r="G243" s="586">
        <v>-4292.5027001841099</v>
      </c>
      <c r="H243" s="588">
        <v>-1510.0711100000001</v>
      </c>
      <c r="I243" s="585">
        <v>-2757.0606600000301</v>
      </c>
      <c r="J243" s="586">
        <v>1535.44204018409</v>
      </c>
      <c r="K243" s="589">
        <v>0.214098926474</v>
      </c>
    </row>
    <row r="244" spans="1:11" ht="14.4" customHeight="1" thickBot="1" x14ac:dyDescent="0.35">
      <c r="A244" s="613" t="s">
        <v>66</v>
      </c>
      <c r="B244" s="599">
        <v>-15743.5420065748</v>
      </c>
      <c r="C244" s="599">
        <v>-22405.520039999999</v>
      </c>
      <c r="D244" s="600">
        <v>-6661.97803342526</v>
      </c>
      <c r="E244" s="601" t="s">
        <v>322</v>
      </c>
      <c r="F244" s="599">
        <v>-12877.508100552301</v>
      </c>
      <c r="G244" s="600">
        <v>-4292.5027001841099</v>
      </c>
      <c r="H244" s="599">
        <v>-1510.0711100000001</v>
      </c>
      <c r="I244" s="599">
        <v>-2757.0606600000301</v>
      </c>
      <c r="J244" s="600">
        <v>1535.44204018409</v>
      </c>
      <c r="K244" s="602">
        <v>0.214098926474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556</v>
      </c>
      <c r="B5" s="615" t="s">
        <v>557</v>
      </c>
      <c r="C5" s="616" t="s">
        <v>558</v>
      </c>
      <c r="D5" s="616" t="s">
        <v>558</v>
      </c>
      <c r="E5" s="616"/>
      <c r="F5" s="616" t="s">
        <v>558</v>
      </c>
      <c r="G5" s="616" t="s">
        <v>558</v>
      </c>
      <c r="H5" s="616" t="s">
        <v>558</v>
      </c>
      <c r="I5" s="617" t="s">
        <v>558</v>
      </c>
      <c r="J5" s="618" t="s">
        <v>74</v>
      </c>
    </row>
    <row r="6" spans="1:10" ht="14.4" customHeight="1" x14ac:dyDescent="0.3">
      <c r="A6" s="614" t="s">
        <v>556</v>
      </c>
      <c r="B6" s="615" t="s">
        <v>333</v>
      </c>
      <c r="C6" s="616">
        <v>638.26945999999998</v>
      </c>
      <c r="D6" s="616">
        <v>466.82005999999797</v>
      </c>
      <c r="E6" s="616"/>
      <c r="F6" s="616">
        <v>387.43031999999999</v>
      </c>
      <c r="G6" s="616">
        <v>448</v>
      </c>
      <c r="H6" s="616">
        <v>-60.569680000000005</v>
      </c>
      <c r="I6" s="617">
        <v>0.86479982142857137</v>
      </c>
      <c r="J6" s="618" t="s">
        <v>1</v>
      </c>
    </row>
    <row r="7" spans="1:10" ht="14.4" customHeight="1" x14ac:dyDescent="0.3">
      <c r="A7" s="614" t="s">
        <v>556</v>
      </c>
      <c r="B7" s="615" t="s">
        <v>334</v>
      </c>
      <c r="C7" s="616">
        <v>22.270200000000003</v>
      </c>
      <c r="D7" s="616">
        <v>14.193770000000001</v>
      </c>
      <c r="E7" s="616"/>
      <c r="F7" s="616">
        <v>28.86422</v>
      </c>
      <c r="G7" s="616">
        <v>20.333333333333332</v>
      </c>
      <c r="H7" s="616">
        <v>8.5308866666666674</v>
      </c>
      <c r="I7" s="617">
        <v>1.4195518032786887</v>
      </c>
      <c r="J7" s="618" t="s">
        <v>1</v>
      </c>
    </row>
    <row r="8" spans="1:10" ht="14.4" customHeight="1" x14ac:dyDescent="0.3">
      <c r="A8" s="614" t="s">
        <v>556</v>
      </c>
      <c r="B8" s="615" t="s">
        <v>559</v>
      </c>
      <c r="C8" s="616">
        <v>0</v>
      </c>
      <c r="D8" s="616" t="s">
        <v>558</v>
      </c>
      <c r="E8" s="616"/>
      <c r="F8" s="616" t="s">
        <v>558</v>
      </c>
      <c r="G8" s="616" t="s">
        <v>558</v>
      </c>
      <c r="H8" s="616" t="s">
        <v>558</v>
      </c>
      <c r="I8" s="617" t="s">
        <v>558</v>
      </c>
      <c r="J8" s="618" t="s">
        <v>1</v>
      </c>
    </row>
    <row r="9" spans="1:10" ht="14.4" customHeight="1" x14ac:dyDescent="0.3">
      <c r="A9" s="614" t="s">
        <v>556</v>
      </c>
      <c r="B9" s="615" t="s">
        <v>335</v>
      </c>
      <c r="C9" s="616">
        <v>8.5447000000000006</v>
      </c>
      <c r="D9" s="616">
        <v>0</v>
      </c>
      <c r="E9" s="616"/>
      <c r="F9" s="616">
        <v>38.794919999999998</v>
      </c>
      <c r="G9" s="616">
        <v>12</v>
      </c>
      <c r="H9" s="616">
        <v>26.794919999999998</v>
      </c>
      <c r="I9" s="617">
        <v>3.23291</v>
      </c>
      <c r="J9" s="618" t="s">
        <v>1</v>
      </c>
    </row>
    <row r="10" spans="1:10" ht="14.4" customHeight="1" x14ac:dyDescent="0.3">
      <c r="A10" s="614" t="s">
        <v>556</v>
      </c>
      <c r="B10" s="615" t="s">
        <v>560</v>
      </c>
      <c r="C10" s="616">
        <v>237.21099000000001</v>
      </c>
      <c r="D10" s="616">
        <v>0</v>
      </c>
      <c r="E10" s="616"/>
      <c r="F10" s="616" t="s">
        <v>558</v>
      </c>
      <c r="G10" s="616" t="s">
        <v>558</v>
      </c>
      <c r="H10" s="616" t="s">
        <v>558</v>
      </c>
      <c r="I10" s="617" t="s">
        <v>558</v>
      </c>
      <c r="J10" s="618" t="s">
        <v>1</v>
      </c>
    </row>
    <row r="11" spans="1:10" ht="14.4" customHeight="1" x14ac:dyDescent="0.3">
      <c r="A11" s="614" t="s">
        <v>556</v>
      </c>
      <c r="B11" s="615" t="s">
        <v>336</v>
      </c>
      <c r="C11" s="616">
        <v>243.26481000000001</v>
      </c>
      <c r="D11" s="616">
        <v>179.56208999999998</v>
      </c>
      <c r="E11" s="616"/>
      <c r="F11" s="616">
        <v>251.13325999999998</v>
      </c>
      <c r="G11" s="616">
        <v>259</v>
      </c>
      <c r="H11" s="616">
        <v>-7.8667400000000214</v>
      </c>
      <c r="I11" s="617">
        <v>0.96962648648648642</v>
      </c>
      <c r="J11" s="618" t="s">
        <v>1</v>
      </c>
    </row>
    <row r="12" spans="1:10" ht="14.4" customHeight="1" x14ac:dyDescent="0.3">
      <c r="A12" s="614" t="s">
        <v>556</v>
      </c>
      <c r="B12" s="615" t="s">
        <v>337</v>
      </c>
      <c r="C12" s="616">
        <v>4.4899699999999996</v>
      </c>
      <c r="D12" s="616">
        <v>0.37297999999900006</v>
      </c>
      <c r="E12" s="616"/>
      <c r="F12" s="616">
        <v>3.4492900000000004</v>
      </c>
      <c r="G12" s="616">
        <v>9</v>
      </c>
      <c r="H12" s="616">
        <v>-5.5507099999999996</v>
      </c>
      <c r="I12" s="617">
        <v>0.38325444444444451</v>
      </c>
      <c r="J12" s="618" t="s">
        <v>1</v>
      </c>
    </row>
    <row r="13" spans="1:10" ht="14.4" customHeight="1" x14ac:dyDescent="0.3">
      <c r="A13" s="614" t="s">
        <v>556</v>
      </c>
      <c r="B13" s="615" t="s">
        <v>338</v>
      </c>
      <c r="C13" s="616">
        <v>5.8732800000000003</v>
      </c>
      <c r="D13" s="616">
        <v>3.7029999999990002</v>
      </c>
      <c r="E13" s="616"/>
      <c r="F13" s="616">
        <v>7.0356999999999994</v>
      </c>
      <c r="G13" s="616">
        <v>4</v>
      </c>
      <c r="H13" s="616">
        <v>3.0356999999999994</v>
      </c>
      <c r="I13" s="617">
        <v>1.7589249999999998</v>
      </c>
      <c r="J13" s="618" t="s">
        <v>1</v>
      </c>
    </row>
    <row r="14" spans="1:10" ht="14.4" customHeight="1" x14ac:dyDescent="0.3">
      <c r="A14" s="614" t="s">
        <v>556</v>
      </c>
      <c r="B14" s="615" t="s">
        <v>561</v>
      </c>
      <c r="C14" s="616">
        <v>1159.9234100000001</v>
      </c>
      <c r="D14" s="616">
        <v>664.65189999999586</v>
      </c>
      <c r="E14" s="616"/>
      <c r="F14" s="616">
        <v>716.70771000000002</v>
      </c>
      <c r="G14" s="616">
        <v>752.33333333333326</v>
      </c>
      <c r="H14" s="616">
        <v>-35.625623333333237</v>
      </c>
      <c r="I14" s="617">
        <v>0.95264649091714682</v>
      </c>
      <c r="J14" s="618" t="s">
        <v>562</v>
      </c>
    </row>
    <row r="16" spans="1:10" ht="14.4" customHeight="1" x14ac:dyDescent="0.3">
      <c r="A16" s="614" t="s">
        <v>556</v>
      </c>
      <c r="B16" s="615" t="s">
        <v>557</v>
      </c>
      <c r="C16" s="616" t="s">
        <v>558</v>
      </c>
      <c r="D16" s="616" t="s">
        <v>558</v>
      </c>
      <c r="E16" s="616"/>
      <c r="F16" s="616" t="s">
        <v>558</v>
      </c>
      <c r="G16" s="616" t="s">
        <v>558</v>
      </c>
      <c r="H16" s="616" t="s">
        <v>558</v>
      </c>
      <c r="I16" s="617" t="s">
        <v>558</v>
      </c>
      <c r="J16" s="618" t="s">
        <v>74</v>
      </c>
    </row>
    <row r="17" spans="1:10" ht="14.4" customHeight="1" x14ac:dyDescent="0.3">
      <c r="A17" s="614" t="s">
        <v>563</v>
      </c>
      <c r="B17" s="615" t="s">
        <v>564</v>
      </c>
      <c r="C17" s="616" t="s">
        <v>558</v>
      </c>
      <c r="D17" s="616" t="s">
        <v>558</v>
      </c>
      <c r="E17" s="616"/>
      <c r="F17" s="616" t="s">
        <v>558</v>
      </c>
      <c r="G17" s="616" t="s">
        <v>558</v>
      </c>
      <c r="H17" s="616" t="s">
        <v>558</v>
      </c>
      <c r="I17" s="617" t="s">
        <v>558</v>
      </c>
      <c r="J17" s="618" t="s">
        <v>0</v>
      </c>
    </row>
    <row r="18" spans="1:10" ht="14.4" customHeight="1" x14ac:dyDescent="0.3">
      <c r="A18" s="614" t="s">
        <v>563</v>
      </c>
      <c r="B18" s="615" t="s">
        <v>333</v>
      </c>
      <c r="C18" s="616">
        <v>358.60025000000007</v>
      </c>
      <c r="D18" s="616">
        <v>241.200909999999</v>
      </c>
      <c r="E18" s="616"/>
      <c r="F18" s="616">
        <v>172.03987999999998</v>
      </c>
      <c r="G18" s="616">
        <v>223.33333333333334</v>
      </c>
      <c r="H18" s="616">
        <v>-51.29345333333336</v>
      </c>
      <c r="I18" s="617">
        <v>0.77032782089552232</v>
      </c>
      <c r="J18" s="618" t="s">
        <v>1</v>
      </c>
    </row>
    <row r="19" spans="1:10" ht="14.4" customHeight="1" x14ac:dyDescent="0.3">
      <c r="A19" s="614" t="s">
        <v>563</v>
      </c>
      <c r="B19" s="615" t="s">
        <v>334</v>
      </c>
      <c r="C19" s="616">
        <v>9.3335600000000003</v>
      </c>
      <c r="D19" s="616">
        <v>0</v>
      </c>
      <c r="E19" s="616"/>
      <c r="F19" s="616">
        <v>9.40428</v>
      </c>
      <c r="G19" s="616">
        <v>1</v>
      </c>
      <c r="H19" s="616">
        <v>8.40428</v>
      </c>
      <c r="I19" s="617">
        <v>9.40428</v>
      </c>
      <c r="J19" s="618" t="s">
        <v>1</v>
      </c>
    </row>
    <row r="20" spans="1:10" ht="14.4" customHeight="1" x14ac:dyDescent="0.3">
      <c r="A20" s="614" t="s">
        <v>563</v>
      </c>
      <c r="B20" s="615" t="s">
        <v>335</v>
      </c>
      <c r="C20" s="616">
        <v>0</v>
      </c>
      <c r="D20" s="616">
        <v>0</v>
      </c>
      <c r="E20" s="616"/>
      <c r="F20" s="616">
        <v>27.268799999999999</v>
      </c>
      <c r="G20" s="616">
        <v>1</v>
      </c>
      <c r="H20" s="616">
        <v>26.268799999999999</v>
      </c>
      <c r="I20" s="617">
        <v>27.268799999999999</v>
      </c>
      <c r="J20" s="618" t="s">
        <v>1</v>
      </c>
    </row>
    <row r="21" spans="1:10" ht="14.4" customHeight="1" x14ac:dyDescent="0.3">
      <c r="A21" s="614" t="s">
        <v>563</v>
      </c>
      <c r="B21" s="615" t="s">
        <v>336</v>
      </c>
      <c r="C21" s="616">
        <v>168.94828000000001</v>
      </c>
      <c r="D21" s="616">
        <v>118.93687</v>
      </c>
      <c r="E21" s="616"/>
      <c r="F21" s="616">
        <v>148.22651999999999</v>
      </c>
      <c r="G21" s="616">
        <v>160.66666666666666</v>
      </c>
      <c r="H21" s="616">
        <v>-12.440146666666664</v>
      </c>
      <c r="I21" s="617">
        <v>0.92257170124481325</v>
      </c>
      <c r="J21" s="618" t="s">
        <v>1</v>
      </c>
    </row>
    <row r="22" spans="1:10" ht="14.4" customHeight="1" x14ac:dyDescent="0.3">
      <c r="A22" s="614" t="s">
        <v>563</v>
      </c>
      <c r="B22" s="615" t="s">
        <v>337</v>
      </c>
      <c r="C22" s="616">
        <v>1.96899</v>
      </c>
      <c r="D22" s="616">
        <v>0.37297999999900006</v>
      </c>
      <c r="E22" s="616"/>
      <c r="F22" s="616">
        <v>0.22278000000000001</v>
      </c>
      <c r="G22" s="616">
        <v>1</v>
      </c>
      <c r="H22" s="616">
        <v>-0.77722000000000002</v>
      </c>
      <c r="I22" s="617">
        <v>0.22278000000000001</v>
      </c>
      <c r="J22" s="618" t="s">
        <v>1</v>
      </c>
    </row>
    <row r="23" spans="1:10" ht="14.4" customHeight="1" x14ac:dyDescent="0.3">
      <c r="A23" s="614" t="s">
        <v>563</v>
      </c>
      <c r="B23" s="615" t="s">
        <v>338</v>
      </c>
      <c r="C23" s="616">
        <v>0.73416000000000003</v>
      </c>
      <c r="D23" s="616">
        <v>0</v>
      </c>
      <c r="E23" s="616"/>
      <c r="F23" s="616" t="s">
        <v>558</v>
      </c>
      <c r="G23" s="616" t="s">
        <v>558</v>
      </c>
      <c r="H23" s="616" t="s">
        <v>558</v>
      </c>
      <c r="I23" s="617" t="s">
        <v>558</v>
      </c>
      <c r="J23" s="618" t="s">
        <v>1</v>
      </c>
    </row>
    <row r="24" spans="1:10" ht="14.4" customHeight="1" x14ac:dyDescent="0.3">
      <c r="A24" s="614" t="s">
        <v>563</v>
      </c>
      <c r="B24" s="615" t="s">
        <v>565</v>
      </c>
      <c r="C24" s="616">
        <v>539.58524</v>
      </c>
      <c r="D24" s="616">
        <v>360.51075999999802</v>
      </c>
      <c r="E24" s="616"/>
      <c r="F24" s="616">
        <v>357.16226</v>
      </c>
      <c r="G24" s="616">
        <v>387</v>
      </c>
      <c r="H24" s="616">
        <v>-29.837739999999997</v>
      </c>
      <c r="I24" s="617">
        <v>0.92289989664082683</v>
      </c>
      <c r="J24" s="618" t="s">
        <v>566</v>
      </c>
    </row>
    <row r="25" spans="1:10" ht="14.4" customHeight="1" x14ac:dyDescent="0.3">
      <c r="A25" s="614" t="s">
        <v>558</v>
      </c>
      <c r="B25" s="615" t="s">
        <v>558</v>
      </c>
      <c r="C25" s="616" t="s">
        <v>558</v>
      </c>
      <c r="D25" s="616" t="s">
        <v>558</v>
      </c>
      <c r="E25" s="616"/>
      <c r="F25" s="616" t="s">
        <v>558</v>
      </c>
      <c r="G25" s="616" t="s">
        <v>558</v>
      </c>
      <c r="H25" s="616" t="s">
        <v>558</v>
      </c>
      <c r="I25" s="617" t="s">
        <v>558</v>
      </c>
      <c r="J25" s="618" t="s">
        <v>567</v>
      </c>
    </row>
    <row r="26" spans="1:10" ht="14.4" customHeight="1" x14ac:dyDescent="0.3">
      <c r="A26" s="614" t="s">
        <v>568</v>
      </c>
      <c r="B26" s="615" t="s">
        <v>569</v>
      </c>
      <c r="C26" s="616" t="s">
        <v>558</v>
      </c>
      <c r="D26" s="616" t="s">
        <v>558</v>
      </c>
      <c r="E26" s="616"/>
      <c r="F26" s="616" t="s">
        <v>558</v>
      </c>
      <c r="G26" s="616" t="s">
        <v>558</v>
      </c>
      <c r="H26" s="616" t="s">
        <v>558</v>
      </c>
      <c r="I26" s="617" t="s">
        <v>558</v>
      </c>
      <c r="J26" s="618" t="s">
        <v>0</v>
      </c>
    </row>
    <row r="27" spans="1:10" ht="14.4" customHeight="1" x14ac:dyDescent="0.3">
      <c r="A27" s="614" t="s">
        <v>568</v>
      </c>
      <c r="B27" s="615" t="s">
        <v>333</v>
      </c>
      <c r="C27" s="616">
        <v>15.232509999999998</v>
      </c>
      <c r="D27" s="616">
        <v>11.12317</v>
      </c>
      <c r="E27" s="616"/>
      <c r="F27" s="616">
        <v>11.16405</v>
      </c>
      <c r="G27" s="616">
        <v>14</v>
      </c>
      <c r="H27" s="616">
        <v>-2.8359500000000004</v>
      </c>
      <c r="I27" s="617">
        <v>0.79743214285714281</v>
      </c>
      <c r="J27" s="618" t="s">
        <v>1</v>
      </c>
    </row>
    <row r="28" spans="1:10" ht="14.4" customHeight="1" x14ac:dyDescent="0.3">
      <c r="A28" s="614" t="s">
        <v>568</v>
      </c>
      <c r="B28" s="615" t="s">
        <v>336</v>
      </c>
      <c r="C28" s="616">
        <v>0.41861999999999999</v>
      </c>
      <c r="D28" s="616">
        <v>0</v>
      </c>
      <c r="E28" s="616"/>
      <c r="F28" s="616" t="s">
        <v>558</v>
      </c>
      <c r="G28" s="616" t="s">
        <v>558</v>
      </c>
      <c r="H28" s="616" t="s">
        <v>558</v>
      </c>
      <c r="I28" s="617" t="s">
        <v>558</v>
      </c>
      <c r="J28" s="618" t="s">
        <v>1</v>
      </c>
    </row>
    <row r="29" spans="1:10" ht="14.4" customHeight="1" x14ac:dyDescent="0.3">
      <c r="A29" s="614" t="s">
        <v>568</v>
      </c>
      <c r="B29" s="615" t="s">
        <v>338</v>
      </c>
      <c r="C29" s="616" t="s">
        <v>558</v>
      </c>
      <c r="D29" s="616">
        <v>0.74060000000000004</v>
      </c>
      <c r="E29" s="616"/>
      <c r="F29" s="616">
        <v>0</v>
      </c>
      <c r="G29" s="616">
        <v>0.33333333333333331</v>
      </c>
      <c r="H29" s="616">
        <v>-0.33333333333333331</v>
      </c>
      <c r="I29" s="617">
        <v>0</v>
      </c>
      <c r="J29" s="618" t="s">
        <v>1</v>
      </c>
    </row>
    <row r="30" spans="1:10" ht="14.4" customHeight="1" x14ac:dyDescent="0.3">
      <c r="A30" s="614" t="s">
        <v>568</v>
      </c>
      <c r="B30" s="615" t="s">
        <v>570</v>
      </c>
      <c r="C30" s="616">
        <v>15.651129999999998</v>
      </c>
      <c r="D30" s="616">
        <v>11.863770000000001</v>
      </c>
      <c r="E30" s="616"/>
      <c r="F30" s="616">
        <v>11.16405</v>
      </c>
      <c r="G30" s="616">
        <v>14.333333333333334</v>
      </c>
      <c r="H30" s="616">
        <v>-3.1692833333333343</v>
      </c>
      <c r="I30" s="617">
        <v>0.77888720930232547</v>
      </c>
      <c r="J30" s="618" t="s">
        <v>566</v>
      </c>
    </row>
    <row r="31" spans="1:10" ht="14.4" customHeight="1" x14ac:dyDescent="0.3">
      <c r="A31" s="614" t="s">
        <v>558</v>
      </c>
      <c r="B31" s="615" t="s">
        <v>558</v>
      </c>
      <c r="C31" s="616" t="s">
        <v>558</v>
      </c>
      <c r="D31" s="616" t="s">
        <v>558</v>
      </c>
      <c r="E31" s="616"/>
      <c r="F31" s="616" t="s">
        <v>558</v>
      </c>
      <c r="G31" s="616" t="s">
        <v>558</v>
      </c>
      <c r="H31" s="616" t="s">
        <v>558</v>
      </c>
      <c r="I31" s="617" t="s">
        <v>558</v>
      </c>
      <c r="J31" s="618" t="s">
        <v>567</v>
      </c>
    </row>
    <row r="32" spans="1:10" ht="14.4" customHeight="1" x14ac:dyDescent="0.3">
      <c r="A32" s="614" t="s">
        <v>571</v>
      </c>
      <c r="B32" s="615" t="s">
        <v>572</v>
      </c>
      <c r="C32" s="616" t="s">
        <v>558</v>
      </c>
      <c r="D32" s="616" t="s">
        <v>558</v>
      </c>
      <c r="E32" s="616"/>
      <c r="F32" s="616" t="s">
        <v>558</v>
      </c>
      <c r="G32" s="616" t="s">
        <v>558</v>
      </c>
      <c r="H32" s="616" t="s">
        <v>558</v>
      </c>
      <c r="I32" s="617" t="s">
        <v>558</v>
      </c>
      <c r="J32" s="618" t="s">
        <v>0</v>
      </c>
    </row>
    <row r="33" spans="1:10" ht="14.4" customHeight="1" x14ac:dyDescent="0.3">
      <c r="A33" s="614" t="s">
        <v>571</v>
      </c>
      <c r="B33" s="615" t="s">
        <v>333</v>
      </c>
      <c r="C33" s="616">
        <v>264.43669999999997</v>
      </c>
      <c r="D33" s="616">
        <v>214.49597999999901</v>
      </c>
      <c r="E33" s="616"/>
      <c r="F33" s="616">
        <v>204.22639000000001</v>
      </c>
      <c r="G33" s="616">
        <v>210.66666666666666</v>
      </c>
      <c r="H33" s="616">
        <v>-6.440276666666648</v>
      </c>
      <c r="I33" s="617">
        <v>0.96942906645569626</v>
      </c>
      <c r="J33" s="618" t="s">
        <v>1</v>
      </c>
    </row>
    <row r="34" spans="1:10" ht="14.4" customHeight="1" x14ac:dyDescent="0.3">
      <c r="A34" s="614" t="s">
        <v>571</v>
      </c>
      <c r="B34" s="615" t="s">
        <v>334</v>
      </c>
      <c r="C34" s="616">
        <v>12.936640000000001</v>
      </c>
      <c r="D34" s="616">
        <v>14.193770000000001</v>
      </c>
      <c r="E34" s="616"/>
      <c r="F34" s="616">
        <v>19.45994</v>
      </c>
      <c r="G34" s="616">
        <v>19.333333333333332</v>
      </c>
      <c r="H34" s="616">
        <v>0.12660666666666742</v>
      </c>
      <c r="I34" s="617">
        <v>1.0065486206896552</v>
      </c>
      <c r="J34" s="618" t="s">
        <v>1</v>
      </c>
    </row>
    <row r="35" spans="1:10" ht="14.4" customHeight="1" x14ac:dyDescent="0.3">
      <c r="A35" s="614" t="s">
        <v>571</v>
      </c>
      <c r="B35" s="615" t="s">
        <v>559</v>
      </c>
      <c r="C35" s="616">
        <v>0</v>
      </c>
      <c r="D35" s="616" t="s">
        <v>558</v>
      </c>
      <c r="E35" s="616"/>
      <c r="F35" s="616" t="s">
        <v>558</v>
      </c>
      <c r="G35" s="616" t="s">
        <v>558</v>
      </c>
      <c r="H35" s="616" t="s">
        <v>558</v>
      </c>
      <c r="I35" s="617" t="s">
        <v>558</v>
      </c>
      <c r="J35" s="618" t="s">
        <v>1</v>
      </c>
    </row>
    <row r="36" spans="1:10" ht="14.4" customHeight="1" x14ac:dyDescent="0.3">
      <c r="A36" s="614" t="s">
        <v>571</v>
      </c>
      <c r="B36" s="615" t="s">
        <v>335</v>
      </c>
      <c r="C36" s="616">
        <v>8.5447000000000006</v>
      </c>
      <c r="D36" s="616">
        <v>0</v>
      </c>
      <c r="E36" s="616"/>
      <c r="F36" s="616">
        <v>11.526119999999999</v>
      </c>
      <c r="G36" s="616">
        <v>11</v>
      </c>
      <c r="H36" s="616">
        <v>0.52611999999999881</v>
      </c>
      <c r="I36" s="617">
        <v>1.0478290909090908</v>
      </c>
      <c r="J36" s="618" t="s">
        <v>1</v>
      </c>
    </row>
    <row r="37" spans="1:10" ht="14.4" customHeight="1" x14ac:dyDescent="0.3">
      <c r="A37" s="614" t="s">
        <v>571</v>
      </c>
      <c r="B37" s="615" t="s">
        <v>560</v>
      </c>
      <c r="C37" s="616">
        <v>237.21099000000001</v>
      </c>
      <c r="D37" s="616">
        <v>0</v>
      </c>
      <c r="E37" s="616"/>
      <c r="F37" s="616" t="s">
        <v>558</v>
      </c>
      <c r="G37" s="616" t="s">
        <v>558</v>
      </c>
      <c r="H37" s="616" t="s">
        <v>558</v>
      </c>
      <c r="I37" s="617" t="s">
        <v>558</v>
      </c>
      <c r="J37" s="618" t="s">
        <v>1</v>
      </c>
    </row>
    <row r="38" spans="1:10" ht="14.4" customHeight="1" x14ac:dyDescent="0.3">
      <c r="A38" s="614" t="s">
        <v>571</v>
      </c>
      <c r="B38" s="615" t="s">
        <v>336</v>
      </c>
      <c r="C38" s="616">
        <v>73.897909999999996</v>
      </c>
      <c r="D38" s="616">
        <v>60.625219999999992</v>
      </c>
      <c r="E38" s="616"/>
      <c r="F38" s="616">
        <v>102.90673999999999</v>
      </c>
      <c r="G38" s="616">
        <v>98.333333333333329</v>
      </c>
      <c r="H38" s="616">
        <v>4.5734066666666564</v>
      </c>
      <c r="I38" s="617">
        <v>1.046509220338983</v>
      </c>
      <c r="J38" s="618" t="s">
        <v>1</v>
      </c>
    </row>
    <row r="39" spans="1:10" ht="14.4" customHeight="1" x14ac:dyDescent="0.3">
      <c r="A39" s="614" t="s">
        <v>571</v>
      </c>
      <c r="B39" s="615" t="s">
        <v>337</v>
      </c>
      <c r="C39" s="616">
        <v>2.5209799999999998</v>
      </c>
      <c r="D39" s="616">
        <v>0</v>
      </c>
      <c r="E39" s="616"/>
      <c r="F39" s="616">
        <v>3.2265100000000002</v>
      </c>
      <c r="G39" s="616">
        <v>8</v>
      </c>
      <c r="H39" s="616">
        <v>-4.7734899999999998</v>
      </c>
      <c r="I39" s="617">
        <v>0.40331375000000003</v>
      </c>
      <c r="J39" s="618" t="s">
        <v>1</v>
      </c>
    </row>
    <row r="40" spans="1:10" ht="14.4" customHeight="1" x14ac:dyDescent="0.3">
      <c r="A40" s="614" t="s">
        <v>571</v>
      </c>
      <c r="B40" s="615" t="s">
        <v>338</v>
      </c>
      <c r="C40" s="616">
        <v>5.1391200000000001</v>
      </c>
      <c r="D40" s="616">
        <v>2.9623999999990001</v>
      </c>
      <c r="E40" s="616"/>
      <c r="F40" s="616">
        <v>7.0356999999999994</v>
      </c>
      <c r="G40" s="616">
        <v>3.6666666666666665</v>
      </c>
      <c r="H40" s="616">
        <v>3.3690333333333329</v>
      </c>
      <c r="I40" s="617">
        <v>1.9188272727272726</v>
      </c>
      <c r="J40" s="618" t="s">
        <v>1</v>
      </c>
    </row>
    <row r="41" spans="1:10" ht="14.4" customHeight="1" x14ac:dyDescent="0.3">
      <c r="A41" s="614" t="s">
        <v>571</v>
      </c>
      <c r="B41" s="615" t="s">
        <v>573</v>
      </c>
      <c r="C41" s="616">
        <v>604.68704000000002</v>
      </c>
      <c r="D41" s="616">
        <v>292.27736999999797</v>
      </c>
      <c r="E41" s="616"/>
      <c r="F41" s="616">
        <v>348.38140000000004</v>
      </c>
      <c r="G41" s="616">
        <v>351</v>
      </c>
      <c r="H41" s="616">
        <v>-2.6185999999999581</v>
      </c>
      <c r="I41" s="617">
        <v>0.99253960113960127</v>
      </c>
      <c r="J41" s="618" t="s">
        <v>566</v>
      </c>
    </row>
    <row r="42" spans="1:10" ht="14.4" customHeight="1" x14ac:dyDescent="0.3">
      <c r="A42" s="614" t="s">
        <v>558</v>
      </c>
      <c r="B42" s="615" t="s">
        <v>558</v>
      </c>
      <c r="C42" s="616" t="s">
        <v>558</v>
      </c>
      <c r="D42" s="616" t="s">
        <v>558</v>
      </c>
      <c r="E42" s="616"/>
      <c r="F42" s="616" t="s">
        <v>558</v>
      </c>
      <c r="G42" s="616" t="s">
        <v>558</v>
      </c>
      <c r="H42" s="616" t="s">
        <v>558</v>
      </c>
      <c r="I42" s="617" t="s">
        <v>558</v>
      </c>
      <c r="J42" s="618" t="s">
        <v>567</v>
      </c>
    </row>
    <row r="43" spans="1:10" ht="14.4" customHeight="1" x14ac:dyDescent="0.3">
      <c r="A43" s="614" t="s">
        <v>574</v>
      </c>
      <c r="B43" s="615" t="s">
        <v>575</v>
      </c>
      <c r="C43" s="616" t="s">
        <v>558</v>
      </c>
      <c r="D43" s="616" t="s">
        <v>558</v>
      </c>
      <c r="E43" s="616"/>
      <c r="F43" s="616" t="s">
        <v>558</v>
      </c>
      <c r="G43" s="616" t="s">
        <v>558</v>
      </c>
      <c r="H43" s="616" t="s">
        <v>558</v>
      </c>
      <c r="I43" s="617" t="s">
        <v>558</v>
      </c>
      <c r="J43" s="618" t="s">
        <v>0</v>
      </c>
    </row>
    <row r="44" spans="1:10" ht="14.4" customHeight="1" x14ac:dyDescent="0.3">
      <c r="A44" s="614" t="s">
        <v>574</v>
      </c>
      <c r="B44" s="615" t="s">
        <v>333</v>
      </c>
      <c r="C44" s="616">
        <v>0</v>
      </c>
      <c r="D44" s="616" t="s">
        <v>558</v>
      </c>
      <c r="E44" s="616"/>
      <c r="F44" s="616" t="s">
        <v>558</v>
      </c>
      <c r="G44" s="616" t="s">
        <v>558</v>
      </c>
      <c r="H44" s="616" t="s">
        <v>558</v>
      </c>
      <c r="I44" s="617" t="s">
        <v>558</v>
      </c>
      <c r="J44" s="618" t="s">
        <v>1</v>
      </c>
    </row>
    <row r="45" spans="1:10" ht="14.4" customHeight="1" x14ac:dyDescent="0.3">
      <c r="A45" s="614" t="s">
        <v>574</v>
      </c>
      <c r="B45" s="615" t="s">
        <v>576</v>
      </c>
      <c r="C45" s="616">
        <v>0</v>
      </c>
      <c r="D45" s="616" t="s">
        <v>558</v>
      </c>
      <c r="E45" s="616"/>
      <c r="F45" s="616" t="s">
        <v>558</v>
      </c>
      <c r="G45" s="616" t="s">
        <v>558</v>
      </c>
      <c r="H45" s="616" t="s">
        <v>558</v>
      </c>
      <c r="I45" s="617" t="s">
        <v>558</v>
      </c>
      <c r="J45" s="618" t="s">
        <v>566</v>
      </c>
    </row>
    <row r="46" spans="1:10" ht="14.4" customHeight="1" x14ac:dyDescent="0.3">
      <c r="A46" s="614" t="s">
        <v>558</v>
      </c>
      <c r="B46" s="615" t="s">
        <v>558</v>
      </c>
      <c r="C46" s="616" t="s">
        <v>558</v>
      </c>
      <c r="D46" s="616" t="s">
        <v>558</v>
      </c>
      <c r="E46" s="616"/>
      <c r="F46" s="616" t="s">
        <v>558</v>
      </c>
      <c r="G46" s="616" t="s">
        <v>558</v>
      </c>
      <c r="H46" s="616" t="s">
        <v>558</v>
      </c>
      <c r="I46" s="617" t="s">
        <v>558</v>
      </c>
      <c r="J46" s="618" t="s">
        <v>567</v>
      </c>
    </row>
    <row r="47" spans="1:10" ht="14.4" customHeight="1" x14ac:dyDescent="0.3">
      <c r="A47" s="614" t="s">
        <v>556</v>
      </c>
      <c r="B47" s="615" t="s">
        <v>561</v>
      </c>
      <c r="C47" s="616">
        <v>1159.9234100000001</v>
      </c>
      <c r="D47" s="616">
        <v>664.65189999999598</v>
      </c>
      <c r="E47" s="616"/>
      <c r="F47" s="616">
        <v>716.70770999999991</v>
      </c>
      <c r="G47" s="616">
        <v>752.33333333333337</v>
      </c>
      <c r="H47" s="616">
        <v>-35.625623333333465</v>
      </c>
      <c r="I47" s="617">
        <v>0.95264649091714648</v>
      </c>
      <c r="J47" s="618" t="s">
        <v>562</v>
      </c>
    </row>
  </sheetData>
  <mergeCells count="3">
    <mergeCell ref="F3:I3"/>
    <mergeCell ref="C4:D4"/>
    <mergeCell ref="A1:I1"/>
  </mergeCells>
  <conditionalFormatting sqref="F15 F48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47">
    <cfRule type="expression" dxfId="60" priority="5">
      <formula>$H16&gt;0</formula>
    </cfRule>
  </conditionalFormatting>
  <conditionalFormatting sqref="A16:A47">
    <cfRule type="expression" dxfId="59" priority="2">
      <formula>AND($J16&lt;&gt;"mezeraKL",$J16&lt;&gt;"")</formula>
    </cfRule>
  </conditionalFormatting>
  <conditionalFormatting sqref="I16:I47">
    <cfRule type="expression" dxfId="58" priority="6">
      <formula>$I16&gt;1</formula>
    </cfRule>
  </conditionalFormatting>
  <conditionalFormatting sqref="B16:B47">
    <cfRule type="expression" dxfId="57" priority="1">
      <formula>OR($J16="NS",$J16="SumaNS",$J16="Účet")</formula>
    </cfRule>
  </conditionalFormatting>
  <conditionalFormatting sqref="A16:D47 F16:I47">
    <cfRule type="expression" dxfId="56" priority="8">
      <formula>AND($J16&lt;&gt;"",$J16&lt;&gt;"mezeraKL")</formula>
    </cfRule>
  </conditionalFormatting>
  <conditionalFormatting sqref="B16:D47 F16:I47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7 F16:I47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7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159.11118698084945</v>
      </c>
      <c r="M3" s="210">
        <f>SUBTOTAL(9,M5:M1048576)</f>
        <v>4462.3630000000003</v>
      </c>
      <c r="N3" s="211">
        <f>SUBTOTAL(9,N5:N1048576)</f>
        <v>710011.87366942433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556</v>
      </c>
      <c r="B5" s="625" t="s">
        <v>557</v>
      </c>
      <c r="C5" s="626" t="s">
        <v>563</v>
      </c>
      <c r="D5" s="627" t="s">
        <v>1610</v>
      </c>
      <c r="E5" s="626" t="s">
        <v>577</v>
      </c>
      <c r="F5" s="627" t="s">
        <v>1613</v>
      </c>
      <c r="G5" s="626" t="s">
        <v>578</v>
      </c>
      <c r="H5" s="626" t="s">
        <v>579</v>
      </c>
      <c r="I5" s="626" t="s">
        <v>579</v>
      </c>
      <c r="J5" s="626" t="s">
        <v>580</v>
      </c>
      <c r="K5" s="626" t="s">
        <v>581</v>
      </c>
      <c r="L5" s="628">
        <v>179.40000000000003</v>
      </c>
      <c r="M5" s="628">
        <v>89.9</v>
      </c>
      <c r="N5" s="629">
        <v>16128.060000000003</v>
      </c>
    </row>
    <row r="6" spans="1:14" ht="14.4" customHeight="1" x14ac:dyDescent="0.3">
      <c r="A6" s="630" t="s">
        <v>556</v>
      </c>
      <c r="B6" s="631" t="s">
        <v>557</v>
      </c>
      <c r="C6" s="632" t="s">
        <v>563</v>
      </c>
      <c r="D6" s="633" t="s">
        <v>1610</v>
      </c>
      <c r="E6" s="632" t="s">
        <v>577</v>
      </c>
      <c r="F6" s="633" t="s">
        <v>1613</v>
      </c>
      <c r="G6" s="632" t="s">
        <v>578</v>
      </c>
      <c r="H6" s="632" t="s">
        <v>582</v>
      </c>
      <c r="I6" s="632" t="s">
        <v>582</v>
      </c>
      <c r="J6" s="632" t="s">
        <v>583</v>
      </c>
      <c r="K6" s="632" t="s">
        <v>584</v>
      </c>
      <c r="L6" s="634">
        <v>181.59</v>
      </c>
      <c r="M6" s="634">
        <v>4</v>
      </c>
      <c r="N6" s="635">
        <v>726.36</v>
      </c>
    </row>
    <row r="7" spans="1:14" ht="14.4" customHeight="1" x14ac:dyDescent="0.3">
      <c r="A7" s="630" t="s">
        <v>556</v>
      </c>
      <c r="B7" s="631" t="s">
        <v>557</v>
      </c>
      <c r="C7" s="632" t="s">
        <v>563</v>
      </c>
      <c r="D7" s="633" t="s">
        <v>1610</v>
      </c>
      <c r="E7" s="632" t="s">
        <v>577</v>
      </c>
      <c r="F7" s="633" t="s">
        <v>1613</v>
      </c>
      <c r="G7" s="632" t="s">
        <v>578</v>
      </c>
      <c r="H7" s="632" t="s">
        <v>585</v>
      </c>
      <c r="I7" s="632" t="s">
        <v>585</v>
      </c>
      <c r="J7" s="632" t="s">
        <v>586</v>
      </c>
      <c r="K7" s="632" t="s">
        <v>584</v>
      </c>
      <c r="L7" s="634">
        <v>149.5</v>
      </c>
      <c r="M7" s="634">
        <v>1</v>
      </c>
      <c r="N7" s="635">
        <v>149.5</v>
      </c>
    </row>
    <row r="8" spans="1:14" ht="14.4" customHeight="1" x14ac:dyDescent="0.3">
      <c r="A8" s="630" t="s">
        <v>556</v>
      </c>
      <c r="B8" s="631" t="s">
        <v>557</v>
      </c>
      <c r="C8" s="632" t="s">
        <v>563</v>
      </c>
      <c r="D8" s="633" t="s">
        <v>1610</v>
      </c>
      <c r="E8" s="632" t="s">
        <v>577</v>
      </c>
      <c r="F8" s="633" t="s">
        <v>1613</v>
      </c>
      <c r="G8" s="632" t="s">
        <v>578</v>
      </c>
      <c r="H8" s="632" t="s">
        <v>587</v>
      </c>
      <c r="I8" s="632" t="s">
        <v>587</v>
      </c>
      <c r="J8" s="632" t="s">
        <v>580</v>
      </c>
      <c r="K8" s="632" t="s">
        <v>588</v>
      </c>
      <c r="L8" s="634">
        <v>97.179957629221349</v>
      </c>
      <c r="M8" s="634">
        <v>31</v>
      </c>
      <c r="N8" s="635">
        <v>3012.5786865058617</v>
      </c>
    </row>
    <row r="9" spans="1:14" ht="14.4" customHeight="1" x14ac:dyDescent="0.3">
      <c r="A9" s="630" t="s">
        <v>556</v>
      </c>
      <c r="B9" s="631" t="s">
        <v>557</v>
      </c>
      <c r="C9" s="632" t="s">
        <v>563</v>
      </c>
      <c r="D9" s="633" t="s">
        <v>1610</v>
      </c>
      <c r="E9" s="632" t="s">
        <v>577</v>
      </c>
      <c r="F9" s="633" t="s">
        <v>1613</v>
      </c>
      <c r="G9" s="632" t="s">
        <v>578</v>
      </c>
      <c r="H9" s="632" t="s">
        <v>589</v>
      </c>
      <c r="I9" s="632" t="s">
        <v>589</v>
      </c>
      <c r="J9" s="632" t="s">
        <v>580</v>
      </c>
      <c r="K9" s="632" t="s">
        <v>590</v>
      </c>
      <c r="L9" s="634">
        <v>97.751309113835987</v>
      </c>
      <c r="M9" s="634">
        <v>5</v>
      </c>
      <c r="N9" s="635">
        <v>488.75654556917993</v>
      </c>
    </row>
    <row r="10" spans="1:14" ht="14.4" customHeight="1" x14ac:dyDescent="0.3">
      <c r="A10" s="630" t="s">
        <v>556</v>
      </c>
      <c r="B10" s="631" t="s">
        <v>557</v>
      </c>
      <c r="C10" s="632" t="s">
        <v>563</v>
      </c>
      <c r="D10" s="633" t="s">
        <v>1610</v>
      </c>
      <c r="E10" s="632" t="s">
        <v>577</v>
      </c>
      <c r="F10" s="633" t="s">
        <v>1613</v>
      </c>
      <c r="G10" s="632" t="s">
        <v>578</v>
      </c>
      <c r="H10" s="632" t="s">
        <v>591</v>
      </c>
      <c r="I10" s="632" t="s">
        <v>592</v>
      </c>
      <c r="J10" s="632" t="s">
        <v>593</v>
      </c>
      <c r="K10" s="632" t="s">
        <v>594</v>
      </c>
      <c r="L10" s="634">
        <v>53.750000000000014</v>
      </c>
      <c r="M10" s="634">
        <v>1</v>
      </c>
      <c r="N10" s="635">
        <v>53.750000000000014</v>
      </c>
    </row>
    <row r="11" spans="1:14" ht="14.4" customHeight="1" x14ac:dyDescent="0.3">
      <c r="A11" s="630" t="s">
        <v>556</v>
      </c>
      <c r="B11" s="631" t="s">
        <v>557</v>
      </c>
      <c r="C11" s="632" t="s">
        <v>563</v>
      </c>
      <c r="D11" s="633" t="s">
        <v>1610</v>
      </c>
      <c r="E11" s="632" t="s">
        <v>577</v>
      </c>
      <c r="F11" s="633" t="s">
        <v>1613</v>
      </c>
      <c r="G11" s="632" t="s">
        <v>578</v>
      </c>
      <c r="H11" s="632" t="s">
        <v>595</v>
      </c>
      <c r="I11" s="632" t="s">
        <v>596</v>
      </c>
      <c r="J11" s="632" t="s">
        <v>597</v>
      </c>
      <c r="K11" s="632" t="s">
        <v>598</v>
      </c>
      <c r="L11" s="634">
        <v>84.569999999999951</v>
      </c>
      <c r="M11" s="634">
        <v>1</v>
      </c>
      <c r="N11" s="635">
        <v>84.569999999999951</v>
      </c>
    </row>
    <row r="12" spans="1:14" ht="14.4" customHeight="1" x14ac:dyDescent="0.3">
      <c r="A12" s="630" t="s">
        <v>556</v>
      </c>
      <c r="B12" s="631" t="s">
        <v>557</v>
      </c>
      <c r="C12" s="632" t="s">
        <v>563</v>
      </c>
      <c r="D12" s="633" t="s">
        <v>1610</v>
      </c>
      <c r="E12" s="632" t="s">
        <v>577</v>
      </c>
      <c r="F12" s="633" t="s">
        <v>1613</v>
      </c>
      <c r="G12" s="632" t="s">
        <v>578</v>
      </c>
      <c r="H12" s="632" t="s">
        <v>599</v>
      </c>
      <c r="I12" s="632" t="s">
        <v>600</v>
      </c>
      <c r="J12" s="632" t="s">
        <v>601</v>
      </c>
      <c r="K12" s="632" t="s">
        <v>602</v>
      </c>
      <c r="L12" s="634">
        <v>97.637520962981483</v>
      </c>
      <c r="M12" s="634">
        <v>8</v>
      </c>
      <c r="N12" s="635">
        <v>781.10016770385187</v>
      </c>
    </row>
    <row r="13" spans="1:14" ht="14.4" customHeight="1" x14ac:dyDescent="0.3">
      <c r="A13" s="630" t="s">
        <v>556</v>
      </c>
      <c r="B13" s="631" t="s">
        <v>557</v>
      </c>
      <c r="C13" s="632" t="s">
        <v>563</v>
      </c>
      <c r="D13" s="633" t="s">
        <v>1610</v>
      </c>
      <c r="E13" s="632" t="s">
        <v>577</v>
      </c>
      <c r="F13" s="633" t="s">
        <v>1613</v>
      </c>
      <c r="G13" s="632" t="s">
        <v>578</v>
      </c>
      <c r="H13" s="632" t="s">
        <v>603</v>
      </c>
      <c r="I13" s="632" t="s">
        <v>604</v>
      </c>
      <c r="J13" s="632" t="s">
        <v>605</v>
      </c>
      <c r="K13" s="632" t="s">
        <v>606</v>
      </c>
      <c r="L13" s="634">
        <v>170.45</v>
      </c>
      <c r="M13" s="634">
        <v>2</v>
      </c>
      <c r="N13" s="635">
        <v>340.9</v>
      </c>
    </row>
    <row r="14" spans="1:14" ht="14.4" customHeight="1" x14ac:dyDescent="0.3">
      <c r="A14" s="630" t="s">
        <v>556</v>
      </c>
      <c r="B14" s="631" t="s">
        <v>557</v>
      </c>
      <c r="C14" s="632" t="s">
        <v>563</v>
      </c>
      <c r="D14" s="633" t="s">
        <v>1610</v>
      </c>
      <c r="E14" s="632" t="s">
        <v>577</v>
      </c>
      <c r="F14" s="633" t="s">
        <v>1613</v>
      </c>
      <c r="G14" s="632" t="s">
        <v>578</v>
      </c>
      <c r="H14" s="632" t="s">
        <v>607</v>
      </c>
      <c r="I14" s="632" t="s">
        <v>608</v>
      </c>
      <c r="J14" s="632" t="s">
        <v>609</v>
      </c>
      <c r="K14" s="632" t="s">
        <v>610</v>
      </c>
      <c r="L14" s="634">
        <v>64.669999999999987</v>
      </c>
      <c r="M14" s="634">
        <v>6</v>
      </c>
      <c r="N14" s="635">
        <v>388.01999999999992</v>
      </c>
    </row>
    <row r="15" spans="1:14" ht="14.4" customHeight="1" x14ac:dyDescent="0.3">
      <c r="A15" s="630" t="s">
        <v>556</v>
      </c>
      <c r="B15" s="631" t="s">
        <v>557</v>
      </c>
      <c r="C15" s="632" t="s">
        <v>563</v>
      </c>
      <c r="D15" s="633" t="s">
        <v>1610</v>
      </c>
      <c r="E15" s="632" t="s">
        <v>577</v>
      </c>
      <c r="F15" s="633" t="s">
        <v>1613</v>
      </c>
      <c r="G15" s="632" t="s">
        <v>578</v>
      </c>
      <c r="H15" s="632" t="s">
        <v>611</v>
      </c>
      <c r="I15" s="632" t="s">
        <v>612</v>
      </c>
      <c r="J15" s="632" t="s">
        <v>613</v>
      </c>
      <c r="K15" s="632" t="s">
        <v>614</v>
      </c>
      <c r="L15" s="634">
        <v>77.3</v>
      </c>
      <c r="M15" s="634">
        <v>7</v>
      </c>
      <c r="N15" s="635">
        <v>541.1</v>
      </c>
    </row>
    <row r="16" spans="1:14" ht="14.4" customHeight="1" x14ac:dyDescent="0.3">
      <c r="A16" s="630" t="s">
        <v>556</v>
      </c>
      <c r="B16" s="631" t="s">
        <v>557</v>
      </c>
      <c r="C16" s="632" t="s">
        <v>563</v>
      </c>
      <c r="D16" s="633" t="s">
        <v>1610</v>
      </c>
      <c r="E16" s="632" t="s">
        <v>577</v>
      </c>
      <c r="F16" s="633" t="s">
        <v>1613</v>
      </c>
      <c r="G16" s="632" t="s">
        <v>578</v>
      </c>
      <c r="H16" s="632" t="s">
        <v>615</v>
      </c>
      <c r="I16" s="632" t="s">
        <v>616</v>
      </c>
      <c r="J16" s="632" t="s">
        <v>617</v>
      </c>
      <c r="K16" s="632" t="s">
        <v>618</v>
      </c>
      <c r="L16" s="634">
        <v>29.230008214289327</v>
      </c>
      <c r="M16" s="634">
        <v>9</v>
      </c>
      <c r="N16" s="635">
        <v>263.07007392860396</v>
      </c>
    </row>
    <row r="17" spans="1:14" ht="14.4" customHeight="1" x14ac:dyDescent="0.3">
      <c r="A17" s="630" t="s">
        <v>556</v>
      </c>
      <c r="B17" s="631" t="s">
        <v>557</v>
      </c>
      <c r="C17" s="632" t="s">
        <v>563</v>
      </c>
      <c r="D17" s="633" t="s">
        <v>1610</v>
      </c>
      <c r="E17" s="632" t="s">
        <v>577</v>
      </c>
      <c r="F17" s="633" t="s">
        <v>1613</v>
      </c>
      <c r="G17" s="632" t="s">
        <v>578</v>
      </c>
      <c r="H17" s="632" t="s">
        <v>619</v>
      </c>
      <c r="I17" s="632" t="s">
        <v>620</v>
      </c>
      <c r="J17" s="632" t="s">
        <v>621</v>
      </c>
      <c r="K17" s="632" t="s">
        <v>622</v>
      </c>
      <c r="L17" s="634">
        <v>81.161803594351596</v>
      </c>
      <c r="M17" s="634">
        <v>56</v>
      </c>
      <c r="N17" s="635">
        <v>4545.0610012836896</v>
      </c>
    </row>
    <row r="18" spans="1:14" ht="14.4" customHeight="1" x14ac:dyDescent="0.3">
      <c r="A18" s="630" t="s">
        <v>556</v>
      </c>
      <c r="B18" s="631" t="s">
        <v>557</v>
      </c>
      <c r="C18" s="632" t="s">
        <v>563</v>
      </c>
      <c r="D18" s="633" t="s">
        <v>1610</v>
      </c>
      <c r="E18" s="632" t="s">
        <v>577</v>
      </c>
      <c r="F18" s="633" t="s">
        <v>1613</v>
      </c>
      <c r="G18" s="632" t="s">
        <v>578</v>
      </c>
      <c r="H18" s="632" t="s">
        <v>623</v>
      </c>
      <c r="I18" s="632" t="s">
        <v>624</v>
      </c>
      <c r="J18" s="632" t="s">
        <v>625</v>
      </c>
      <c r="K18" s="632" t="s">
        <v>626</v>
      </c>
      <c r="L18" s="634">
        <v>42.089999999999989</v>
      </c>
      <c r="M18" s="634">
        <v>3</v>
      </c>
      <c r="N18" s="635">
        <v>126.26999999999997</v>
      </c>
    </row>
    <row r="19" spans="1:14" ht="14.4" customHeight="1" x14ac:dyDescent="0.3">
      <c r="A19" s="630" t="s">
        <v>556</v>
      </c>
      <c r="B19" s="631" t="s">
        <v>557</v>
      </c>
      <c r="C19" s="632" t="s">
        <v>563</v>
      </c>
      <c r="D19" s="633" t="s">
        <v>1610</v>
      </c>
      <c r="E19" s="632" t="s">
        <v>577</v>
      </c>
      <c r="F19" s="633" t="s">
        <v>1613</v>
      </c>
      <c r="G19" s="632" t="s">
        <v>578</v>
      </c>
      <c r="H19" s="632" t="s">
        <v>627</v>
      </c>
      <c r="I19" s="632" t="s">
        <v>628</v>
      </c>
      <c r="J19" s="632" t="s">
        <v>629</v>
      </c>
      <c r="K19" s="632" t="s">
        <v>630</v>
      </c>
      <c r="L19" s="634">
        <v>260</v>
      </c>
      <c r="M19" s="634">
        <v>13</v>
      </c>
      <c r="N19" s="635">
        <v>3380</v>
      </c>
    </row>
    <row r="20" spans="1:14" ht="14.4" customHeight="1" x14ac:dyDescent="0.3">
      <c r="A20" s="630" t="s">
        <v>556</v>
      </c>
      <c r="B20" s="631" t="s">
        <v>557</v>
      </c>
      <c r="C20" s="632" t="s">
        <v>563</v>
      </c>
      <c r="D20" s="633" t="s">
        <v>1610</v>
      </c>
      <c r="E20" s="632" t="s">
        <v>577</v>
      </c>
      <c r="F20" s="633" t="s">
        <v>1613</v>
      </c>
      <c r="G20" s="632" t="s">
        <v>578</v>
      </c>
      <c r="H20" s="632" t="s">
        <v>631</v>
      </c>
      <c r="I20" s="632" t="s">
        <v>632</v>
      </c>
      <c r="J20" s="632" t="s">
        <v>633</v>
      </c>
      <c r="K20" s="632" t="s">
        <v>634</v>
      </c>
      <c r="L20" s="634">
        <v>282.93000000000006</v>
      </c>
      <c r="M20" s="634">
        <v>1</v>
      </c>
      <c r="N20" s="635">
        <v>282.93000000000006</v>
      </c>
    </row>
    <row r="21" spans="1:14" ht="14.4" customHeight="1" x14ac:dyDescent="0.3">
      <c r="A21" s="630" t="s">
        <v>556</v>
      </c>
      <c r="B21" s="631" t="s">
        <v>557</v>
      </c>
      <c r="C21" s="632" t="s">
        <v>563</v>
      </c>
      <c r="D21" s="633" t="s">
        <v>1610</v>
      </c>
      <c r="E21" s="632" t="s">
        <v>577</v>
      </c>
      <c r="F21" s="633" t="s">
        <v>1613</v>
      </c>
      <c r="G21" s="632" t="s">
        <v>578</v>
      </c>
      <c r="H21" s="632" t="s">
        <v>635</v>
      </c>
      <c r="I21" s="632" t="s">
        <v>636</v>
      </c>
      <c r="J21" s="632" t="s">
        <v>637</v>
      </c>
      <c r="K21" s="632" t="s">
        <v>638</v>
      </c>
      <c r="L21" s="634">
        <v>95.864000000000104</v>
      </c>
      <c r="M21" s="634">
        <v>1</v>
      </c>
      <c r="N21" s="635">
        <v>95.864000000000104</v>
      </c>
    </row>
    <row r="22" spans="1:14" ht="14.4" customHeight="1" x14ac:dyDescent="0.3">
      <c r="A22" s="630" t="s">
        <v>556</v>
      </c>
      <c r="B22" s="631" t="s">
        <v>557</v>
      </c>
      <c r="C22" s="632" t="s">
        <v>563</v>
      </c>
      <c r="D22" s="633" t="s">
        <v>1610</v>
      </c>
      <c r="E22" s="632" t="s">
        <v>577</v>
      </c>
      <c r="F22" s="633" t="s">
        <v>1613</v>
      </c>
      <c r="G22" s="632" t="s">
        <v>578</v>
      </c>
      <c r="H22" s="632" t="s">
        <v>639</v>
      </c>
      <c r="I22" s="632" t="s">
        <v>639</v>
      </c>
      <c r="J22" s="632" t="s">
        <v>640</v>
      </c>
      <c r="K22" s="632" t="s">
        <v>641</v>
      </c>
      <c r="L22" s="634">
        <v>38.189955588511651</v>
      </c>
      <c r="M22" s="634">
        <v>27</v>
      </c>
      <c r="N22" s="635">
        <v>1031.1288008898146</v>
      </c>
    </row>
    <row r="23" spans="1:14" ht="14.4" customHeight="1" x14ac:dyDescent="0.3">
      <c r="A23" s="630" t="s">
        <v>556</v>
      </c>
      <c r="B23" s="631" t="s">
        <v>557</v>
      </c>
      <c r="C23" s="632" t="s">
        <v>563</v>
      </c>
      <c r="D23" s="633" t="s">
        <v>1610</v>
      </c>
      <c r="E23" s="632" t="s">
        <v>577</v>
      </c>
      <c r="F23" s="633" t="s">
        <v>1613</v>
      </c>
      <c r="G23" s="632" t="s">
        <v>578</v>
      </c>
      <c r="H23" s="632" t="s">
        <v>642</v>
      </c>
      <c r="I23" s="632" t="s">
        <v>643</v>
      </c>
      <c r="J23" s="632" t="s">
        <v>644</v>
      </c>
      <c r="K23" s="632" t="s">
        <v>645</v>
      </c>
      <c r="L23" s="634">
        <v>73.509955641877752</v>
      </c>
      <c r="M23" s="634">
        <v>40</v>
      </c>
      <c r="N23" s="635">
        <v>2940.3982256751101</v>
      </c>
    </row>
    <row r="24" spans="1:14" ht="14.4" customHeight="1" x14ac:dyDescent="0.3">
      <c r="A24" s="630" t="s">
        <v>556</v>
      </c>
      <c r="B24" s="631" t="s">
        <v>557</v>
      </c>
      <c r="C24" s="632" t="s">
        <v>563</v>
      </c>
      <c r="D24" s="633" t="s">
        <v>1610</v>
      </c>
      <c r="E24" s="632" t="s">
        <v>577</v>
      </c>
      <c r="F24" s="633" t="s">
        <v>1613</v>
      </c>
      <c r="G24" s="632" t="s">
        <v>578</v>
      </c>
      <c r="H24" s="632" t="s">
        <v>646</v>
      </c>
      <c r="I24" s="632" t="s">
        <v>647</v>
      </c>
      <c r="J24" s="632" t="s">
        <v>648</v>
      </c>
      <c r="K24" s="632" t="s">
        <v>649</v>
      </c>
      <c r="L24" s="634">
        <v>164.88000000000005</v>
      </c>
      <c r="M24" s="634">
        <v>1</v>
      </c>
      <c r="N24" s="635">
        <v>164.88000000000005</v>
      </c>
    </row>
    <row r="25" spans="1:14" ht="14.4" customHeight="1" x14ac:dyDescent="0.3">
      <c r="A25" s="630" t="s">
        <v>556</v>
      </c>
      <c r="B25" s="631" t="s">
        <v>557</v>
      </c>
      <c r="C25" s="632" t="s">
        <v>563</v>
      </c>
      <c r="D25" s="633" t="s">
        <v>1610</v>
      </c>
      <c r="E25" s="632" t="s">
        <v>577</v>
      </c>
      <c r="F25" s="633" t="s">
        <v>1613</v>
      </c>
      <c r="G25" s="632" t="s">
        <v>578</v>
      </c>
      <c r="H25" s="632" t="s">
        <v>650</v>
      </c>
      <c r="I25" s="632" t="s">
        <v>651</v>
      </c>
      <c r="J25" s="632" t="s">
        <v>652</v>
      </c>
      <c r="K25" s="632" t="s">
        <v>653</v>
      </c>
      <c r="L25" s="634">
        <v>77.289999999999978</v>
      </c>
      <c r="M25" s="634">
        <v>1</v>
      </c>
      <c r="N25" s="635">
        <v>77.289999999999978</v>
      </c>
    </row>
    <row r="26" spans="1:14" ht="14.4" customHeight="1" x14ac:dyDescent="0.3">
      <c r="A26" s="630" t="s">
        <v>556</v>
      </c>
      <c r="B26" s="631" t="s">
        <v>557</v>
      </c>
      <c r="C26" s="632" t="s">
        <v>563</v>
      </c>
      <c r="D26" s="633" t="s">
        <v>1610</v>
      </c>
      <c r="E26" s="632" t="s">
        <v>577</v>
      </c>
      <c r="F26" s="633" t="s">
        <v>1613</v>
      </c>
      <c r="G26" s="632" t="s">
        <v>578</v>
      </c>
      <c r="H26" s="632" t="s">
        <v>654</v>
      </c>
      <c r="I26" s="632" t="s">
        <v>655</v>
      </c>
      <c r="J26" s="632" t="s">
        <v>656</v>
      </c>
      <c r="K26" s="632" t="s">
        <v>657</v>
      </c>
      <c r="L26" s="634">
        <v>339.61999999999995</v>
      </c>
      <c r="M26" s="634">
        <v>3</v>
      </c>
      <c r="N26" s="635">
        <v>1018.8599999999999</v>
      </c>
    </row>
    <row r="27" spans="1:14" ht="14.4" customHeight="1" x14ac:dyDescent="0.3">
      <c r="A27" s="630" t="s">
        <v>556</v>
      </c>
      <c r="B27" s="631" t="s">
        <v>557</v>
      </c>
      <c r="C27" s="632" t="s">
        <v>563</v>
      </c>
      <c r="D27" s="633" t="s">
        <v>1610</v>
      </c>
      <c r="E27" s="632" t="s">
        <v>577</v>
      </c>
      <c r="F27" s="633" t="s">
        <v>1613</v>
      </c>
      <c r="G27" s="632" t="s">
        <v>578</v>
      </c>
      <c r="H27" s="632" t="s">
        <v>658</v>
      </c>
      <c r="I27" s="632" t="s">
        <v>659</v>
      </c>
      <c r="J27" s="632" t="s">
        <v>660</v>
      </c>
      <c r="K27" s="632" t="s">
        <v>661</v>
      </c>
      <c r="L27" s="634">
        <v>76.92</v>
      </c>
      <c r="M27" s="634">
        <v>1</v>
      </c>
      <c r="N27" s="635">
        <v>76.92</v>
      </c>
    </row>
    <row r="28" spans="1:14" ht="14.4" customHeight="1" x14ac:dyDescent="0.3">
      <c r="A28" s="630" t="s">
        <v>556</v>
      </c>
      <c r="B28" s="631" t="s">
        <v>557</v>
      </c>
      <c r="C28" s="632" t="s">
        <v>563</v>
      </c>
      <c r="D28" s="633" t="s">
        <v>1610</v>
      </c>
      <c r="E28" s="632" t="s">
        <v>577</v>
      </c>
      <c r="F28" s="633" t="s">
        <v>1613</v>
      </c>
      <c r="G28" s="632" t="s">
        <v>578</v>
      </c>
      <c r="H28" s="632" t="s">
        <v>662</v>
      </c>
      <c r="I28" s="632" t="s">
        <v>663</v>
      </c>
      <c r="J28" s="632" t="s">
        <v>664</v>
      </c>
      <c r="K28" s="632" t="s">
        <v>665</v>
      </c>
      <c r="L28" s="634">
        <v>22.555025559999347</v>
      </c>
      <c r="M28" s="634">
        <v>58</v>
      </c>
      <c r="N28" s="635">
        <v>1308.1914824799621</v>
      </c>
    </row>
    <row r="29" spans="1:14" ht="14.4" customHeight="1" x14ac:dyDescent="0.3">
      <c r="A29" s="630" t="s">
        <v>556</v>
      </c>
      <c r="B29" s="631" t="s">
        <v>557</v>
      </c>
      <c r="C29" s="632" t="s">
        <v>563</v>
      </c>
      <c r="D29" s="633" t="s">
        <v>1610</v>
      </c>
      <c r="E29" s="632" t="s">
        <v>577</v>
      </c>
      <c r="F29" s="633" t="s">
        <v>1613</v>
      </c>
      <c r="G29" s="632" t="s">
        <v>578</v>
      </c>
      <c r="H29" s="632" t="s">
        <v>666</v>
      </c>
      <c r="I29" s="632" t="s">
        <v>667</v>
      </c>
      <c r="J29" s="632" t="s">
        <v>668</v>
      </c>
      <c r="K29" s="632" t="s">
        <v>669</v>
      </c>
      <c r="L29" s="634">
        <v>77</v>
      </c>
      <c r="M29" s="634">
        <v>1</v>
      </c>
      <c r="N29" s="635">
        <v>77</v>
      </c>
    </row>
    <row r="30" spans="1:14" ht="14.4" customHeight="1" x14ac:dyDescent="0.3">
      <c r="A30" s="630" t="s">
        <v>556</v>
      </c>
      <c r="B30" s="631" t="s">
        <v>557</v>
      </c>
      <c r="C30" s="632" t="s">
        <v>563</v>
      </c>
      <c r="D30" s="633" t="s">
        <v>1610</v>
      </c>
      <c r="E30" s="632" t="s">
        <v>577</v>
      </c>
      <c r="F30" s="633" t="s">
        <v>1613</v>
      </c>
      <c r="G30" s="632" t="s">
        <v>578</v>
      </c>
      <c r="H30" s="632" t="s">
        <v>670</v>
      </c>
      <c r="I30" s="632" t="s">
        <v>671</v>
      </c>
      <c r="J30" s="632" t="s">
        <v>672</v>
      </c>
      <c r="K30" s="632" t="s">
        <v>673</v>
      </c>
      <c r="L30" s="634">
        <v>67.870000000000019</v>
      </c>
      <c r="M30" s="634">
        <v>1</v>
      </c>
      <c r="N30" s="635">
        <v>67.870000000000019</v>
      </c>
    </row>
    <row r="31" spans="1:14" ht="14.4" customHeight="1" x14ac:dyDescent="0.3">
      <c r="A31" s="630" t="s">
        <v>556</v>
      </c>
      <c r="B31" s="631" t="s">
        <v>557</v>
      </c>
      <c r="C31" s="632" t="s">
        <v>563</v>
      </c>
      <c r="D31" s="633" t="s">
        <v>1610</v>
      </c>
      <c r="E31" s="632" t="s">
        <v>577</v>
      </c>
      <c r="F31" s="633" t="s">
        <v>1613</v>
      </c>
      <c r="G31" s="632" t="s">
        <v>578</v>
      </c>
      <c r="H31" s="632" t="s">
        <v>674</v>
      </c>
      <c r="I31" s="632" t="s">
        <v>675</v>
      </c>
      <c r="J31" s="632" t="s">
        <v>676</v>
      </c>
      <c r="K31" s="632" t="s">
        <v>677</v>
      </c>
      <c r="L31" s="634">
        <v>134.22999999999993</v>
      </c>
      <c r="M31" s="634">
        <v>1</v>
      </c>
      <c r="N31" s="635">
        <v>134.22999999999993</v>
      </c>
    </row>
    <row r="32" spans="1:14" ht="14.4" customHeight="1" x14ac:dyDescent="0.3">
      <c r="A32" s="630" t="s">
        <v>556</v>
      </c>
      <c r="B32" s="631" t="s">
        <v>557</v>
      </c>
      <c r="C32" s="632" t="s">
        <v>563</v>
      </c>
      <c r="D32" s="633" t="s">
        <v>1610</v>
      </c>
      <c r="E32" s="632" t="s">
        <v>577</v>
      </c>
      <c r="F32" s="633" t="s">
        <v>1613</v>
      </c>
      <c r="G32" s="632" t="s">
        <v>578</v>
      </c>
      <c r="H32" s="632" t="s">
        <v>678</v>
      </c>
      <c r="I32" s="632" t="s">
        <v>679</v>
      </c>
      <c r="J32" s="632" t="s">
        <v>680</v>
      </c>
      <c r="K32" s="632" t="s">
        <v>681</v>
      </c>
      <c r="L32" s="634">
        <v>83.969999999999985</v>
      </c>
      <c r="M32" s="634">
        <v>3</v>
      </c>
      <c r="N32" s="635">
        <v>251.90999999999997</v>
      </c>
    </row>
    <row r="33" spans="1:14" ht="14.4" customHeight="1" x14ac:dyDescent="0.3">
      <c r="A33" s="630" t="s">
        <v>556</v>
      </c>
      <c r="B33" s="631" t="s">
        <v>557</v>
      </c>
      <c r="C33" s="632" t="s">
        <v>563</v>
      </c>
      <c r="D33" s="633" t="s">
        <v>1610</v>
      </c>
      <c r="E33" s="632" t="s">
        <v>577</v>
      </c>
      <c r="F33" s="633" t="s">
        <v>1613</v>
      </c>
      <c r="G33" s="632" t="s">
        <v>578</v>
      </c>
      <c r="H33" s="632" t="s">
        <v>682</v>
      </c>
      <c r="I33" s="632" t="s">
        <v>683</v>
      </c>
      <c r="J33" s="632" t="s">
        <v>684</v>
      </c>
      <c r="K33" s="632" t="s">
        <v>685</v>
      </c>
      <c r="L33" s="634">
        <v>75.239999999999995</v>
      </c>
      <c r="M33" s="634">
        <v>4</v>
      </c>
      <c r="N33" s="635">
        <v>300.95999999999998</v>
      </c>
    </row>
    <row r="34" spans="1:14" ht="14.4" customHeight="1" x14ac:dyDescent="0.3">
      <c r="A34" s="630" t="s">
        <v>556</v>
      </c>
      <c r="B34" s="631" t="s">
        <v>557</v>
      </c>
      <c r="C34" s="632" t="s">
        <v>563</v>
      </c>
      <c r="D34" s="633" t="s">
        <v>1610</v>
      </c>
      <c r="E34" s="632" t="s">
        <v>577</v>
      </c>
      <c r="F34" s="633" t="s">
        <v>1613</v>
      </c>
      <c r="G34" s="632" t="s">
        <v>578</v>
      </c>
      <c r="H34" s="632" t="s">
        <v>686</v>
      </c>
      <c r="I34" s="632" t="s">
        <v>687</v>
      </c>
      <c r="J34" s="632" t="s">
        <v>688</v>
      </c>
      <c r="K34" s="632" t="s">
        <v>689</v>
      </c>
      <c r="L34" s="634">
        <v>122.92250000000001</v>
      </c>
      <c r="M34" s="634">
        <v>4</v>
      </c>
      <c r="N34" s="635">
        <v>491.69000000000005</v>
      </c>
    </row>
    <row r="35" spans="1:14" ht="14.4" customHeight="1" x14ac:dyDescent="0.3">
      <c r="A35" s="630" t="s">
        <v>556</v>
      </c>
      <c r="B35" s="631" t="s">
        <v>557</v>
      </c>
      <c r="C35" s="632" t="s">
        <v>563</v>
      </c>
      <c r="D35" s="633" t="s">
        <v>1610</v>
      </c>
      <c r="E35" s="632" t="s">
        <v>577</v>
      </c>
      <c r="F35" s="633" t="s">
        <v>1613</v>
      </c>
      <c r="G35" s="632" t="s">
        <v>578</v>
      </c>
      <c r="H35" s="632" t="s">
        <v>690</v>
      </c>
      <c r="I35" s="632" t="s">
        <v>691</v>
      </c>
      <c r="J35" s="632" t="s">
        <v>692</v>
      </c>
      <c r="K35" s="632" t="s">
        <v>693</v>
      </c>
      <c r="L35" s="634">
        <v>118.35000000000002</v>
      </c>
      <c r="M35" s="634">
        <v>1</v>
      </c>
      <c r="N35" s="635">
        <v>118.35000000000002</v>
      </c>
    </row>
    <row r="36" spans="1:14" ht="14.4" customHeight="1" x14ac:dyDescent="0.3">
      <c r="A36" s="630" t="s">
        <v>556</v>
      </c>
      <c r="B36" s="631" t="s">
        <v>557</v>
      </c>
      <c r="C36" s="632" t="s">
        <v>563</v>
      </c>
      <c r="D36" s="633" t="s">
        <v>1610</v>
      </c>
      <c r="E36" s="632" t="s">
        <v>577</v>
      </c>
      <c r="F36" s="633" t="s">
        <v>1613</v>
      </c>
      <c r="G36" s="632" t="s">
        <v>578</v>
      </c>
      <c r="H36" s="632" t="s">
        <v>694</v>
      </c>
      <c r="I36" s="632" t="s">
        <v>695</v>
      </c>
      <c r="J36" s="632" t="s">
        <v>692</v>
      </c>
      <c r="K36" s="632" t="s">
        <v>696</v>
      </c>
      <c r="L36" s="634">
        <v>150.70000000000002</v>
      </c>
      <c r="M36" s="634">
        <v>1</v>
      </c>
      <c r="N36" s="635">
        <v>150.70000000000002</v>
      </c>
    </row>
    <row r="37" spans="1:14" ht="14.4" customHeight="1" x14ac:dyDescent="0.3">
      <c r="A37" s="630" t="s">
        <v>556</v>
      </c>
      <c r="B37" s="631" t="s">
        <v>557</v>
      </c>
      <c r="C37" s="632" t="s">
        <v>563</v>
      </c>
      <c r="D37" s="633" t="s">
        <v>1610</v>
      </c>
      <c r="E37" s="632" t="s">
        <v>577</v>
      </c>
      <c r="F37" s="633" t="s">
        <v>1613</v>
      </c>
      <c r="G37" s="632" t="s">
        <v>578</v>
      </c>
      <c r="H37" s="632" t="s">
        <v>697</v>
      </c>
      <c r="I37" s="632" t="s">
        <v>698</v>
      </c>
      <c r="J37" s="632" t="s">
        <v>699</v>
      </c>
      <c r="K37" s="632" t="s">
        <v>700</v>
      </c>
      <c r="L37" s="634">
        <v>74.800294768719922</v>
      </c>
      <c r="M37" s="634">
        <v>6</v>
      </c>
      <c r="N37" s="635">
        <v>448.80176861231951</v>
      </c>
    </row>
    <row r="38" spans="1:14" ht="14.4" customHeight="1" x14ac:dyDescent="0.3">
      <c r="A38" s="630" t="s">
        <v>556</v>
      </c>
      <c r="B38" s="631" t="s">
        <v>557</v>
      </c>
      <c r="C38" s="632" t="s">
        <v>563</v>
      </c>
      <c r="D38" s="633" t="s">
        <v>1610</v>
      </c>
      <c r="E38" s="632" t="s">
        <v>577</v>
      </c>
      <c r="F38" s="633" t="s">
        <v>1613</v>
      </c>
      <c r="G38" s="632" t="s">
        <v>578</v>
      </c>
      <c r="H38" s="632" t="s">
        <v>701</v>
      </c>
      <c r="I38" s="632" t="s">
        <v>702</v>
      </c>
      <c r="J38" s="632" t="s">
        <v>703</v>
      </c>
      <c r="K38" s="632" t="s">
        <v>704</v>
      </c>
      <c r="L38" s="634">
        <v>65.56</v>
      </c>
      <c r="M38" s="634">
        <v>1</v>
      </c>
      <c r="N38" s="635">
        <v>65.56</v>
      </c>
    </row>
    <row r="39" spans="1:14" ht="14.4" customHeight="1" x14ac:dyDescent="0.3">
      <c r="A39" s="630" t="s">
        <v>556</v>
      </c>
      <c r="B39" s="631" t="s">
        <v>557</v>
      </c>
      <c r="C39" s="632" t="s">
        <v>563</v>
      </c>
      <c r="D39" s="633" t="s">
        <v>1610</v>
      </c>
      <c r="E39" s="632" t="s">
        <v>577</v>
      </c>
      <c r="F39" s="633" t="s">
        <v>1613</v>
      </c>
      <c r="G39" s="632" t="s">
        <v>578</v>
      </c>
      <c r="H39" s="632" t="s">
        <v>705</v>
      </c>
      <c r="I39" s="632" t="s">
        <v>706</v>
      </c>
      <c r="J39" s="632" t="s">
        <v>625</v>
      </c>
      <c r="K39" s="632" t="s">
        <v>707</v>
      </c>
      <c r="L39" s="634">
        <v>47.009903812978393</v>
      </c>
      <c r="M39" s="634">
        <v>5</v>
      </c>
      <c r="N39" s="635">
        <v>235.04951906489197</v>
      </c>
    </row>
    <row r="40" spans="1:14" ht="14.4" customHeight="1" x14ac:dyDescent="0.3">
      <c r="A40" s="630" t="s">
        <v>556</v>
      </c>
      <c r="B40" s="631" t="s">
        <v>557</v>
      </c>
      <c r="C40" s="632" t="s">
        <v>563</v>
      </c>
      <c r="D40" s="633" t="s">
        <v>1610</v>
      </c>
      <c r="E40" s="632" t="s">
        <v>577</v>
      </c>
      <c r="F40" s="633" t="s">
        <v>1613</v>
      </c>
      <c r="G40" s="632" t="s">
        <v>578</v>
      </c>
      <c r="H40" s="632" t="s">
        <v>708</v>
      </c>
      <c r="I40" s="632" t="s">
        <v>708</v>
      </c>
      <c r="J40" s="632" t="s">
        <v>709</v>
      </c>
      <c r="K40" s="632" t="s">
        <v>710</v>
      </c>
      <c r="L40" s="634">
        <v>106.65</v>
      </c>
      <c r="M40" s="634">
        <v>1</v>
      </c>
      <c r="N40" s="635">
        <v>106.65</v>
      </c>
    </row>
    <row r="41" spans="1:14" ht="14.4" customHeight="1" x14ac:dyDescent="0.3">
      <c r="A41" s="630" t="s">
        <v>556</v>
      </c>
      <c r="B41" s="631" t="s">
        <v>557</v>
      </c>
      <c r="C41" s="632" t="s">
        <v>563</v>
      </c>
      <c r="D41" s="633" t="s">
        <v>1610</v>
      </c>
      <c r="E41" s="632" t="s">
        <v>577</v>
      </c>
      <c r="F41" s="633" t="s">
        <v>1613</v>
      </c>
      <c r="G41" s="632" t="s">
        <v>578</v>
      </c>
      <c r="H41" s="632" t="s">
        <v>711</v>
      </c>
      <c r="I41" s="632" t="s">
        <v>712</v>
      </c>
      <c r="J41" s="632" t="s">
        <v>713</v>
      </c>
      <c r="K41" s="632" t="s">
        <v>714</v>
      </c>
      <c r="L41" s="634">
        <v>41.6196966285302</v>
      </c>
      <c r="M41" s="634">
        <v>2</v>
      </c>
      <c r="N41" s="635">
        <v>83.239393257060399</v>
      </c>
    </row>
    <row r="42" spans="1:14" ht="14.4" customHeight="1" x14ac:dyDescent="0.3">
      <c r="A42" s="630" t="s">
        <v>556</v>
      </c>
      <c r="B42" s="631" t="s">
        <v>557</v>
      </c>
      <c r="C42" s="632" t="s">
        <v>563</v>
      </c>
      <c r="D42" s="633" t="s">
        <v>1610</v>
      </c>
      <c r="E42" s="632" t="s">
        <v>577</v>
      </c>
      <c r="F42" s="633" t="s">
        <v>1613</v>
      </c>
      <c r="G42" s="632" t="s">
        <v>578</v>
      </c>
      <c r="H42" s="632" t="s">
        <v>715</v>
      </c>
      <c r="I42" s="632" t="s">
        <v>716</v>
      </c>
      <c r="J42" s="632" t="s">
        <v>713</v>
      </c>
      <c r="K42" s="632" t="s">
        <v>717</v>
      </c>
      <c r="L42" s="634">
        <v>292.47000000000008</v>
      </c>
      <c r="M42" s="634">
        <v>1</v>
      </c>
      <c r="N42" s="635">
        <v>292.47000000000008</v>
      </c>
    </row>
    <row r="43" spans="1:14" ht="14.4" customHeight="1" x14ac:dyDescent="0.3">
      <c r="A43" s="630" t="s">
        <v>556</v>
      </c>
      <c r="B43" s="631" t="s">
        <v>557</v>
      </c>
      <c r="C43" s="632" t="s">
        <v>563</v>
      </c>
      <c r="D43" s="633" t="s">
        <v>1610</v>
      </c>
      <c r="E43" s="632" t="s">
        <v>577</v>
      </c>
      <c r="F43" s="633" t="s">
        <v>1613</v>
      </c>
      <c r="G43" s="632" t="s">
        <v>578</v>
      </c>
      <c r="H43" s="632" t="s">
        <v>718</v>
      </c>
      <c r="I43" s="632" t="s">
        <v>719</v>
      </c>
      <c r="J43" s="632" t="s">
        <v>720</v>
      </c>
      <c r="K43" s="632" t="s">
        <v>721</v>
      </c>
      <c r="L43" s="634">
        <v>49.657908140631996</v>
      </c>
      <c r="M43" s="634">
        <v>19</v>
      </c>
      <c r="N43" s="635">
        <v>943.50025467200794</v>
      </c>
    </row>
    <row r="44" spans="1:14" ht="14.4" customHeight="1" x14ac:dyDescent="0.3">
      <c r="A44" s="630" t="s">
        <v>556</v>
      </c>
      <c r="B44" s="631" t="s">
        <v>557</v>
      </c>
      <c r="C44" s="632" t="s">
        <v>563</v>
      </c>
      <c r="D44" s="633" t="s">
        <v>1610</v>
      </c>
      <c r="E44" s="632" t="s">
        <v>577</v>
      </c>
      <c r="F44" s="633" t="s">
        <v>1613</v>
      </c>
      <c r="G44" s="632" t="s">
        <v>578</v>
      </c>
      <c r="H44" s="632" t="s">
        <v>722</v>
      </c>
      <c r="I44" s="632" t="s">
        <v>723</v>
      </c>
      <c r="J44" s="632" t="s">
        <v>724</v>
      </c>
      <c r="K44" s="632" t="s">
        <v>725</v>
      </c>
      <c r="L44" s="634">
        <v>57.009999999999991</v>
      </c>
      <c r="M44" s="634">
        <v>1</v>
      </c>
      <c r="N44" s="635">
        <v>57.009999999999991</v>
      </c>
    </row>
    <row r="45" spans="1:14" ht="14.4" customHeight="1" x14ac:dyDescent="0.3">
      <c r="A45" s="630" t="s">
        <v>556</v>
      </c>
      <c r="B45" s="631" t="s">
        <v>557</v>
      </c>
      <c r="C45" s="632" t="s">
        <v>563</v>
      </c>
      <c r="D45" s="633" t="s">
        <v>1610</v>
      </c>
      <c r="E45" s="632" t="s">
        <v>577</v>
      </c>
      <c r="F45" s="633" t="s">
        <v>1613</v>
      </c>
      <c r="G45" s="632" t="s">
        <v>578</v>
      </c>
      <c r="H45" s="632" t="s">
        <v>726</v>
      </c>
      <c r="I45" s="632" t="s">
        <v>727</v>
      </c>
      <c r="J45" s="632" t="s">
        <v>728</v>
      </c>
      <c r="K45" s="632" t="s">
        <v>729</v>
      </c>
      <c r="L45" s="634">
        <v>27.47</v>
      </c>
      <c r="M45" s="634">
        <v>2</v>
      </c>
      <c r="N45" s="635">
        <v>54.94</v>
      </c>
    </row>
    <row r="46" spans="1:14" ht="14.4" customHeight="1" x14ac:dyDescent="0.3">
      <c r="A46" s="630" t="s">
        <v>556</v>
      </c>
      <c r="B46" s="631" t="s">
        <v>557</v>
      </c>
      <c r="C46" s="632" t="s">
        <v>563</v>
      </c>
      <c r="D46" s="633" t="s">
        <v>1610</v>
      </c>
      <c r="E46" s="632" t="s">
        <v>577</v>
      </c>
      <c r="F46" s="633" t="s">
        <v>1613</v>
      </c>
      <c r="G46" s="632" t="s">
        <v>578</v>
      </c>
      <c r="H46" s="632" t="s">
        <v>730</v>
      </c>
      <c r="I46" s="632" t="s">
        <v>731</v>
      </c>
      <c r="J46" s="632" t="s">
        <v>732</v>
      </c>
      <c r="K46" s="632" t="s">
        <v>733</v>
      </c>
      <c r="L46" s="634">
        <v>157.89908606108528</v>
      </c>
      <c r="M46" s="634">
        <v>1</v>
      </c>
      <c r="N46" s="635">
        <v>157.89908606108528</v>
      </c>
    </row>
    <row r="47" spans="1:14" ht="14.4" customHeight="1" x14ac:dyDescent="0.3">
      <c r="A47" s="630" t="s">
        <v>556</v>
      </c>
      <c r="B47" s="631" t="s">
        <v>557</v>
      </c>
      <c r="C47" s="632" t="s">
        <v>563</v>
      </c>
      <c r="D47" s="633" t="s">
        <v>1610</v>
      </c>
      <c r="E47" s="632" t="s">
        <v>577</v>
      </c>
      <c r="F47" s="633" t="s">
        <v>1613</v>
      </c>
      <c r="G47" s="632" t="s">
        <v>578</v>
      </c>
      <c r="H47" s="632" t="s">
        <v>734</v>
      </c>
      <c r="I47" s="632" t="s">
        <v>238</v>
      </c>
      <c r="J47" s="632" t="s">
        <v>735</v>
      </c>
      <c r="K47" s="632"/>
      <c r="L47" s="634">
        <v>97.32030552231501</v>
      </c>
      <c r="M47" s="634">
        <v>33</v>
      </c>
      <c r="N47" s="635">
        <v>3211.5700822363951</v>
      </c>
    </row>
    <row r="48" spans="1:14" ht="14.4" customHeight="1" x14ac:dyDescent="0.3">
      <c r="A48" s="630" t="s">
        <v>556</v>
      </c>
      <c r="B48" s="631" t="s">
        <v>557</v>
      </c>
      <c r="C48" s="632" t="s">
        <v>563</v>
      </c>
      <c r="D48" s="633" t="s">
        <v>1610</v>
      </c>
      <c r="E48" s="632" t="s">
        <v>577</v>
      </c>
      <c r="F48" s="633" t="s">
        <v>1613</v>
      </c>
      <c r="G48" s="632" t="s">
        <v>578</v>
      </c>
      <c r="H48" s="632" t="s">
        <v>736</v>
      </c>
      <c r="I48" s="632" t="s">
        <v>238</v>
      </c>
      <c r="J48" s="632" t="s">
        <v>737</v>
      </c>
      <c r="K48" s="632"/>
      <c r="L48" s="634">
        <v>134.09000000000006</v>
      </c>
      <c r="M48" s="634">
        <v>3</v>
      </c>
      <c r="N48" s="635">
        <v>402.27000000000021</v>
      </c>
    </row>
    <row r="49" spans="1:14" ht="14.4" customHeight="1" x14ac:dyDescent="0.3">
      <c r="A49" s="630" t="s">
        <v>556</v>
      </c>
      <c r="B49" s="631" t="s">
        <v>557</v>
      </c>
      <c r="C49" s="632" t="s">
        <v>563</v>
      </c>
      <c r="D49" s="633" t="s">
        <v>1610</v>
      </c>
      <c r="E49" s="632" t="s">
        <v>577</v>
      </c>
      <c r="F49" s="633" t="s">
        <v>1613</v>
      </c>
      <c r="G49" s="632" t="s">
        <v>578</v>
      </c>
      <c r="H49" s="632" t="s">
        <v>738</v>
      </c>
      <c r="I49" s="632" t="s">
        <v>238</v>
      </c>
      <c r="J49" s="632" t="s">
        <v>739</v>
      </c>
      <c r="K49" s="632"/>
      <c r="L49" s="634">
        <v>99.918307247990114</v>
      </c>
      <c r="M49" s="634">
        <v>24</v>
      </c>
      <c r="N49" s="635">
        <v>2398.0393739517626</v>
      </c>
    </row>
    <row r="50" spans="1:14" ht="14.4" customHeight="1" x14ac:dyDescent="0.3">
      <c r="A50" s="630" t="s">
        <v>556</v>
      </c>
      <c r="B50" s="631" t="s">
        <v>557</v>
      </c>
      <c r="C50" s="632" t="s">
        <v>563</v>
      </c>
      <c r="D50" s="633" t="s">
        <v>1610</v>
      </c>
      <c r="E50" s="632" t="s">
        <v>577</v>
      </c>
      <c r="F50" s="633" t="s">
        <v>1613</v>
      </c>
      <c r="G50" s="632" t="s">
        <v>578</v>
      </c>
      <c r="H50" s="632" t="s">
        <v>740</v>
      </c>
      <c r="I50" s="632" t="s">
        <v>238</v>
      </c>
      <c r="J50" s="632" t="s">
        <v>741</v>
      </c>
      <c r="K50" s="632"/>
      <c r="L50" s="634">
        <v>39.410000000000004</v>
      </c>
      <c r="M50" s="634">
        <v>3</v>
      </c>
      <c r="N50" s="635">
        <v>118.23</v>
      </c>
    </row>
    <row r="51" spans="1:14" ht="14.4" customHeight="1" x14ac:dyDescent="0.3">
      <c r="A51" s="630" t="s">
        <v>556</v>
      </c>
      <c r="B51" s="631" t="s">
        <v>557</v>
      </c>
      <c r="C51" s="632" t="s">
        <v>563</v>
      </c>
      <c r="D51" s="633" t="s">
        <v>1610</v>
      </c>
      <c r="E51" s="632" t="s">
        <v>577</v>
      </c>
      <c r="F51" s="633" t="s">
        <v>1613</v>
      </c>
      <c r="G51" s="632" t="s">
        <v>578</v>
      </c>
      <c r="H51" s="632" t="s">
        <v>742</v>
      </c>
      <c r="I51" s="632" t="s">
        <v>743</v>
      </c>
      <c r="J51" s="632" t="s">
        <v>744</v>
      </c>
      <c r="K51" s="632" t="s">
        <v>745</v>
      </c>
      <c r="L51" s="634">
        <v>28.41</v>
      </c>
      <c r="M51" s="634">
        <v>2</v>
      </c>
      <c r="N51" s="635">
        <v>56.82</v>
      </c>
    </row>
    <row r="52" spans="1:14" ht="14.4" customHeight="1" x14ac:dyDescent="0.3">
      <c r="A52" s="630" t="s">
        <v>556</v>
      </c>
      <c r="B52" s="631" t="s">
        <v>557</v>
      </c>
      <c r="C52" s="632" t="s">
        <v>563</v>
      </c>
      <c r="D52" s="633" t="s">
        <v>1610</v>
      </c>
      <c r="E52" s="632" t="s">
        <v>577</v>
      </c>
      <c r="F52" s="633" t="s">
        <v>1613</v>
      </c>
      <c r="G52" s="632" t="s">
        <v>578</v>
      </c>
      <c r="H52" s="632" t="s">
        <v>746</v>
      </c>
      <c r="I52" s="632" t="s">
        <v>747</v>
      </c>
      <c r="J52" s="632" t="s">
        <v>748</v>
      </c>
      <c r="K52" s="632" t="s">
        <v>749</v>
      </c>
      <c r="L52" s="634">
        <v>64.645093959001485</v>
      </c>
      <c r="M52" s="634">
        <v>70</v>
      </c>
      <c r="N52" s="635">
        <v>4525.1565771301039</v>
      </c>
    </row>
    <row r="53" spans="1:14" ht="14.4" customHeight="1" x14ac:dyDescent="0.3">
      <c r="A53" s="630" t="s">
        <v>556</v>
      </c>
      <c r="B53" s="631" t="s">
        <v>557</v>
      </c>
      <c r="C53" s="632" t="s">
        <v>563</v>
      </c>
      <c r="D53" s="633" t="s">
        <v>1610</v>
      </c>
      <c r="E53" s="632" t="s">
        <v>577</v>
      </c>
      <c r="F53" s="633" t="s">
        <v>1613</v>
      </c>
      <c r="G53" s="632" t="s">
        <v>578</v>
      </c>
      <c r="H53" s="632" t="s">
        <v>750</v>
      </c>
      <c r="I53" s="632" t="s">
        <v>751</v>
      </c>
      <c r="J53" s="632" t="s">
        <v>752</v>
      </c>
      <c r="K53" s="632" t="s">
        <v>753</v>
      </c>
      <c r="L53" s="634">
        <v>34.849861945748565</v>
      </c>
      <c r="M53" s="634">
        <v>2</v>
      </c>
      <c r="N53" s="635">
        <v>69.699723891497129</v>
      </c>
    </row>
    <row r="54" spans="1:14" ht="14.4" customHeight="1" x14ac:dyDescent="0.3">
      <c r="A54" s="630" t="s">
        <v>556</v>
      </c>
      <c r="B54" s="631" t="s">
        <v>557</v>
      </c>
      <c r="C54" s="632" t="s">
        <v>563</v>
      </c>
      <c r="D54" s="633" t="s">
        <v>1610</v>
      </c>
      <c r="E54" s="632" t="s">
        <v>577</v>
      </c>
      <c r="F54" s="633" t="s">
        <v>1613</v>
      </c>
      <c r="G54" s="632" t="s">
        <v>578</v>
      </c>
      <c r="H54" s="632" t="s">
        <v>754</v>
      </c>
      <c r="I54" s="632" t="s">
        <v>755</v>
      </c>
      <c r="J54" s="632" t="s">
        <v>756</v>
      </c>
      <c r="K54" s="632" t="s">
        <v>757</v>
      </c>
      <c r="L54" s="634">
        <v>59.21</v>
      </c>
      <c r="M54" s="634">
        <v>1</v>
      </c>
      <c r="N54" s="635">
        <v>59.21</v>
      </c>
    </row>
    <row r="55" spans="1:14" ht="14.4" customHeight="1" x14ac:dyDescent="0.3">
      <c r="A55" s="630" t="s">
        <v>556</v>
      </c>
      <c r="B55" s="631" t="s">
        <v>557</v>
      </c>
      <c r="C55" s="632" t="s">
        <v>563</v>
      </c>
      <c r="D55" s="633" t="s">
        <v>1610</v>
      </c>
      <c r="E55" s="632" t="s">
        <v>577</v>
      </c>
      <c r="F55" s="633" t="s">
        <v>1613</v>
      </c>
      <c r="G55" s="632" t="s">
        <v>578</v>
      </c>
      <c r="H55" s="632" t="s">
        <v>758</v>
      </c>
      <c r="I55" s="632" t="s">
        <v>759</v>
      </c>
      <c r="J55" s="632" t="s">
        <v>756</v>
      </c>
      <c r="K55" s="632" t="s">
        <v>760</v>
      </c>
      <c r="L55" s="634">
        <v>29.52</v>
      </c>
      <c r="M55" s="634">
        <v>3</v>
      </c>
      <c r="N55" s="635">
        <v>88.56</v>
      </c>
    </row>
    <row r="56" spans="1:14" ht="14.4" customHeight="1" x14ac:dyDescent="0.3">
      <c r="A56" s="630" t="s">
        <v>556</v>
      </c>
      <c r="B56" s="631" t="s">
        <v>557</v>
      </c>
      <c r="C56" s="632" t="s">
        <v>563</v>
      </c>
      <c r="D56" s="633" t="s">
        <v>1610</v>
      </c>
      <c r="E56" s="632" t="s">
        <v>577</v>
      </c>
      <c r="F56" s="633" t="s">
        <v>1613</v>
      </c>
      <c r="G56" s="632" t="s">
        <v>578</v>
      </c>
      <c r="H56" s="632" t="s">
        <v>761</v>
      </c>
      <c r="I56" s="632" t="s">
        <v>762</v>
      </c>
      <c r="J56" s="632" t="s">
        <v>763</v>
      </c>
      <c r="K56" s="632" t="s">
        <v>764</v>
      </c>
      <c r="L56" s="634">
        <v>72.189999999999969</v>
      </c>
      <c r="M56" s="634">
        <v>1</v>
      </c>
      <c r="N56" s="635">
        <v>72.189999999999969</v>
      </c>
    </row>
    <row r="57" spans="1:14" ht="14.4" customHeight="1" x14ac:dyDescent="0.3">
      <c r="A57" s="630" t="s">
        <v>556</v>
      </c>
      <c r="B57" s="631" t="s">
        <v>557</v>
      </c>
      <c r="C57" s="632" t="s">
        <v>563</v>
      </c>
      <c r="D57" s="633" t="s">
        <v>1610</v>
      </c>
      <c r="E57" s="632" t="s">
        <v>577</v>
      </c>
      <c r="F57" s="633" t="s">
        <v>1613</v>
      </c>
      <c r="G57" s="632" t="s">
        <v>578</v>
      </c>
      <c r="H57" s="632" t="s">
        <v>765</v>
      </c>
      <c r="I57" s="632" t="s">
        <v>766</v>
      </c>
      <c r="J57" s="632" t="s">
        <v>767</v>
      </c>
      <c r="K57" s="632" t="s">
        <v>768</v>
      </c>
      <c r="L57" s="634">
        <v>180.14988436078283</v>
      </c>
      <c r="M57" s="634">
        <v>1</v>
      </c>
      <c r="N57" s="635">
        <v>180.14988436078283</v>
      </c>
    </row>
    <row r="58" spans="1:14" ht="14.4" customHeight="1" x14ac:dyDescent="0.3">
      <c r="A58" s="630" t="s">
        <v>556</v>
      </c>
      <c r="B58" s="631" t="s">
        <v>557</v>
      </c>
      <c r="C58" s="632" t="s">
        <v>563</v>
      </c>
      <c r="D58" s="633" t="s">
        <v>1610</v>
      </c>
      <c r="E58" s="632" t="s">
        <v>577</v>
      </c>
      <c r="F58" s="633" t="s">
        <v>1613</v>
      </c>
      <c r="G58" s="632" t="s">
        <v>578</v>
      </c>
      <c r="H58" s="632" t="s">
        <v>769</v>
      </c>
      <c r="I58" s="632" t="s">
        <v>770</v>
      </c>
      <c r="J58" s="632" t="s">
        <v>771</v>
      </c>
      <c r="K58" s="632" t="s">
        <v>772</v>
      </c>
      <c r="L58" s="634">
        <v>27.469915087588575</v>
      </c>
      <c r="M58" s="634">
        <v>3</v>
      </c>
      <c r="N58" s="635">
        <v>82.409745262765725</v>
      </c>
    </row>
    <row r="59" spans="1:14" ht="14.4" customHeight="1" x14ac:dyDescent="0.3">
      <c r="A59" s="630" t="s">
        <v>556</v>
      </c>
      <c r="B59" s="631" t="s">
        <v>557</v>
      </c>
      <c r="C59" s="632" t="s">
        <v>563</v>
      </c>
      <c r="D59" s="633" t="s">
        <v>1610</v>
      </c>
      <c r="E59" s="632" t="s">
        <v>577</v>
      </c>
      <c r="F59" s="633" t="s">
        <v>1613</v>
      </c>
      <c r="G59" s="632" t="s">
        <v>578</v>
      </c>
      <c r="H59" s="632" t="s">
        <v>773</v>
      </c>
      <c r="I59" s="632" t="s">
        <v>774</v>
      </c>
      <c r="J59" s="632" t="s">
        <v>775</v>
      </c>
      <c r="K59" s="632" t="s">
        <v>776</v>
      </c>
      <c r="L59" s="634">
        <v>198.43999999999994</v>
      </c>
      <c r="M59" s="634">
        <v>1</v>
      </c>
      <c r="N59" s="635">
        <v>198.43999999999994</v>
      </c>
    </row>
    <row r="60" spans="1:14" ht="14.4" customHeight="1" x14ac:dyDescent="0.3">
      <c r="A60" s="630" t="s">
        <v>556</v>
      </c>
      <c r="B60" s="631" t="s">
        <v>557</v>
      </c>
      <c r="C60" s="632" t="s">
        <v>563</v>
      </c>
      <c r="D60" s="633" t="s">
        <v>1610</v>
      </c>
      <c r="E60" s="632" t="s">
        <v>577</v>
      </c>
      <c r="F60" s="633" t="s">
        <v>1613</v>
      </c>
      <c r="G60" s="632" t="s">
        <v>578</v>
      </c>
      <c r="H60" s="632" t="s">
        <v>777</v>
      </c>
      <c r="I60" s="632" t="s">
        <v>778</v>
      </c>
      <c r="J60" s="632" t="s">
        <v>779</v>
      </c>
      <c r="K60" s="632" t="s">
        <v>780</v>
      </c>
      <c r="L60" s="634">
        <v>28.168561110404255</v>
      </c>
      <c r="M60" s="634">
        <v>7</v>
      </c>
      <c r="N60" s="635">
        <v>197.17992777282979</v>
      </c>
    </row>
    <row r="61" spans="1:14" ht="14.4" customHeight="1" x14ac:dyDescent="0.3">
      <c r="A61" s="630" t="s">
        <v>556</v>
      </c>
      <c r="B61" s="631" t="s">
        <v>557</v>
      </c>
      <c r="C61" s="632" t="s">
        <v>563</v>
      </c>
      <c r="D61" s="633" t="s">
        <v>1610</v>
      </c>
      <c r="E61" s="632" t="s">
        <v>577</v>
      </c>
      <c r="F61" s="633" t="s">
        <v>1613</v>
      </c>
      <c r="G61" s="632" t="s">
        <v>578</v>
      </c>
      <c r="H61" s="632" t="s">
        <v>781</v>
      </c>
      <c r="I61" s="632" t="s">
        <v>782</v>
      </c>
      <c r="J61" s="632" t="s">
        <v>783</v>
      </c>
      <c r="K61" s="632" t="s">
        <v>784</v>
      </c>
      <c r="L61" s="634">
        <v>218.178</v>
      </c>
      <c r="M61" s="634">
        <v>3</v>
      </c>
      <c r="N61" s="635">
        <v>654.53399999999999</v>
      </c>
    </row>
    <row r="62" spans="1:14" ht="14.4" customHeight="1" x14ac:dyDescent="0.3">
      <c r="A62" s="630" t="s">
        <v>556</v>
      </c>
      <c r="B62" s="631" t="s">
        <v>557</v>
      </c>
      <c r="C62" s="632" t="s">
        <v>563</v>
      </c>
      <c r="D62" s="633" t="s">
        <v>1610</v>
      </c>
      <c r="E62" s="632" t="s">
        <v>577</v>
      </c>
      <c r="F62" s="633" t="s">
        <v>1613</v>
      </c>
      <c r="G62" s="632" t="s">
        <v>578</v>
      </c>
      <c r="H62" s="632" t="s">
        <v>785</v>
      </c>
      <c r="I62" s="632" t="s">
        <v>238</v>
      </c>
      <c r="J62" s="632" t="s">
        <v>786</v>
      </c>
      <c r="K62" s="632"/>
      <c r="L62" s="634">
        <v>191.131</v>
      </c>
      <c r="M62" s="634">
        <v>8</v>
      </c>
      <c r="N62" s="635">
        <v>1529.048</v>
      </c>
    </row>
    <row r="63" spans="1:14" ht="14.4" customHeight="1" x14ac:dyDescent="0.3">
      <c r="A63" s="630" t="s">
        <v>556</v>
      </c>
      <c r="B63" s="631" t="s">
        <v>557</v>
      </c>
      <c r="C63" s="632" t="s">
        <v>563</v>
      </c>
      <c r="D63" s="633" t="s">
        <v>1610</v>
      </c>
      <c r="E63" s="632" t="s">
        <v>577</v>
      </c>
      <c r="F63" s="633" t="s">
        <v>1613</v>
      </c>
      <c r="G63" s="632" t="s">
        <v>578</v>
      </c>
      <c r="H63" s="632" t="s">
        <v>787</v>
      </c>
      <c r="I63" s="632" t="s">
        <v>238</v>
      </c>
      <c r="J63" s="632" t="s">
        <v>788</v>
      </c>
      <c r="K63" s="632"/>
      <c r="L63" s="634">
        <v>99.052499999999995</v>
      </c>
      <c r="M63" s="634">
        <v>12</v>
      </c>
      <c r="N63" s="635">
        <v>1188.6299999999999</v>
      </c>
    </row>
    <row r="64" spans="1:14" ht="14.4" customHeight="1" x14ac:dyDescent="0.3">
      <c r="A64" s="630" t="s">
        <v>556</v>
      </c>
      <c r="B64" s="631" t="s">
        <v>557</v>
      </c>
      <c r="C64" s="632" t="s">
        <v>563</v>
      </c>
      <c r="D64" s="633" t="s">
        <v>1610</v>
      </c>
      <c r="E64" s="632" t="s">
        <v>577</v>
      </c>
      <c r="F64" s="633" t="s">
        <v>1613</v>
      </c>
      <c r="G64" s="632" t="s">
        <v>578</v>
      </c>
      <c r="H64" s="632" t="s">
        <v>789</v>
      </c>
      <c r="I64" s="632" t="s">
        <v>790</v>
      </c>
      <c r="J64" s="632" t="s">
        <v>791</v>
      </c>
      <c r="K64" s="632" t="s">
        <v>792</v>
      </c>
      <c r="L64" s="634">
        <v>59.95</v>
      </c>
      <c r="M64" s="634">
        <v>2</v>
      </c>
      <c r="N64" s="635">
        <v>119.9</v>
      </c>
    </row>
    <row r="65" spans="1:14" ht="14.4" customHeight="1" x14ac:dyDescent="0.3">
      <c r="A65" s="630" t="s">
        <v>556</v>
      </c>
      <c r="B65" s="631" t="s">
        <v>557</v>
      </c>
      <c r="C65" s="632" t="s">
        <v>563</v>
      </c>
      <c r="D65" s="633" t="s">
        <v>1610</v>
      </c>
      <c r="E65" s="632" t="s">
        <v>577</v>
      </c>
      <c r="F65" s="633" t="s">
        <v>1613</v>
      </c>
      <c r="G65" s="632" t="s">
        <v>578</v>
      </c>
      <c r="H65" s="632" t="s">
        <v>793</v>
      </c>
      <c r="I65" s="632" t="s">
        <v>794</v>
      </c>
      <c r="J65" s="632" t="s">
        <v>795</v>
      </c>
      <c r="K65" s="632" t="s">
        <v>796</v>
      </c>
      <c r="L65" s="634">
        <v>63.479999999999961</v>
      </c>
      <c r="M65" s="634">
        <v>1</v>
      </c>
      <c r="N65" s="635">
        <v>63.479999999999961</v>
      </c>
    </row>
    <row r="66" spans="1:14" ht="14.4" customHeight="1" x14ac:dyDescent="0.3">
      <c r="A66" s="630" t="s">
        <v>556</v>
      </c>
      <c r="B66" s="631" t="s">
        <v>557</v>
      </c>
      <c r="C66" s="632" t="s">
        <v>563</v>
      </c>
      <c r="D66" s="633" t="s">
        <v>1610</v>
      </c>
      <c r="E66" s="632" t="s">
        <v>577</v>
      </c>
      <c r="F66" s="633" t="s">
        <v>1613</v>
      </c>
      <c r="G66" s="632" t="s">
        <v>578</v>
      </c>
      <c r="H66" s="632" t="s">
        <v>797</v>
      </c>
      <c r="I66" s="632" t="s">
        <v>798</v>
      </c>
      <c r="J66" s="632" t="s">
        <v>799</v>
      </c>
      <c r="K66" s="632" t="s">
        <v>800</v>
      </c>
      <c r="L66" s="634">
        <v>112.38</v>
      </c>
      <c r="M66" s="634">
        <v>4</v>
      </c>
      <c r="N66" s="635">
        <v>449.52</v>
      </c>
    </row>
    <row r="67" spans="1:14" ht="14.4" customHeight="1" x14ac:dyDescent="0.3">
      <c r="A67" s="630" t="s">
        <v>556</v>
      </c>
      <c r="B67" s="631" t="s">
        <v>557</v>
      </c>
      <c r="C67" s="632" t="s">
        <v>563</v>
      </c>
      <c r="D67" s="633" t="s">
        <v>1610</v>
      </c>
      <c r="E67" s="632" t="s">
        <v>577</v>
      </c>
      <c r="F67" s="633" t="s">
        <v>1613</v>
      </c>
      <c r="G67" s="632" t="s">
        <v>578</v>
      </c>
      <c r="H67" s="632" t="s">
        <v>801</v>
      </c>
      <c r="I67" s="632" t="s">
        <v>802</v>
      </c>
      <c r="J67" s="632" t="s">
        <v>803</v>
      </c>
      <c r="K67" s="632" t="s">
        <v>804</v>
      </c>
      <c r="L67" s="634">
        <v>700.3</v>
      </c>
      <c r="M67" s="634">
        <v>1</v>
      </c>
      <c r="N67" s="635">
        <v>700.3</v>
      </c>
    </row>
    <row r="68" spans="1:14" ht="14.4" customHeight="1" x14ac:dyDescent="0.3">
      <c r="A68" s="630" t="s">
        <v>556</v>
      </c>
      <c r="B68" s="631" t="s">
        <v>557</v>
      </c>
      <c r="C68" s="632" t="s">
        <v>563</v>
      </c>
      <c r="D68" s="633" t="s">
        <v>1610</v>
      </c>
      <c r="E68" s="632" t="s">
        <v>577</v>
      </c>
      <c r="F68" s="633" t="s">
        <v>1613</v>
      </c>
      <c r="G68" s="632" t="s">
        <v>578</v>
      </c>
      <c r="H68" s="632" t="s">
        <v>805</v>
      </c>
      <c r="I68" s="632" t="s">
        <v>806</v>
      </c>
      <c r="J68" s="632" t="s">
        <v>807</v>
      </c>
      <c r="K68" s="632" t="s">
        <v>808</v>
      </c>
      <c r="L68" s="634">
        <v>119.74959895450968</v>
      </c>
      <c r="M68" s="634">
        <v>1</v>
      </c>
      <c r="N68" s="635">
        <v>119.74959895450968</v>
      </c>
    </row>
    <row r="69" spans="1:14" ht="14.4" customHeight="1" x14ac:dyDescent="0.3">
      <c r="A69" s="630" t="s">
        <v>556</v>
      </c>
      <c r="B69" s="631" t="s">
        <v>557</v>
      </c>
      <c r="C69" s="632" t="s">
        <v>563</v>
      </c>
      <c r="D69" s="633" t="s">
        <v>1610</v>
      </c>
      <c r="E69" s="632" t="s">
        <v>577</v>
      </c>
      <c r="F69" s="633" t="s">
        <v>1613</v>
      </c>
      <c r="G69" s="632" t="s">
        <v>578</v>
      </c>
      <c r="H69" s="632" t="s">
        <v>809</v>
      </c>
      <c r="I69" s="632" t="s">
        <v>810</v>
      </c>
      <c r="J69" s="632" t="s">
        <v>811</v>
      </c>
      <c r="K69" s="632" t="s">
        <v>812</v>
      </c>
      <c r="L69" s="634">
        <v>117.32971066699399</v>
      </c>
      <c r="M69" s="634">
        <v>2</v>
      </c>
      <c r="N69" s="635">
        <v>234.65942133398798</v>
      </c>
    </row>
    <row r="70" spans="1:14" ht="14.4" customHeight="1" x14ac:dyDescent="0.3">
      <c r="A70" s="630" t="s">
        <v>556</v>
      </c>
      <c r="B70" s="631" t="s">
        <v>557</v>
      </c>
      <c r="C70" s="632" t="s">
        <v>563</v>
      </c>
      <c r="D70" s="633" t="s">
        <v>1610</v>
      </c>
      <c r="E70" s="632" t="s">
        <v>577</v>
      </c>
      <c r="F70" s="633" t="s">
        <v>1613</v>
      </c>
      <c r="G70" s="632" t="s">
        <v>578</v>
      </c>
      <c r="H70" s="632" t="s">
        <v>813</v>
      </c>
      <c r="I70" s="632" t="s">
        <v>814</v>
      </c>
      <c r="J70" s="632" t="s">
        <v>815</v>
      </c>
      <c r="K70" s="632" t="s">
        <v>816</v>
      </c>
      <c r="L70" s="634">
        <v>67.100000000000009</v>
      </c>
      <c r="M70" s="634">
        <v>3</v>
      </c>
      <c r="N70" s="635">
        <v>201.3</v>
      </c>
    </row>
    <row r="71" spans="1:14" ht="14.4" customHeight="1" x14ac:dyDescent="0.3">
      <c r="A71" s="630" t="s">
        <v>556</v>
      </c>
      <c r="B71" s="631" t="s">
        <v>557</v>
      </c>
      <c r="C71" s="632" t="s">
        <v>563</v>
      </c>
      <c r="D71" s="633" t="s">
        <v>1610</v>
      </c>
      <c r="E71" s="632" t="s">
        <v>577</v>
      </c>
      <c r="F71" s="633" t="s">
        <v>1613</v>
      </c>
      <c r="G71" s="632" t="s">
        <v>578</v>
      </c>
      <c r="H71" s="632" t="s">
        <v>817</v>
      </c>
      <c r="I71" s="632" t="s">
        <v>818</v>
      </c>
      <c r="J71" s="632" t="s">
        <v>819</v>
      </c>
      <c r="K71" s="632" t="s">
        <v>820</v>
      </c>
      <c r="L71" s="634">
        <v>42.29</v>
      </c>
      <c r="M71" s="634">
        <v>1</v>
      </c>
      <c r="N71" s="635">
        <v>42.29</v>
      </c>
    </row>
    <row r="72" spans="1:14" ht="14.4" customHeight="1" x14ac:dyDescent="0.3">
      <c r="A72" s="630" t="s">
        <v>556</v>
      </c>
      <c r="B72" s="631" t="s">
        <v>557</v>
      </c>
      <c r="C72" s="632" t="s">
        <v>563</v>
      </c>
      <c r="D72" s="633" t="s">
        <v>1610</v>
      </c>
      <c r="E72" s="632" t="s">
        <v>577</v>
      </c>
      <c r="F72" s="633" t="s">
        <v>1613</v>
      </c>
      <c r="G72" s="632" t="s">
        <v>578</v>
      </c>
      <c r="H72" s="632" t="s">
        <v>821</v>
      </c>
      <c r="I72" s="632" t="s">
        <v>822</v>
      </c>
      <c r="J72" s="632" t="s">
        <v>823</v>
      </c>
      <c r="K72" s="632" t="s">
        <v>824</v>
      </c>
      <c r="L72" s="634">
        <v>138.81445063519112</v>
      </c>
      <c r="M72" s="634">
        <v>2</v>
      </c>
      <c r="N72" s="635">
        <v>277.62890127038224</v>
      </c>
    </row>
    <row r="73" spans="1:14" ht="14.4" customHeight="1" x14ac:dyDescent="0.3">
      <c r="A73" s="630" t="s">
        <v>556</v>
      </c>
      <c r="B73" s="631" t="s">
        <v>557</v>
      </c>
      <c r="C73" s="632" t="s">
        <v>563</v>
      </c>
      <c r="D73" s="633" t="s">
        <v>1610</v>
      </c>
      <c r="E73" s="632" t="s">
        <v>577</v>
      </c>
      <c r="F73" s="633" t="s">
        <v>1613</v>
      </c>
      <c r="G73" s="632" t="s">
        <v>578</v>
      </c>
      <c r="H73" s="632" t="s">
        <v>825</v>
      </c>
      <c r="I73" s="632" t="s">
        <v>826</v>
      </c>
      <c r="J73" s="632" t="s">
        <v>827</v>
      </c>
      <c r="K73" s="632" t="s">
        <v>828</v>
      </c>
      <c r="L73" s="634">
        <v>42.489830161807944</v>
      </c>
      <c r="M73" s="634">
        <v>6</v>
      </c>
      <c r="N73" s="635">
        <v>254.93898097084767</v>
      </c>
    </row>
    <row r="74" spans="1:14" ht="14.4" customHeight="1" x14ac:dyDescent="0.3">
      <c r="A74" s="630" t="s">
        <v>556</v>
      </c>
      <c r="B74" s="631" t="s">
        <v>557</v>
      </c>
      <c r="C74" s="632" t="s">
        <v>563</v>
      </c>
      <c r="D74" s="633" t="s">
        <v>1610</v>
      </c>
      <c r="E74" s="632" t="s">
        <v>577</v>
      </c>
      <c r="F74" s="633" t="s">
        <v>1613</v>
      </c>
      <c r="G74" s="632" t="s">
        <v>578</v>
      </c>
      <c r="H74" s="632" t="s">
        <v>829</v>
      </c>
      <c r="I74" s="632" t="s">
        <v>238</v>
      </c>
      <c r="J74" s="632" t="s">
        <v>830</v>
      </c>
      <c r="K74" s="632"/>
      <c r="L74" s="634">
        <v>29.504999999999999</v>
      </c>
      <c r="M74" s="634">
        <v>8</v>
      </c>
      <c r="N74" s="635">
        <v>236.04</v>
      </c>
    </row>
    <row r="75" spans="1:14" ht="14.4" customHeight="1" x14ac:dyDescent="0.3">
      <c r="A75" s="630" t="s">
        <v>556</v>
      </c>
      <c r="B75" s="631" t="s">
        <v>557</v>
      </c>
      <c r="C75" s="632" t="s">
        <v>563</v>
      </c>
      <c r="D75" s="633" t="s">
        <v>1610</v>
      </c>
      <c r="E75" s="632" t="s">
        <v>577</v>
      </c>
      <c r="F75" s="633" t="s">
        <v>1613</v>
      </c>
      <c r="G75" s="632" t="s">
        <v>578</v>
      </c>
      <c r="H75" s="632" t="s">
        <v>831</v>
      </c>
      <c r="I75" s="632" t="s">
        <v>832</v>
      </c>
      <c r="J75" s="632" t="s">
        <v>833</v>
      </c>
      <c r="K75" s="632" t="s">
        <v>834</v>
      </c>
      <c r="L75" s="634">
        <v>191.65</v>
      </c>
      <c r="M75" s="634">
        <v>1</v>
      </c>
      <c r="N75" s="635">
        <v>191.65</v>
      </c>
    </row>
    <row r="76" spans="1:14" ht="14.4" customHeight="1" x14ac:dyDescent="0.3">
      <c r="A76" s="630" t="s">
        <v>556</v>
      </c>
      <c r="B76" s="631" t="s">
        <v>557</v>
      </c>
      <c r="C76" s="632" t="s">
        <v>563</v>
      </c>
      <c r="D76" s="633" t="s">
        <v>1610</v>
      </c>
      <c r="E76" s="632" t="s">
        <v>577</v>
      </c>
      <c r="F76" s="633" t="s">
        <v>1613</v>
      </c>
      <c r="G76" s="632" t="s">
        <v>578</v>
      </c>
      <c r="H76" s="632" t="s">
        <v>835</v>
      </c>
      <c r="I76" s="632" t="s">
        <v>836</v>
      </c>
      <c r="J76" s="632" t="s">
        <v>837</v>
      </c>
      <c r="K76" s="632" t="s">
        <v>834</v>
      </c>
      <c r="L76" s="634">
        <v>237.64999902215499</v>
      </c>
      <c r="M76" s="634">
        <v>1</v>
      </c>
      <c r="N76" s="635">
        <v>237.64999902215499</v>
      </c>
    </row>
    <row r="77" spans="1:14" ht="14.4" customHeight="1" x14ac:dyDescent="0.3">
      <c r="A77" s="630" t="s">
        <v>556</v>
      </c>
      <c r="B77" s="631" t="s">
        <v>557</v>
      </c>
      <c r="C77" s="632" t="s">
        <v>563</v>
      </c>
      <c r="D77" s="633" t="s">
        <v>1610</v>
      </c>
      <c r="E77" s="632" t="s">
        <v>577</v>
      </c>
      <c r="F77" s="633" t="s">
        <v>1613</v>
      </c>
      <c r="G77" s="632" t="s">
        <v>578</v>
      </c>
      <c r="H77" s="632" t="s">
        <v>838</v>
      </c>
      <c r="I77" s="632" t="s">
        <v>839</v>
      </c>
      <c r="J77" s="632" t="s">
        <v>840</v>
      </c>
      <c r="K77" s="632" t="s">
        <v>841</v>
      </c>
      <c r="L77" s="634">
        <v>49.998329455941715</v>
      </c>
      <c r="M77" s="634">
        <v>25</v>
      </c>
      <c r="N77" s="635">
        <v>1249.9582363985428</v>
      </c>
    </row>
    <row r="78" spans="1:14" ht="14.4" customHeight="1" x14ac:dyDescent="0.3">
      <c r="A78" s="630" t="s">
        <v>556</v>
      </c>
      <c r="B78" s="631" t="s">
        <v>557</v>
      </c>
      <c r="C78" s="632" t="s">
        <v>563</v>
      </c>
      <c r="D78" s="633" t="s">
        <v>1610</v>
      </c>
      <c r="E78" s="632" t="s">
        <v>577</v>
      </c>
      <c r="F78" s="633" t="s">
        <v>1613</v>
      </c>
      <c r="G78" s="632" t="s">
        <v>578</v>
      </c>
      <c r="H78" s="632" t="s">
        <v>842</v>
      </c>
      <c r="I78" s="632" t="s">
        <v>843</v>
      </c>
      <c r="J78" s="632" t="s">
        <v>844</v>
      </c>
      <c r="K78" s="632" t="s">
        <v>845</v>
      </c>
      <c r="L78" s="634">
        <v>1100.73</v>
      </c>
      <c r="M78" s="634">
        <v>1</v>
      </c>
      <c r="N78" s="635">
        <v>1100.73</v>
      </c>
    </row>
    <row r="79" spans="1:14" ht="14.4" customHeight="1" x14ac:dyDescent="0.3">
      <c r="A79" s="630" t="s">
        <v>556</v>
      </c>
      <c r="B79" s="631" t="s">
        <v>557</v>
      </c>
      <c r="C79" s="632" t="s">
        <v>563</v>
      </c>
      <c r="D79" s="633" t="s">
        <v>1610</v>
      </c>
      <c r="E79" s="632" t="s">
        <v>577</v>
      </c>
      <c r="F79" s="633" t="s">
        <v>1613</v>
      </c>
      <c r="G79" s="632" t="s">
        <v>578</v>
      </c>
      <c r="H79" s="632" t="s">
        <v>846</v>
      </c>
      <c r="I79" s="632" t="s">
        <v>238</v>
      </c>
      <c r="J79" s="632" t="s">
        <v>847</v>
      </c>
      <c r="K79" s="632"/>
      <c r="L79" s="634">
        <v>92.141997876259779</v>
      </c>
      <c r="M79" s="634">
        <v>2</v>
      </c>
      <c r="N79" s="635">
        <v>184.28399575251956</v>
      </c>
    </row>
    <row r="80" spans="1:14" ht="14.4" customHeight="1" x14ac:dyDescent="0.3">
      <c r="A80" s="630" t="s">
        <v>556</v>
      </c>
      <c r="B80" s="631" t="s">
        <v>557</v>
      </c>
      <c r="C80" s="632" t="s">
        <v>563</v>
      </c>
      <c r="D80" s="633" t="s">
        <v>1610</v>
      </c>
      <c r="E80" s="632" t="s">
        <v>577</v>
      </c>
      <c r="F80" s="633" t="s">
        <v>1613</v>
      </c>
      <c r="G80" s="632" t="s">
        <v>578</v>
      </c>
      <c r="H80" s="632" t="s">
        <v>848</v>
      </c>
      <c r="I80" s="632" t="s">
        <v>849</v>
      </c>
      <c r="J80" s="632" t="s">
        <v>850</v>
      </c>
      <c r="K80" s="632" t="s">
        <v>851</v>
      </c>
      <c r="L80" s="634">
        <v>109.47000000000003</v>
      </c>
      <c r="M80" s="634">
        <v>1</v>
      </c>
      <c r="N80" s="635">
        <v>109.47000000000003</v>
      </c>
    </row>
    <row r="81" spans="1:14" ht="14.4" customHeight="1" x14ac:dyDescent="0.3">
      <c r="A81" s="630" t="s">
        <v>556</v>
      </c>
      <c r="B81" s="631" t="s">
        <v>557</v>
      </c>
      <c r="C81" s="632" t="s">
        <v>563</v>
      </c>
      <c r="D81" s="633" t="s">
        <v>1610</v>
      </c>
      <c r="E81" s="632" t="s">
        <v>577</v>
      </c>
      <c r="F81" s="633" t="s">
        <v>1613</v>
      </c>
      <c r="G81" s="632" t="s">
        <v>578</v>
      </c>
      <c r="H81" s="632" t="s">
        <v>852</v>
      </c>
      <c r="I81" s="632" t="s">
        <v>853</v>
      </c>
      <c r="J81" s="632" t="s">
        <v>854</v>
      </c>
      <c r="K81" s="632" t="s">
        <v>855</v>
      </c>
      <c r="L81" s="634">
        <v>128.41</v>
      </c>
      <c r="M81" s="634">
        <v>1</v>
      </c>
      <c r="N81" s="635">
        <v>128.41</v>
      </c>
    </row>
    <row r="82" spans="1:14" ht="14.4" customHeight="1" x14ac:dyDescent="0.3">
      <c r="A82" s="630" t="s">
        <v>556</v>
      </c>
      <c r="B82" s="631" t="s">
        <v>557</v>
      </c>
      <c r="C82" s="632" t="s">
        <v>563</v>
      </c>
      <c r="D82" s="633" t="s">
        <v>1610</v>
      </c>
      <c r="E82" s="632" t="s">
        <v>577</v>
      </c>
      <c r="F82" s="633" t="s">
        <v>1613</v>
      </c>
      <c r="G82" s="632" t="s">
        <v>578</v>
      </c>
      <c r="H82" s="632" t="s">
        <v>856</v>
      </c>
      <c r="I82" s="632" t="s">
        <v>238</v>
      </c>
      <c r="J82" s="632" t="s">
        <v>857</v>
      </c>
      <c r="K82" s="632"/>
      <c r="L82" s="634">
        <v>162.04454349510283</v>
      </c>
      <c r="M82" s="634">
        <v>3</v>
      </c>
      <c r="N82" s="635">
        <v>486.13363048530846</v>
      </c>
    </row>
    <row r="83" spans="1:14" ht="14.4" customHeight="1" x14ac:dyDescent="0.3">
      <c r="A83" s="630" t="s">
        <v>556</v>
      </c>
      <c r="B83" s="631" t="s">
        <v>557</v>
      </c>
      <c r="C83" s="632" t="s">
        <v>563</v>
      </c>
      <c r="D83" s="633" t="s">
        <v>1610</v>
      </c>
      <c r="E83" s="632" t="s">
        <v>577</v>
      </c>
      <c r="F83" s="633" t="s">
        <v>1613</v>
      </c>
      <c r="G83" s="632" t="s">
        <v>578</v>
      </c>
      <c r="H83" s="632" t="s">
        <v>858</v>
      </c>
      <c r="I83" s="632" t="s">
        <v>859</v>
      </c>
      <c r="J83" s="632" t="s">
        <v>860</v>
      </c>
      <c r="K83" s="632" t="s">
        <v>861</v>
      </c>
      <c r="L83" s="634">
        <v>32.890000000000008</v>
      </c>
      <c r="M83" s="634">
        <v>3</v>
      </c>
      <c r="N83" s="635">
        <v>98.670000000000016</v>
      </c>
    </row>
    <row r="84" spans="1:14" ht="14.4" customHeight="1" x14ac:dyDescent="0.3">
      <c r="A84" s="630" t="s">
        <v>556</v>
      </c>
      <c r="B84" s="631" t="s">
        <v>557</v>
      </c>
      <c r="C84" s="632" t="s">
        <v>563</v>
      </c>
      <c r="D84" s="633" t="s">
        <v>1610</v>
      </c>
      <c r="E84" s="632" t="s">
        <v>577</v>
      </c>
      <c r="F84" s="633" t="s">
        <v>1613</v>
      </c>
      <c r="G84" s="632" t="s">
        <v>578</v>
      </c>
      <c r="H84" s="632" t="s">
        <v>862</v>
      </c>
      <c r="I84" s="632" t="s">
        <v>863</v>
      </c>
      <c r="J84" s="632" t="s">
        <v>864</v>
      </c>
      <c r="K84" s="632" t="s">
        <v>865</v>
      </c>
      <c r="L84" s="634">
        <v>128.16999999999999</v>
      </c>
      <c r="M84" s="634">
        <v>2</v>
      </c>
      <c r="N84" s="635">
        <v>256.33999999999997</v>
      </c>
    </row>
    <row r="85" spans="1:14" ht="14.4" customHeight="1" x14ac:dyDescent="0.3">
      <c r="A85" s="630" t="s">
        <v>556</v>
      </c>
      <c r="B85" s="631" t="s">
        <v>557</v>
      </c>
      <c r="C85" s="632" t="s">
        <v>563</v>
      </c>
      <c r="D85" s="633" t="s">
        <v>1610</v>
      </c>
      <c r="E85" s="632" t="s">
        <v>577</v>
      </c>
      <c r="F85" s="633" t="s">
        <v>1613</v>
      </c>
      <c r="G85" s="632" t="s">
        <v>578</v>
      </c>
      <c r="H85" s="632" t="s">
        <v>866</v>
      </c>
      <c r="I85" s="632" t="s">
        <v>867</v>
      </c>
      <c r="J85" s="632" t="s">
        <v>868</v>
      </c>
      <c r="K85" s="632" t="s">
        <v>869</v>
      </c>
      <c r="L85" s="634">
        <v>306.31</v>
      </c>
      <c r="M85" s="634">
        <v>1</v>
      </c>
      <c r="N85" s="635">
        <v>306.31</v>
      </c>
    </row>
    <row r="86" spans="1:14" ht="14.4" customHeight="1" x14ac:dyDescent="0.3">
      <c r="A86" s="630" t="s">
        <v>556</v>
      </c>
      <c r="B86" s="631" t="s">
        <v>557</v>
      </c>
      <c r="C86" s="632" t="s">
        <v>563</v>
      </c>
      <c r="D86" s="633" t="s">
        <v>1610</v>
      </c>
      <c r="E86" s="632" t="s">
        <v>577</v>
      </c>
      <c r="F86" s="633" t="s">
        <v>1613</v>
      </c>
      <c r="G86" s="632" t="s">
        <v>578</v>
      </c>
      <c r="H86" s="632" t="s">
        <v>870</v>
      </c>
      <c r="I86" s="632" t="s">
        <v>871</v>
      </c>
      <c r="J86" s="632" t="s">
        <v>872</v>
      </c>
      <c r="K86" s="632" t="s">
        <v>873</v>
      </c>
      <c r="L86" s="634">
        <v>111.19</v>
      </c>
      <c r="M86" s="634">
        <v>3</v>
      </c>
      <c r="N86" s="635">
        <v>333.57</v>
      </c>
    </row>
    <row r="87" spans="1:14" ht="14.4" customHeight="1" x14ac:dyDescent="0.3">
      <c r="A87" s="630" t="s">
        <v>556</v>
      </c>
      <c r="B87" s="631" t="s">
        <v>557</v>
      </c>
      <c r="C87" s="632" t="s">
        <v>563</v>
      </c>
      <c r="D87" s="633" t="s">
        <v>1610</v>
      </c>
      <c r="E87" s="632" t="s">
        <v>577</v>
      </c>
      <c r="F87" s="633" t="s">
        <v>1613</v>
      </c>
      <c r="G87" s="632" t="s">
        <v>578</v>
      </c>
      <c r="H87" s="632" t="s">
        <v>874</v>
      </c>
      <c r="I87" s="632" t="s">
        <v>875</v>
      </c>
      <c r="J87" s="632" t="s">
        <v>876</v>
      </c>
      <c r="K87" s="632" t="s">
        <v>877</v>
      </c>
      <c r="L87" s="634">
        <v>49.679834865020098</v>
      </c>
      <c r="M87" s="634">
        <v>1</v>
      </c>
      <c r="N87" s="635">
        <v>49.679834865020098</v>
      </c>
    </row>
    <row r="88" spans="1:14" ht="14.4" customHeight="1" x14ac:dyDescent="0.3">
      <c r="A88" s="630" t="s">
        <v>556</v>
      </c>
      <c r="B88" s="631" t="s">
        <v>557</v>
      </c>
      <c r="C88" s="632" t="s">
        <v>563</v>
      </c>
      <c r="D88" s="633" t="s">
        <v>1610</v>
      </c>
      <c r="E88" s="632" t="s">
        <v>577</v>
      </c>
      <c r="F88" s="633" t="s">
        <v>1613</v>
      </c>
      <c r="G88" s="632" t="s">
        <v>578</v>
      </c>
      <c r="H88" s="632" t="s">
        <v>878</v>
      </c>
      <c r="I88" s="632" t="s">
        <v>879</v>
      </c>
      <c r="J88" s="632" t="s">
        <v>880</v>
      </c>
      <c r="K88" s="632" t="s">
        <v>881</v>
      </c>
      <c r="L88" s="634">
        <v>58.715588119578371</v>
      </c>
      <c r="M88" s="634">
        <v>102</v>
      </c>
      <c r="N88" s="635">
        <v>5988.9899881969941</v>
      </c>
    </row>
    <row r="89" spans="1:14" ht="14.4" customHeight="1" x14ac:dyDescent="0.3">
      <c r="A89" s="630" t="s">
        <v>556</v>
      </c>
      <c r="B89" s="631" t="s">
        <v>557</v>
      </c>
      <c r="C89" s="632" t="s">
        <v>563</v>
      </c>
      <c r="D89" s="633" t="s">
        <v>1610</v>
      </c>
      <c r="E89" s="632" t="s">
        <v>577</v>
      </c>
      <c r="F89" s="633" t="s">
        <v>1613</v>
      </c>
      <c r="G89" s="632" t="s">
        <v>578</v>
      </c>
      <c r="H89" s="632" t="s">
        <v>882</v>
      </c>
      <c r="I89" s="632" t="s">
        <v>883</v>
      </c>
      <c r="J89" s="632" t="s">
        <v>884</v>
      </c>
      <c r="K89" s="632" t="s">
        <v>885</v>
      </c>
      <c r="L89" s="634">
        <v>111.58452723850435</v>
      </c>
      <c r="M89" s="634">
        <v>24</v>
      </c>
      <c r="N89" s="635">
        <v>2678.0286537241045</v>
      </c>
    </row>
    <row r="90" spans="1:14" ht="14.4" customHeight="1" x14ac:dyDescent="0.3">
      <c r="A90" s="630" t="s">
        <v>556</v>
      </c>
      <c r="B90" s="631" t="s">
        <v>557</v>
      </c>
      <c r="C90" s="632" t="s">
        <v>563</v>
      </c>
      <c r="D90" s="633" t="s">
        <v>1610</v>
      </c>
      <c r="E90" s="632" t="s">
        <v>577</v>
      </c>
      <c r="F90" s="633" t="s">
        <v>1613</v>
      </c>
      <c r="G90" s="632" t="s">
        <v>578</v>
      </c>
      <c r="H90" s="632" t="s">
        <v>886</v>
      </c>
      <c r="I90" s="632" t="s">
        <v>238</v>
      </c>
      <c r="J90" s="632" t="s">
        <v>887</v>
      </c>
      <c r="K90" s="632"/>
      <c r="L90" s="634">
        <v>101.329999583063</v>
      </c>
      <c r="M90" s="634">
        <v>2</v>
      </c>
      <c r="N90" s="635">
        <v>202.659999166126</v>
      </c>
    </row>
    <row r="91" spans="1:14" ht="14.4" customHeight="1" x14ac:dyDescent="0.3">
      <c r="A91" s="630" t="s">
        <v>556</v>
      </c>
      <c r="B91" s="631" t="s">
        <v>557</v>
      </c>
      <c r="C91" s="632" t="s">
        <v>563</v>
      </c>
      <c r="D91" s="633" t="s">
        <v>1610</v>
      </c>
      <c r="E91" s="632" t="s">
        <v>577</v>
      </c>
      <c r="F91" s="633" t="s">
        <v>1613</v>
      </c>
      <c r="G91" s="632" t="s">
        <v>578</v>
      </c>
      <c r="H91" s="632" t="s">
        <v>888</v>
      </c>
      <c r="I91" s="632" t="s">
        <v>889</v>
      </c>
      <c r="J91" s="632" t="s">
        <v>890</v>
      </c>
      <c r="K91" s="632" t="s">
        <v>891</v>
      </c>
      <c r="L91" s="634">
        <v>31.949767113924576</v>
      </c>
      <c r="M91" s="634">
        <v>1</v>
      </c>
      <c r="N91" s="635">
        <v>31.949767113924576</v>
      </c>
    </row>
    <row r="92" spans="1:14" ht="14.4" customHeight="1" x14ac:dyDescent="0.3">
      <c r="A92" s="630" t="s">
        <v>556</v>
      </c>
      <c r="B92" s="631" t="s">
        <v>557</v>
      </c>
      <c r="C92" s="632" t="s">
        <v>563</v>
      </c>
      <c r="D92" s="633" t="s">
        <v>1610</v>
      </c>
      <c r="E92" s="632" t="s">
        <v>577</v>
      </c>
      <c r="F92" s="633" t="s">
        <v>1613</v>
      </c>
      <c r="G92" s="632" t="s">
        <v>578</v>
      </c>
      <c r="H92" s="632" t="s">
        <v>892</v>
      </c>
      <c r="I92" s="632" t="s">
        <v>893</v>
      </c>
      <c r="J92" s="632" t="s">
        <v>894</v>
      </c>
      <c r="K92" s="632" t="s">
        <v>685</v>
      </c>
      <c r="L92" s="634">
        <v>41.12</v>
      </c>
      <c r="M92" s="634">
        <v>1</v>
      </c>
      <c r="N92" s="635">
        <v>41.12</v>
      </c>
    </row>
    <row r="93" spans="1:14" ht="14.4" customHeight="1" x14ac:dyDescent="0.3">
      <c r="A93" s="630" t="s">
        <v>556</v>
      </c>
      <c r="B93" s="631" t="s">
        <v>557</v>
      </c>
      <c r="C93" s="632" t="s">
        <v>563</v>
      </c>
      <c r="D93" s="633" t="s">
        <v>1610</v>
      </c>
      <c r="E93" s="632" t="s">
        <v>577</v>
      </c>
      <c r="F93" s="633" t="s">
        <v>1613</v>
      </c>
      <c r="G93" s="632" t="s">
        <v>578</v>
      </c>
      <c r="H93" s="632" t="s">
        <v>895</v>
      </c>
      <c r="I93" s="632" t="s">
        <v>896</v>
      </c>
      <c r="J93" s="632" t="s">
        <v>897</v>
      </c>
      <c r="K93" s="632" t="s">
        <v>898</v>
      </c>
      <c r="L93" s="634">
        <v>117.7391519572483</v>
      </c>
      <c r="M93" s="634">
        <v>18</v>
      </c>
      <c r="N93" s="635">
        <v>2119.3047352304693</v>
      </c>
    </row>
    <row r="94" spans="1:14" ht="14.4" customHeight="1" x14ac:dyDescent="0.3">
      <c r="A94" s="630" t="s">
        <v>556</v>
      </c>
      <c r="B94" s="631" t="s">
        <v>557</v>
      </c>
      <c r="C94" s="632" t="s">
        <v>563</v>
      </c>
      <c r="D94" s="633" t="s">
        <v>1610</v>
      </c>
      <c r="E94" s="632" t="s">
        <v>577</v>
      </c>
      <c r="F94" s="633" t="s">
        <v>1613</v>
      </c>
      <c r="G94" s="632" t="s">
        <v>578</v>
      </c>
      <c r="H94" s="632" t="s">
        <v>899</v>
      </c>
      <c r="I94" s="632" t="s">
        <v>900</v>
      </c>
      <c r="J94" s="632" t="s">
        <v>901</v>
      </c>
      <c r="K94" s="632" t="s">
        <v>902</v>
      </c>
      <c r="L94" s="634">
        <v>131.50999999999996</v>
      </c>
      <c r="M94" s="634">
        <v>2</v>
      </c>
      <c r="N94" s="635">
        <v>263.01999999999992</v>
      </c>
    </row>
    <row r="95" spans="1:14" ht="14.4" customHeight="1" x14ac:dyDescent="0.3">
      <c r="A95" s="630" t="s">
        <v>556</v>
      </c>
      <c r="B95" s="631" t="s">
        <v>557</v>
      </c>
      <c r="C95" s="632" t="s">
        <v>563</v>
      </c>
      <c r="D95" s="633" t="s">
        <v>1610</v>
      </c>
      <c r="E95" s="632" t="s">
        <v>577</v>
      </c>
      <c r="F95" s="633" t="s">
        <v>1613</v>
      </c>
      <c r="G95" s="632" t="s">
        <v>578</v>
      </c>
      <c r="H95" s="632" t="s">
        <v>903</v>
      </c>
      <c r="I95" s="632" t="s">
        <v>904</v>
      </c>
      <c r="J95" s="632" t="s">
        <v>905</v>
      </c>
      <c r="K95" s="632" t="s">
        <v>906</v>
      </c>
      <c r="L95" s="634">
        <v>207.37999999999994</v>
      </c>
      <c r="M95" s="634">
        <v>1</v>
      </c>
      <c r="N95" s="635">
        <v>207.37999999999994</v>
      </c>
    </row>
    <row r="96" spans="1:14" ht="14.4" customHeight="1" x14ac:dyDescent="0.3">
      <c r="A96" s="630" t="s">
        <v>556</v>
      </c>
      <c r="B96" s="631" t="s">
        <v>557</v>
      </c>
      <c r="C96" s="632" t="s">
        <v>563</v>
      </c>
      <c r="D96" s="633" t="s">
        <v>1610</v>
      </c>
      <c r="E96" s="632" t="s">
        <v>577</v>
      </c>
      <c r="F96" s="633" t="s">
        <v>1613</v>
      </c>
      <c r="G96" s="632" t="s">
        <v>578</v>
      </c>
      <c r="H96" s="632" t="s">
        <v>907</v>
      </c>
      <c r="I96" s="632" t="s">
        <v>908</v>
      </c>
      <c r="J96" s="632" t="s">
        <v>909</v>
      </c>
      <c r="K96" s="632" t="s">
        <v>910</v>
      </c>
      <c r="L96" s="634">
        <v>294.35399999999998</v>
      </c>
      <c r="M96" s="634">
        <v>1</v>
      </c>
      <c r="N96" s="635">
        <v>294.35399999999998</v>
      </c>
    </row>
    <row r="97" spans="1:14" ht="14.4" customHeight="1" x14ac:dyDescent="0.3">
      <c r="A97" s="630" t="s">
        <v>556</v>
      </c>
      <c r="B97" s="631" t="s">
        <v>557</v>
      </c>
      <c r="C97" s="632" t="s">
        <v>563</v>
      </c>
      <c r="D97" s="633" t="s">
        <v>1610</v>
      </c>
      <c r="E97" s="632" t="s">
        <v>577</v>
      </c>
      <c r="F97" s="633" t="s">
        <v>1613</v>
      </c>
      <c r="G97" s="632" t="s">
        <v>578</v>
      </c>
      <c r="H97" s="632" t="s">
        <v>911</v>
      </c>
      <c r="I97" s="632" t="s">
        <v>912</v>
      </c>
      <c r="J97" s="632" t="s">
        <v>913</v>
      </c>
      <c r="K97" s="632" t="s">
        <v>914</v>
      </c>
      <c r="L97" s="634">
        <v>108.05164891079301</v>
      </c>
      <c r="M97" s="634">
        <v>2</v>
      </c>
      <c r="N97" s="635">
        <v>216.10329782158601</v>
      </c>
    </row>
    <row r="98" spans="1:14" ht="14.4" customHeight="1" x14ac:dyDescent="0.3">
      <c r="A98" s="630" t="s">
        <v>556</v>
      </c>
      <c r="B98" s="631" t="s">
        <v>557</v>
      </c>
      <c r="C98" s="632" t="s">
        <v>563</v>
      </c>
      <c r="D98" s="633" t="s">
        <v>1610</v>
      </c>
      <c r="E98" s="632" t="s">
        <v>577</v>
      </c>
      <c r="F98" s="633" t="s">
        <v>1613</v>
      </c>
      <c r="G98" s="632" t="s">
        <v>578</v>
      </c>
      <c r="H98" s="632" t="s">
        <v>915</v>
      </c>
      <c r="I98" s="632" t="s">
        <v>916</v>
      </c>
      <c r="J98" s="632" t="s">
        <v>917</v>
      </c>
      <c r="K98" s="632" t="s">
        <v>918</v>
      </c>
      <c r="L98" s="634">
        <v>25.06</v>
      </c>
      <c r="M98" s="634">
        <v>3</v>
      </c>
      <c r="N98" s="635">
        <v>75.179999999999993</v>
      </c>
    </row>
    <row r="99" spans="1:14" ht="14.4" customHeight="1" x14ac:dyDescent="0.3">
      <c r="A99" s="630" t="s">
        <v>556</v>
      </c>
      <c r="B99" s="631" t="s">
        <v>557</v>
      </c>
      <c r="C99" s="632" t="s">
        <v>563</v>
      </c>
      <c r="D99" s="633" t="s">
        <v>1610</v>
      </c>
      <c r="E99" s="632" t="s">
        <v>577</v>
      </c>
      <c r="F99" s="633" t="s">
        <v>1613</v>
      </c>
      <c r="G99" s="632" t="s">
        <v>578</v>
      </c>
      <c r="H99" s="632" t="s">
        <v>919</v>
      </c>
      <c r="I99" s="632" t="s">
        <v>920</v>
      </c>
      <c r="J99" s="632" t="s">
        <v>921</v>
      </c>
      <c r="K99" s="632"/>
      <c r="L99" s="634">
        <v>526.84324960761194</v>
      </c>
      <c r="M99" s="634">
        <v>1</v>
      </c>
      <c r="N99" s="635">
        <v>526.84324960761194</v>
      </c>
    </row>
    <row r="100" spans="1:14" ht="14.4" customHeight="1" x14ac:dyDescent="0.3">
      <c r="A100" s="630" t="s">
        <v>556</v>
      </c>
      <c r="B100" s="631" t="s">
        <v>557</v>
      </c>
      <c r="C100" s="632" t="s">
        <v>563</v>
      </c>
      <c r="D100" s="633" t="s">
        <v>1610</v>
      </c>
      <c r="E100" s="632" t="s">
        <v>577</v>
      </c>
      <c r="F100" s="633" t="s">
        <v>1613</v>
      </c>
      <c r="G100" s="632" t="s">
        <v>578</v>
      </c>
      <c r="H100" s="632" t="s">
        <v>922</v>
      </c>
      <c r="I100" s="632" t="s">
        <v>238</v>
      </c>
      <c r="J100" s="632" t="s">
        <v>923</v>
      </c>
      <c r="K100" s="632"/>
      <c r="L100" s="634">
        <v>156.60261493257809</v>
      </c>
      <c r="M100" s="634">
        <v>8</v>
      </c>
      <c r="N100" s="635">
        <v>1252.8209194606247</v>
      </c>
    </row>
    <row r="101" spans="1:14" ht="14.4" customHeight="1" x14ac:dyDescent="0.3">
      <c r="A101" s="630" t="s">
        <v>556</v>
      </c>
      <c r="B101" s="631" t="s">
        <v>557</v>
      </c>
      <c r="C101" s="632" t="s">
        <v>563</v>
      </c>
      <c r="D101" s="633" t="s">
        <v>1610</v>
      </c>
      <c r="E101" s="632" t="s">
        <v>577</v>
      </c>
      <c r="F101" s="633" t="s">
        <v>1613</v>
      </c>
      <c r="G101" s="632" t="s">
        <v>578</v>
      </c>
      <c r="H101" s="632" t="s">
        <v>924</v>
      </c>
      <c r="I101" s="632" t="s">
        <v>925</v>
      </c>
      <c r="J101" s="632" t="s">
        <v>926</v>
      </c>
      <c r="K101" s="632" t="s">
        <v>927</v>
      </c>
      <c r="L101" s="634">
        <v>79.280000000000015</v>
      </c>
      <c r="M101" s="634">
        <v>1</v>
      </c>
      <c r="N101" s="635">
        <v>79.280000000000015</v>
      </c>
    </row>
    <row r="102" spans="1:14" ht="14.4" customHeight="1" x14ac:dyDescent="0.3">
      <c r="A102" s="630" t="s">
        <v>556</v>
      </c>
      <c r="B102" s="631" t="s">
        <v>557</v>
      </c>
      <c r="C102" s="632" t="s">
        <v>563</v>
      </c>
      <c r="D102" s="633" t="s">
        <v>1610</v>
      </c>
      <c r="E102" s="632" t="s">
        <v>577</v>
      </c>
      <c r="F102" s="633" t="s">
        <v>1613</v>
      </c>
      <c r="G102" s="632" t="s">
        <v>578</v>
      </c>
      <c r="H102" s="632" t="s">
        <v>928</v>
      </c>
      <c r="I102" s="632" t="s">
        <v>929</v>
      </c>
      <c r="J102" s="632" t="s">
        <v>930</v>
      </c>
      <c r="K102" s="632" t="s">
        <v>931</v>
      </c>
      <c r="L102" s="634">
        <v>34.319988984907205</v>
      </c>
      <c r="M102" s="634">
        <v>2</v>
      </c>
      <c r="N102" s="635">
        <v>68.63997796981441</v>
      </c>
    </row>
    <row r="103" spans="1:14" ht="14.4" customHeight="1" x14ac:dyDescent="0.3">
      <c r="A103" s="630" t="s">
        <v>556</v>
      </c>
      <c r="B103" s="631" t="s">
        <v>557</v>
      </c>
      <c r="C103" s="632" t="s">
        <v>563</v>
      </c>
      <c r="D103" s="633" t="s">
        <v>1610</v>
      </c>
      <c r="E103" s="632" t="s">
        <v>577</v>
      </c>
      <c r="F103" s="633" t="s">
        <v>1613</v>
      </c>
      <c r="G103" s="632" t="s">
        <v>578</v>
      </c>
      <c r="H103" s="632" t="s">
        <v>932</v>
      </c>
      <c r="I103" s="632" t="s">
        <v>238</v>
      </c>
      <c r="J103" s="632" t="s">
        <v>933</v>
      </c>
      <c r="K103" s="632"/>
      <c r="L103" s="634">
        <v>123.25999999999998</v>
      </c>
      <c r="M103" s="634">
        <v>2</v>
      </c>
      <c r="N103" s="635">
        <v>246.51999999999995</v>
      </c>
    </row>
    <row r="104" spans="1:14" ht="14.4" customHeight="1" x14ac:dyDescent="0.3">
      <c r="A104" s="630" t="s">
        <v>556</v>
      </c>
      <c r="B104" s="631" t="s">
        <v>557</v>
      </c>
      <c r="C104" s="632" t="s">
        <v>563</v>
      </c>
      <c r="D104" s="633" t="s">
        <v>1610</v>
      </c>
      <c r="E104" s="632" t="s">
        <v>577</v>
      </c>
      <c r="F104" s="633" t="s">
        <v>1613</v>
      </c>
      <c r="G104" s="632" t="s">
        <v>578</v>
      </c>
      <c r="H104" s="632" t="s">
        <v>934</v>
      </c>
      <c r="I104" s="632" t="s">
        <v>935</v>
      </c>
      <c r="J104" s="632" t="s">
        <v>936</v>
      </c>
      <c r="K104" s="632" t="s">
        <v>828</v>
      </c>
      <c r="L104" s="634">
        <v>34.965714285714277</v>
      </c>
      <c r="M104" s="634">
        <v>7</v>
      </c>
      <c r="N104" s="635">
        <v>244.75999999999993</v>
      </c>
    </row>
    <row r="105" spans="1:14" ht="14.4" customHeight="1" x14ac:dyDescent="0.3">
      <c r="A105" s="630" t="s">
        <v>556</v>
      </c>
      <c r="B105" s="631" t="s">
        <v>557</v>
      </c>
      <c r="C105" s="632" t="s">
        <v>563</v>
      </c>
      <c r="D105" s="633" t="s">
        <v>1610</v>
      </c>
      <c r="E105" s="632" t="s">
        <v>577</v>
      </c>
      <c r="F105" s="633" t="s">
        <v>1613</v>
      </c>
      <c r="G105" s="632" t="s">
        <v>578</v>
      </c>
      <c r="H105" s="632" t="s">
        <v>937</v>
      </c>
      <c r="I105" s="632" t="s">
        <v>938</v>
      </c>
      <c r="J105" s="632" t="s">
        <v>939</v>
      </c>
      <c r="K105" s="632" t="s">
        <v>940</v>
      </c>
      <c r="L105" s="634">
        <v>88.420000000000016</v>
      </c>
      <c r="M105" s="634">
        <v>3</v>
      </c>
      <c r="N105" s="635">
        <v>265.26000000000005</v>
      </c>
    </row>
    <row r="106" spans="1:14" ht="14.4" customHeight="1" x14ac:dyDescent="0.3">
      <c r="A106" s="630" t="s">
        <v>556</v>
      </c>
      <c r="B106" s="631" t="s">
        <v>557</v>
      </c>
      <c r="C106" s="632" t="s">
        <v>563</v>
      </c>
      <c r="D106" s="633" t="s">
        <v>1610</v>
      </c>
      <c r="E106" s="632" t="s">
        <v>577</v>
      </c>
      <c r="F106" s="633" t="s">
        <v>1613</v>
      </c>
      <c r="G106" s="632" t="s">
        <v>578</v>
      </c>
      <c r="H106" s="632" t="s">
        <v>941</v>
      </c>
      <c r="I106" s="632" t="s">
        <v>942</v>
      </c>
      <c r="J106" s="632" t="s">
        <v>943</v>
      </c>
      <c r="K106" s="632" t="s">
        <v>944</v>
      </c>
      <c r="L106" s="634">
        <v>339.94001847098735</v>
      </c>
      <c r="M106" s="634">
        <v>19</v>
      </c>
      <c r="N106" s="635">
        <v>6458.8603509487602</v>
      </c>
    </row>
    <row r="107" spans="1:14" ht="14.4" customHeight="1" x14ac:dyDescent="0.3">
      <c r="A107" s="630" t="s">
        <v>556</v>
      </c>
      <c r="B107" s="631" t="s">
        <v>557</v>
      </c>
      <c r="C107" s="632" t="s">
        <v>563</v>
      </c>
      <c r="D107" s="633" t="s">
        <v>1610</v>
      </c>
      <c r="E107" s="632" t="s">
        <v>577</v>
      </c>
      <c r="F107" s="633" t="s">
        <v>1613</v>
      </c>
      <c r="G107" s="632" t="s">
        <v>578</v>
      </c>
      <c r="H107" s="632" t="s">
        <v>945</v>
      </c>
      <c r="I107" s="632" t="s">
        <v>238</v>
      </c>
      <c r="J107" s="632" t="s">
        <v>946</v>
      </c>
      <c r="K107" s="632" t="s">
        <v>947</v>
      </c>
      <c r="L107" s="634">
        <v>23.559988485347631</v>
      </c>
      <c r="M107" s="634">
        <v>2</v>
      </c>
      <c r="N107" s="635">
        <v>47.119976970695262</v>
      </c>
    </row>
    <row r="108" spans="1:14" ht="14.4" customHeight="1" x14ac:dyDescent="0.3">
      <c r="A108" s="630" t="s">
        <v>556</v>
      </c>
      <c r="B108" s="631" t="s">
        <v>557</v>
      </c>
      <c r="C108" s="632" t="s">
        <v>563</v>
      </c>
      <c r="D108" s="633" t="s">
        <v>1610</v>
      </c>
      <c r="E108" s="632" t="s">
        <v>577</v>
      </c>
      <c r="F108" s="633" t="s">
        <v>1613</v>
      </c>
      <c r="G108" s="632" t="s">
        <v>578</v>
      </c>
      <c r="H108" s="632" t="s">
        <v>948</v>
      </c>
      <c r="I108" s="632" t="s">
        <v>949</v>
      </c>
      <c r="J108" s="632" t="s">
        <v>950</v>
      </c>
      <c r="K108" s="632" t="s">
        <v>951</v>
      </c>
      <c r="L108" s="634">
        <v>115.86999276047037</v>
      </c>
      <c r="M108" s="634">
        <v>1</v>
      </c>
      <c r="N108" s="635">
        <v>115.86999276047037</v>
      </c>
    </row>
    <row r="109" spans="1:14" ht="14.4" customHeight="1" x14ac:dyDescent="0.3">
      <c r="A109" s="630" t="s">
        <v>556</v>
      </c>
      <c r="B109" s="631" t="s">
        <v>557</v>
      </c>
      <c r="C109" s="632" t="s">
        <v>563</v>
      </c>
      <c r="D109" s="633" t="s">
        <v>1610</v>
      </c>
      <c r="E109" s="632" t="s">
        <v>577</v>
      </c>
      <c r="F109" s="633" t="s">
        <v>1613</v>
      </c>
      <c r="G109" s="632" t="s">
        <v>578</v>
      </c>
      <c r="H109" s="632" t="s">
        <v>952</v>
      </c>
      <c r="I109" s="632" t="s">
        <v>238</v>
      </c>
      <c r="J109" s="632" t="s">
        <v>953</v>
      </c>
      <c r="K109" s="632"/>
      <c r="L109" s="634">
        <v>73.000260341296652</v>
      </c>
      <c r="M109" s="634">
        <v>11</v>
      </c>
      <c r="N109" s="635">
        <v>803.00286375426322</v>
      </c>
    </row>
    <row r="110" spans="1:14" ht="14.4" customHeight="1" x14ac:dyDescent="0.3">
      <c r="A110" s="630" t="s">
        <v>556</v>
      </c>
      <c r="B110" s="631" t="s">
        <v>557</v>
      </c>
      <c r="C110" s="632" t="s">
        <v>563</v>
      </c>
      <c r="D110" s="633" t="s">
        <v>1610</v>
      </c>
      <c r="E110" s="632" t="s">
        <v>577</v>
      </c>
      <c r="F110" s="633" t="s">
        <v>1613</v>
      </c>
      <c r="G110" s="632" t="s">
        <v>578</v>
      </c>
      <c r="H110" s="632" t="s">
        <v>954</v>
      </c>
      <c r="I110" s="632" t="s">
        <v>955</v>
      </c>
      <c r="J110" s="632" t="s">
        <v>956</v>
      </c>
      <c r="K110" s="632" t="s">
        <v>957</v>
      </c>
      <c r="L110" s="634">
        <v>50.43</v>
      </c>
      <c r="M110" s="634">
        <v>1</v>
      </c>
      <c r="N110" s="635">
        <v>50.43</v>
      </c>
    </row>
    <row r="111" spans="1:14" ht="14.4" customHeight="1" x14ac:dyDescent="0.3">
      <c r="A111" s="630" t="s">
        <v>556</v>
      </c>
      <c r="B111" s="631" t="s">
        <v>557</v>
      </c>
      <c r="C111" s="632" t="s">
        <v>563</v>
      </c>
      <c r="D111" s="633" t="s">
        <v>1610</v>
      </c>
      <c r="E111" s="632" t="s">
        <v>577</v>
      </c>
      <c r="F111" s="633" t="s">
        <v>1613</v>
      </c>
      <c r="G111" s="632" t="s">
        <v>578</v>
      </c>
      <c r="H111" s="632" t="s">
        <v>958</v>
      </c>
      <c r="I111" s="632" t="s">
        <v>959</v>
      </c>
      <c r="J111" s="632" t="s">
        <v>960</v>
      </c>
      <c r="K111" s="632" t="s">
        <v>961</v>
      </c>
      <c r="L111" s="634">
        <v>37.5</v>
      </c>
      <c r="M111" s="634">
        <v>4</v>
      </c>
      <c r="N111" s="635">
        <v>150</v>
      </c>
    </row>
    <row r="112" spans="1:14" ht="14.4" customHeight="1" x14ac:dyDescent="0.3">
      <c r="A112" s="630" t="s">
        <v>556</v>
      </c>
      <c r="B112" s="631" t="s">
        <v>557</v>
      </c>
      <c r="C112" s="632" t="s">
        <v>563</v>
      </c>
      <c r="D112" s="633" t="s">
        <v>1610</v>
      </c>
      <c r="E112" s="632" t="s">
        <v>577</v>
      </c>
      <c r="F112" s="633" t="s">
        <v>1613</v>
      </c>
      <c r="G112" s="632" t="s">
        <v>578</v>
      </c>
      <c r="H112" s="632" t="s">
        <v>962</v>
      </c>
      <c r="I112" s="632" t="s">
        <v>963</v>
      </c>
      <c r="J112" s="632" t="s">
        <v>964</v>
      </c>
      <c r="K112" s="632" t="s">
        <v>965</v>
      </c>
      <c r="L112" s="634">
        <v>19.214753485302701</v>
      </c>
      <c r="M112" s="634">
        <v>2</v>
      </c>
      <c r="N112" s="635">
        <v>38.429506970605402</v>
      </c>
    </row>
    <row r="113" spans="1:14" ht="14.4" customHeight="1" x14ac:dyDescent="0.3">
      <c r="A113" s="630" t="s">
        <v>556</v>
      </c>
      <c r="B113" s="631" t="s">
        <v>557</v>
      </c>
      <c r="C113" s="632" t="s">
        <v>563</v>
      </c>
      <c r="D113" s="633" t="s">
        <v>1610</v>
      </c>
      <c r="E113" s="632" t="s">
        <v>577</v>
      </c>
      <c r="F113" s="633" t="s">
        <v>1613</v>
      </c>
      <c r="G113" s="632" t="s">
        <v>578</v>
      </c>
      <c r="H113" s="632" t="s">
        <v>966</v>
      </c>
      <c r="I113" s="632" t="s">
        <v>967</v>
      </c>
      <c r="J113" s="632" t="s">
        <v>968</v>
      </c>
      <c r="K113" s="632" t="s">
        <v>969</v>
      </c>
      <c r="L113" s="634">
        <v>43.449999999999982</v>
      </c>
      <c r="M113" s="634">
        <v>1</v>
      </c>
      <c r="N113" s="635">
        <v>43.449999999999982</v>
      </c>
    </row>
    <row r="114" spans="1:14" ht="14.4" customHeight="1" x14ac:dyDescent="0.3">
      <c r="A114" s="630" t="s">
        <v>556</v>
      </c>
      <c r="B114" s="631" t="s">
        <v>557</v>
      </c>
      <c r="C114" s="632" t="s">
        <v>563</v>
      </c>
      <c r="D114" s="633" t="s">
        <v>1610</v>
      </c>
      <c r="E114" s="632" t="s">
        <v>577</v>
      </c>
      <c r="F114" s="633" t="s">
        <v>1613</v>
      </c>
      <c r="G114" s="632" t="s">
        <v>578</v>
      </c>
      <c r="H114" s="632" t="s">
        <v>970</v>
      </c>
      <c r="I114" s="632" t="s">
        <v>971</v>
      </c>
      <c r="J114" s="632" t="s">
        <v>972</v>
      </c>
      <c r="K114" s="632"/>
      <c r="L114" s="634">
        <v>88.73</v>
      </c>
      <c r="M114" s="634">
        <v>2</v>
      </c>
      <c r="N114" s="635">
        <v>177.46</v>
      </c>
    </row>
    <row r="115" spans="1:14" ht="14.4" customHeight="1" x14ac:dyDescent="0.3">
      <c r="A115" s="630" t="s">
        <v>556</v>
      </c>
      <c r="B115" s="631" t="s">
        <v>557</v>
      </c>
      <c r="C115" s="632" t="s">
        <v>563</v>
      </c>
      <c r="D115" s="633" t="s">
        <v>1610</v>
      </c>
      <c r="E115" s="632" t="s">
        <v>577</v>
      </c>
      <c r="F115" s="633" t="s">
        <v>1613</v>
      </c>
      <c r="G115" s="632" t="s">
        <v>578</v>
      </c>
      <c r="H115" s="632" t="s">
        <v>973</v>
      </c>
      <c r="I115" s="632" t="s">
        <v>238</v>
      </c>
      <c r="J115" s="632" t="s">
        <v>974</v>
      </c>
      <c r="K115" s="632"/>
      <c r="L115" s="634">
        <v>67.066533100364467</v>
      </c>
      <c r="M115" s="634">
        <v>3</v>
      </c>
      <c r="N115" s="635">
        <v>201.1995993010934</v>
      </c>
    </row>
    <row r="116" spans="1:14" ht="14.4" customHeight="1" x14ac:dyDescent="0.3">
      <c r="A116" s="630" t="s">
        <v>556</v>
      </c>
      <c r="B116" s="631" t="s">
        <v>557</v>
      </c>
      <c r="C116" s="632" t="s">
        <v>563</v>
      </c>
      <c r="D116" s="633" t="s">
        <v>1610</v>
      </c>
      <c r="E116" s="632" t="s">
        <v>577</v>
      </c>
      <c r="F116" s="633" t="s">
        <v>1613</v>
      </c>
      <c r="G116" s="632" t="s">
        <v>578</v>
      </c>
      <c r="H116" s="632" t="s">
        <v>975</v>
      </c>
      <c r="I116" s="632" t="s">
        <v>976</v>
      </c>
      <c r="J116" s="632" t="s">
        <v>977</v>
      </c>
      <c r="K116" s="632" t="s">
        <v>978</v>
      </c>
      <c r="L116" s="634">
        <v>79.84</v>
      </c>
      <c r="M116" s="634">
        <v>2</v>
      </c>
      <c r="N116" s="635">
        <v>159.68</v>
      </c>
    </row>
    <row r="117" spans="1:14" ht="14.4" customHeight="1" x14ac:dyDescent="0.3">
      <c r="A117" s="630" t="s">
        <v>556</v>
      </c>
      <c r="B117" s="631" t="s">
        <v>557</v>
      </c>
      <c r="C117" s="632" t="s">
        <v>563</v>
      </c>
      <c r="D117" s="633" t="s">
        <v>1610</v>
      </c>
      <c r="E117" s="632" t="s">
        <v>577</v>
      </c>
      <c r="F117" s="633" t="s">
        <v>1613</v>
      </c>
      <c r="G117" s="632" t="s">
        <v>578</v>
      </c>
      <c r="H117" s="632" t="s">
        <v>979</v>
      </c>
      <c r="I117" s="632" t="s">
        <v>980</v>
      </c>
      <c r="J117" s="632" t="s">
        <v>977</v>
      </c>
      <c r="K117" s="632" t="s">
        <v>981</v>
      </c>
      <c r="L117" s="634">
        <v>268.78026516010698</v>
      </c>
      <c r="M117" s="634">
        <v>1</v>
      </c>
      <c r="N117" s="635">
        <v>268.78026516010698</v>
      </c>
    </row>
    <row r="118" spans="1:14" ht="14.4" customHeight="1" x14ac:dyDescent="0.3">
      <c r="A118" s="630" t="s">
        <v>556</v>
      </c>
      <c r="B118" s="631" t="s">
        <v>557</v>
      </c>
      <c r="C118" s="632" t="s">
        <v>563</v>
      </c>
      <c r="D118" s="633" t="s">
        <v>1610</v>
      </c>
      <c r="E118" s="632" t="s">
        <v>577</v>
      </c>
      <c r="F118" s="633" t="s">
        <v>1613</v>
      </c>
      <c r="G118" s="632" t="s">
        <v>578</v>
      </c>
      <c r="H118" s="632" t="s">
        <v>982</v>
      </c>
      <c r="I118" s="632" t="s">
        <v>982</v>
      </c>
      <c r="J118" s="632" t="s">
        <v>983</v>
      </c>
      <c r="K118" s="632" t="s">
        <v>984</v>
      </c>
      <c r="L118" s="634">
        <v>285.01679999999999</v>
      </c>
      <c r="M118" s="634">
        <v>2</v>
      </c>
      <c r="N118" s="635">
        <v>570.03359999999998</v>
      </c>
    </row>
    <row r="119" spans="1:14" ht="14.4" customHeight="1" x14ac:dyDescent="0.3">
      <c r="A119" s="630" t="s">
        <v>556</v>
      </c>
      <c r="B119" s="631" t="s">
        <v>557</v>
      </c>
      <c r="C119" s="632" t="s">
        <v>563</v>
      </c>
      <c r="D119" s="633" t="s">
        <v>1610</v>
      </c>
      <c r="E119" s="632" t="s">
        <v>577</v>
      </c>
      <c r="F119" s="633" t="s">
        <v>1613</v>
      </c>
      <c r="G119" s="632" t="s">
        <v>578</v>
      </c>
      <c r="H119" s="632" t="s">
        <v>985</v>
      </c>
      <c r="I119" s="632" t="s">
        <v>238</v>
      </c>
      <c r="J119" s="632" t="s">
        <v>986</v>
      </c>
      <c r="K119" s="632"/>
      <c r="L119" s="634">
        <v>265.73971005398101</v>
      </c>
      <c r="M119" s="634">
        <v>3</v>
      </c>
      <c r="N119" s="635">
        <v>797.21913016194299</v>
      </c>
    </row>
    <row r="120" spans="1:14" ht="14.4" customHeight="1" x14ac:dyDescent="0.3">
      <c r="A120" s="630" t="s">
        <v>556</v>
      </c>
      <c r="B120" s="631" t="s">
        <v>557</v>
      </c>
      <c r="C120" s="632" t="s">
        <v>563</v>
      </c>
      <c r="D120" s="633" t="s">
        <v>1610</v>
      </c>
      <c r="E120" s="632" t="s">
        <v>577</v>
      </c>
      <c r="F120" s="633" t="s">
        <v>1613</v>
      </c>
      <c r="G120" s="632" t="s">
        <v>578</v>
      </c>
      <c r="H120" s="632" t="s">
        <v>987</v>
      </c>
      <c r="I120" s="632" t="s">
        <v>987</v>
      </c>
      <c r="J120" s="632" t="s">
        <v>988</v>
      </c>
      <c r="K120" s="632" t="s">
        <v>989</v>
      </c>
      <c r="L120" s="634">
        <v>92</v>
      </c>
      <c r="M120" s="634">
        <v>2</v>
      </c>
      <c r="N120" s="635">
        <v>184</v>
      </c>
    </row>
    <row r="121" spans="1:14" ht="14.4" customHeight="1" x14ac:dyDescent="0.3">
      <c r="A121" s="630" t="s">
        <v>556</v>
      </c>
      <c r="B121" s="631" t="s">
        <v>557</v>
      </c>
      <c r="C121" s="632" t="s">
        <v>563</v>
      </c>
      <c r="D121" s="633" t="s">
        <v>1610</v>
      </c>
      <c r="E121" s="632" t="s">
        <v>577</v>
      </c>
      <c r="F121" s="633" t="s">
        <v>1613</v>
      </c>
      <c r="G121" s="632" t="s">
        <v>990</v>
      </c>
      <c r="H121" s="632" t="s">
        <v>991</v>
      </c>
      <c r="I121" s="632" t="s">
        <v>992</v>
      </c>
      <c r="J121" s="632" t="s">
        <v>993</v>
      </c>
      <c r="K121" s="632" t="s">
        <v>994</v>
      </c>
      <c r="L121" s="634">
        <v>128.3191660203336</v>
      </c>
      <c r="M121" s="634">
        <v>144</v>
      </c>
      <c r="N121" s="635">
        <v>18477.959906928038</v>
      </c>
    </row>
    <row r="122" spans="1:14" ht="14.4" customHeight="1" x14ac:dyDescent="0.3">
      <c r="A122" s="630" t="s">
        <v>556</v>
      </c>
      <c r="B122" s="631" t="s">
        <v>557</v>
      </c>
      <c r="C122" s="632" t="s">
        <v>563</v>
      </c>
      <c r="D122" s="633" t="s">
        <v>1610</v>
      </c>
      <c r="E122" s="632" t="s">
        <v>577</v>
      </c>
      <c r="F122" s="633" t="s">
        <v>1613</v>
      </c>
      <c r="G122" s="632" t="s">
        <v>990</v>
      </c>
      <c r="H122" s="632" t="s">
        <v>995</v>
      </c>
      <c r="I122" s="632" t="s">
        <v>996</v>
      </c>
      <c r="J122" s="632" t="s">
        <v>997</v>
      </c>
      <c r="K122" s="632" t="s">
        <v>776</v>
      </c>
      <c r="L122" s="634">
        <v>49.549999999999983</v>
      </c>
      <c r="M122" s="634">
        <v>1</v>
      </c>
      <c r="N122" s="635">
        <v>49.549999999999983</v>
      </c>
    </row>
    <row r="123" spans="1:14" ht="14.4" customHeight="1" x14ac:dyDescent="0.3">
      <c r="A123" s="630" t="s">
        <v>556</v>
      </c>
      <c r="B123" s="631" t="s">
        <v>557</v>
      </c>
      <c r="C123" s="632" t="s">
        <v>563</v>
      </c>
      <c r="D123" s="633" t="s">
        <v>1610</v>
      </c>
      <c r="E123" s="632" t="s">
        <v>577</v>
      </c>
      <c r="F123" s="633" t="s">
        <v>1613</v>
      </c>
      <c r="G123" s="632" t="s">
        <v>990</v>
      </c>
      <c r="H123" s="632" t="s">
        <v>998</v>
      </c>
      <c r="I123" s="632" t="s">
        <v>999</v>
      </c>
      <c r="J123" s="632" t="s">
        <v>1000</v>
      </c>
      <c r="K123" s="632" t="s">
        <v>1001</v>
      </c>
      <c r="L123" s="634">
        <v>100.70968869570605</v>
      </c>
      <c r="M123" s="634">
        <v>1</v>
      </c>
      <c r="N123" s="635">
        <v>100.70968869570605</v>
      </c>
    </row>
    <row r="124" spans="1:14" ht="14.4" customHeight="1" x14ac:dyDescent="0.3">
      <c r="A124" s="630" t="s">
        <v>556</v>
      </c>
      <c r="B124" s="631" t="s">
        <v>557</v>
      </c>
      <c r="C124" s="632" t="s">
        <v>563</v>
      </c>
      <c r="D124" s="633" t="s">
        <v>1610</v>
      </c>
      <c r="E124" s="632" t="s">
        <v>577</v>
      </c>
      <c r="F124" s="633" t="s">
        <v>1613</v>
      </c>
      <c r="G124" s="632" t="s">
        <v>990</v>
      </c>
      <c r="H124" s="632" t="s">
        <v>1002</v>
      </c>
      <c r="I124" s="632" t="s">
        <v>1003</v>
      </c>
      <c r="J124" s="632" t="s">
        <v>1004</v>
      </c>
      <c r="K124" s="632" t="s">
        <v>1005</v>
      </c>
      <c r="L124" s="634">
        <v>61.339758840882247</v>
      </c>
      <c r="M124" s="634">
        <v>1</v>
      </c>
      <c r="N124" s="635">
        <v>61.339758840882247</v>
      </c>
    </row>
    <row r="125" spans="1:14" ht="14.4" customHeight="1" x14ac:dyDescent="0.3">
      <c r="A125" s="630" t="s">
        <v>556</v>
      </c>
      <c r="B125" s="631" t="s">
        <v>557</v>
      </c>
      <c r="C125" s="632" t="s">
        <v>563</v>
      </c>
      <c r="D125" s="633" t="s">
        <v>1610</v>
      </c>
      <c r="E125" s="632" t="s">
        <v>577</v>
      </c>
      <c r="F125" s="633" t="s">
        <v>1613</v>
      </c>
      <c r="G125" s="632" t="s">
        <v>990</v>
      </c>
      <c r="H125" s="632" t="s">
        <v>1006</v>
      </c>
      <c r="I125" s="632" t="s">
        <v>1007</v>
      </c>
      <c r="J125" s="632" t="s">
        <v>1008</v>
      </c>
      <c r="K125" s="632" t="s">
        <v>1009</v>
      </c>
      <c r="L125" s="634">
        <v>3449.9987551648878</v>
      </c>
      <c r="M125" s="634">
        <v>12</v>
      </c>
      <c r="N125" s="635">
        <v>41399.985061978652</v>
      </c>
    </row>
    <row r="126" spans="1:14" ht="14.4" customHeight="1" x14ac:dyDescent="0.3">
      <c r="A126" s="630" t="s">
        <v>556</v>
      </c>
      <c r="B126" s="631" t="s">
        <v>557</v>
      </c>
      <c r="C126" s="632" t="s">
        <v>563</v>
      </c>
      <c r="D126" s="633" t="s">
        <v>1610</v>
      </c>
      <c r="E126" s="632" t="s">
        <v>577</v>
      </c>
      <c r="F126" s="633" t="s">
        <v>1613</v>
      </c>
      <c r="G126" s="632" t="s">
        <v>990</v>
      </c>
      <c r="H126" s="632" t="s">
        <v>1010</v>
      </c>
      <c r="I126" s="632" t="s">
        <v>1011</v>
      </c>
      <c r="J126" s="632" t="s">
        <v>1012</v>
      </c>
      <c r="K126" s="632" t="s">
        <v>1013</v>
      </c>
      <c r="L126" s="634">
        <v>34.400055482035185</v>
      </c>
      <c r="M126" s="634">
        <v>16</v>
      </c>
      <c r="N126" s="635">
        <v>550.40088771256296</v>
      </c>
    </row>
    <row r="127" spans="1:14" ht="14.4" customHeight="1" x14ac:dyDescent="0.3">
      <c r="A127" s="630" t="s">
        <v>556</v>
      </c>
      <c r="B127" s="631" t="s">
        <v>557</v>
      </c>
      <c r="C127" s="632" t="s">
        <v>563</v>
      </c>
      <c r="D127" s="633" t="s">
        <v>1610</v>
      </c>
      <c r="E127" s="632" t="s">
        <v>577</v>
      </c>
      <c r="F127" s="633" t="s">
        <v>1613</v>
      </c>
      <c r="G127" s="632" t="s">
        <v>990</v>
      </c>
      <c r="H127" s="632" t="s">
        <v>1014</v>
      </c>
      <c r="I127" s="632" t="s">
        <v>1015</v>
      </c>
      <c r="J127" s="632" t="s">
        <v>1016</v>
      </c>
      <c r="K127" s="632" t="s">
        <v>1017</v>
      </c>
      <c r="L127" s="634">
        <v>98.45</v>
      </c>
      <c r="M127" s="634">
        <v>1</v>
      </c>
      <c r="N127" s="635">
        <v>98.45</v>
      </c>
    </row>
    <row r="128" spans="1:14" ht="14.4" customHeight="1" x14ac:dyDescent="0.3">
      <c r="A128" s="630" t="s">
        <v>556</v>
      </c>
      <c r="B128" s="631" t="s">
        <v>557</v>
      </c>
      <c r="C128" s="632" t="s">
        <v>563</v>
      </c>
      <c r="D128" s="633" t="s">
        <v>1610</v>
      </c>
      <c r="E128" s="632" t="s">
        <v>577</v>
      </c>
      <c r="F128" s="633" t="s">
        <v>1613</v>
      </c>
      <c r="G128" s="632" t="s">
        <v>990</v>
      </c>
      <c r="H128" s="632" t="s">
        <v>1018</v>
      </c>
      <c r="I128" s="632" t="s">
        <v>1019</v>
      </c>
      <c r="J128" s="632" t="s">
        <v>1020</v>
      </c>
      <c r="K128" s="632" t="s">
        <v>1021</v>
      </c>
      <c r="L128" s="634">
        <v>98.069999999999979</v>
      </c>
      <c r="M128" s="634">
        <v>4</v>
      </c>
      <c r="N128" s="635">
        <v>392.27999999999992</v>
      </c>
    </row>
    <row r="129" spans="1:14" ht="14.4" customHeight="1" x14ac:dyDescent="0.3">
      <c r="A129" s="630" t="s">
        <v>556</v>
      </c>
      <c r="B129" s="631" t="s">
        <v>557</v>
      </c>
      <c r="C129" s="632" t="s">
        <v>563</v>
      </c>
      <c r="D129" s="633" t="s">
        <v>1610</v>
      </c>
      <c r="E129" s="632" t="s">
        <v>577</v>
      </c>
      <c r="F129" s="633" t="s">
        <v>1613</v>
      </c>
      <c r="G129" s="632" t="s">
        <v>990</v>
      </c>
      <c r="H129" s="632" t="s">
        <v>1022</v>
      </c>
      <c r="I129" s="632" t="s">
        <v>1023</v>
      </c>
      <c r="J129" s="632" t="s">
        <v>1024</v>
      </c>
      <c r="K129" s="632" t="s">
        <v>1025</v>
      </c>
      <c r="L129" s="634">
        <v>102.549822335641</v>
      </c>
      <c r="M129" s="634">
        <v>2</v>
      </c>
      <c r="N129" s="635">
        <v>205.09964467128199</v>
      </c>
    </row>
    <row r="130" spans="1:14" ht="14.4" customHeight="1" x14ac:dyDescent="0.3">
      <c r="A130" s="630" t="s">
        <v>556</v>
      </c>
      <c r="B130" s="631" t="s">
        <v>557</v>
      </c>
      <c r="C130" s="632" t="s">
        <v>563</v>
      </c>
      <c r="D130" s="633" t="s">
        <v>1610</v>
      </c>
      <c r="E130" s="632" t="s">
        <v>577</v>
      </c>
      <c r="F130" s="633" t="s">
        <v>1613</v>
      </c>
      <c r="G130" s="632" t="s">
        <v>990</v>
      </c>
      <c r="H130" s="632" t="s">
        <v>1026</v>
      </c>
      <c r="I130" s="632" t="s">
        <v>1027</v>
      </c>
      <c r="J130" s="632" t="s">
        <v>1028</v>
      </c>
      <c r="K130" s="632" t="s">
        <v>834</v>
      </c>
      <c r="L130" s="634">
        <v>96.119999999999976</v>
      </c>
      <c r="M130" s="634">
        <v>1</v>
      </c>
      <c r="N130" s="635">
        <v>96.119999999999976</v>
      </c>
    </row>
    <row r="131" spans="1:14" ht="14.4" customHeight="1" x14ac:dyDescent="0.3">
      <c r="A131" s="630" t="s">
        <v>556</v>
      </c>
      <c r="B131" s="631" t="s">
        <v>557</v>
      </c>
      <c r="C131" s="632" t="s">
        <v>563</v>
      </c>
      <c r="D131" s="633" t="s">
        <v>1610</v>
      </c>
      <c r="E131" s="632" t="s">
        <v>577</v>
      </c>
      <c r="F131" s="633" t="s">
        <v>1613</v>
      </c>
      <c r="G131" s="632" t="s">
        <v>990</v>
      </c>
      <c r="H131" s="632" t="s">
        <v>1029</v>
      </c>
      <c r="I131" s="632" t="s">
        <v>1030</v>
      </c>
      <c r="J131" s="632" t="s">
        <v>1031</v>
      </c>
      <c r="K131" s="632" t="s">
        <v>1032</v>
      </c>
      <c r="L131" s="634">
        <v>65.459999999999994</v>
      </c>
      <c r="M131" s="634">
        <v>1</v>
      </c>
      <c r="N131" s="635">
        <v>65.459999999999994</v>
      </c>
    </row>
    <row r="132" spans="1:14" ht="14.4" customHeight="1" x14ac:dyDescent="0.3">
      <c r="A132" s="630" t="s">
        <v>556</v>
      </c>
      <c r="B132" s="631" t="s">
        <v>557</v>
      </c>
      <c r="C132" s="632" t="s">
        <v>563</v>
      </c>
      <c r="D132" s="633" t="s">
        <v>1610</v>
      </c>
      <c r="E132" s="632" t="s">
        <v>577</v>
      </c>
      <c r="F132" s="633" t="s">
        <v>1613</v>
      </c>
      <c r="G132" s="632" t="s">
        <v>990</v>
      </c>
      <c r="H132" s="632" t="s">
        <v>1033</v>
      </c>
      <c r="I132" s="632" t="s">
        <v>1034</v>
      </c>
      <c r="J132" s="632" t="s">
        <v>993</v>
      </c>
      <c r="K132" s="632" t="s">
        <v>1035</v>
      </c>
      <c r="L132" s="634">
        <v>74.109634492984313</v>
      </c>
      <c r="M132" s="634">
        <v>4</v>
      </c>
      <c r="N132" s="635">
        <v>296.43853797193725</v>
      </c>
    </row>
    <row r="133" spans="1:14" ht="14.4" customHeight="1" x14ac:dyDescent="0.3">
      <c r="A133" s="630" t="s">
        <v>556</v>
      </c>
      <c r="B133" s="631" t="s">
        <v>557</v>
      </c>
      <c r="C133" s="632" t="s">
        <v>563</v>
      </c>
      <c r="D133" s="633" t="s">
        <v>1610</v>
      </c>
      <c r="E133" s="632" t="s">
        <v>577</v>
      </c>
      <c r="F133" s="633" t="s">
        <v>1613</v>
      </c>
      <c r="G133" s="632" t="s">
        <v>990</v>
      </c>
      <c r="H133" s="632" t="s">
        <v>1036</v>
      </c>
      <c r="I133" s="632" t="s">
        <v>1037</v>
      </c>
      <c r="J133" s="632" t="s">
        <v>1038</v>
      </c>
      <c r="K133" s="632" t="s">
        <v>1039</v>
      </c>
      <c r="L133" s="634">
        <v>121.54</v>
      </c>
      <c r="M133" s="634">
        <v>1</v>
      </c>
      <c r="N133" s="635">
        <v>121.54</v>
      </c>
    </row>
    <row r="134" spans="1:14" ht="14.4" customHeight="1" x14ac:dyDescent="0.3">
      <c r="A134" s="630" t="s">
        <v>556</v>
      </c>
      <c r="B134" s="631" t="s">
        <v>557</v>
      </c>
      <c r="C134" s="632" t="s">
        <v>563</v>
      </c>
      <c r="D134" s="633" t="s">
        <v>1610</v>
      </c>
      <c r="E134" s="632" t="s">
        <v>577</v>
      </c>
      <c r="F134" s="633" t="s">
        <v>1613</v>
      </c>
      <c r="G134" s="632" t="s">
        <v>990</v>
      </c>
      <c r="H134" s="632" t="s">
        <v>1040</v>
      </c>
      <c r="I134" s="632" t="s">
        <v>1041</v>
      </c>
      <c r="J134" s="632" t="s">
        <v>1042</v>
      </c>
      <c r="K134" s="632" t="s">
        <v>1043</v>
      </c>
      <c r="L134" s="634">
        <v>70.971915032988818</v>
      </c>
      <c r="M134" s="634">
        <v>9</v>
      </c>
      <c r="N134" s="635">
        <v>638.74723529689936</v>
      </c>
    </row>
    <row r="135" spans="1:14" ht="14.4" customHeight="1" x14ac:dyDescent="0.3">
      <c r="A135" s="630" t="s">
        <v>556</v>
      </c>
      <c r="B135" s="631" t="s">
        <v>557</v>
      </c>
      <c r="C135" s="632" t="s">
        <v>563</v>
      </c>
      <c r="D135" s="633" t="s">
        <v>1610</v>
      </c>
      <c r="E135" s="632" t="s">
        <v>577</v>
      </c>
      <c r="F135" s="633" t="s">
        <v>1613</v>
      </c>
      <c r="G135" s="632" t="s">
        <v>990</v>
      </c>
      <c r="H135" s="632" t="s">
        <v>1044</v>
      </c>
      <c r="I135" s="632" t="s">
        <v>1045</v>
      </c>
      <c r="J135" s="632" t="s">
        <v>1046</v>
      </c>
      <c r="K135" s="632" t="s">
        <v>1047</v>
      </c>
      <c r="L135" s="634">
        <v>102.89000000000001</v>
      </c>
      <c r="M135" s="634">
        <v>1</v>
      </c>
      <c r="N135" s="635">
        <v>102.89000000000001</v>
      </c>
    </row>
    <row r="136" spans="1:14" ht="14.4" customHeight="1" x14ac:dyDescent="0.3">
      <c r="A136" s="630" t="s">
        <v>556</v>
      </c>
      <c r="B136" s="631" t="s">
        <v>557</v>
      </c>
      <c r="C136" s="632" t="s">
        <v>563</v>
      </c>
      <c r="D136" s="633" t="s">
        <v>1610</v>
      </c>
      <c r="E136" s="632" t="s">
        <v>577</v>
      </c>
      <c r="F136" s="633" t="s">
        <v>1613</v>
      </c>
      <c r="G136" s="632" t="s">
        <v>990</v>
      </c>
      <c r="H136" s="632" t="s">
        <v>1048</v>
      </c>
      <c r="I136" s="632" t="s">
        <v>1049</v>
      </c>
      <c r="J136" s="632" t="s">
        <v>1050</v>
      </c>
      <c r="K136" s="632" t="s">
        <v>1051</v>
      </c>
      <c r="L136" s="634">
        <v>117.14</v>
      </c>
      <c r="M136" s="634">
        <v>1</v>
      </c>
      <c r="N136" s="635">
        <v>117.14</v>
      </c>
    </row>
    <row r="137" spans="1:14" ht="14.4" customHeight="1" x14ac:dyDescent="0.3">
      <c r="A137" s="630" t="s">
        <v>556</v>
      </c>
      <c r="B137" s="631" t="s">
        <v>557</v>
      </c>
      <c r="C137" s="632" t="s">
        <v>563</v>
      </c>
      <c r="D137" s="633" t="s">
        <v>1610</v>
      </c>
      <c r="E137" s="632" t="s">
        <v>577</v>
      </c>
      <c r="F137" s="633" t="s">
        <v>1613</v>
      </c>
      <c r="G137" s="632" t="s">
        <v>990</v>
      </c>
      <c r="H137" s="632" t="s">
        <v>1052</v>
      </c>
      <c r="I137" s="632" t="s">
        <v>1053</v>
      </c>
      <c r="J137" s="632" t="s">
        <v>1054</v>
      </c>
      <c r="K137" s="632" t="s">
        <v>1055</v>
      </c>
      <c r="L137" s="634">
        <v>103.35</v>
      </c>
      <c r="M137" s="634">
        <v>1</v>
      </c>
      <c r="N137" s="635">
        <v>103.35</v>
      </c>
    </row>
    <row r="138" spans="1:14" ht="14.4" customHeight="1" x14ac:dyDescent="0.3">
      <c r="A138" s="630" t="s">
        <v>556</v>
      </c>
      <c r="B138" s="631" t="s">
        <v>557</v>
      </c>
      <c r="C138" s="632" t="s">
        <v>563</v>
      </c>
      <c r="D138" s="633" t="s">
        <v>1610</v>
      </c>
      <c r="E138" s="632" t="s">
        <v>577</v>
      </c>
      <c r="F138" s="633" t="s">
        <v>1613</v>
      </c>
      <c r="G138" s="632" t="s">
        <v>990</v>
      </c>
      <c r="H138" s="632" t="s">
        <v>1056</v>
      </c>
      <c r="I138" s="632" t="s">
        <v>1057</v>
      </c>
      <c r="J138" s="632" t="s">
        <v>1058</v>
      </c>
      <c r="K138" s="632" t="s">
        <v>1059</v>
      </c>
      <c r="L138" s="634">
        <v>161.69999999999996</v>
      </c>
      <c r="M138" s="634">
        <v>1</v>
      </c>
      <c r="N138" s="635">
        <v>161.69999999999996</v>
      </c>
    </row>
    <row r="139" spans="1:14" ht="14.4" customHeight="1" x14ac:dyDescent="0.3">
      <c r="A139" s="630" t="s">
        <v>556</v>
      </c>
      <c r="B139" s="631" t="s">
        <v>557</v>
      </c>
      <c r="C139" s="632" t="s">
        <v>563</v>
      </c>
      <c r="D139" s="633" t="s">
        <v>1610</v>
      </c>
      <c r="E139" s="632" t="s">
        <v>577</v>
      </c>
      <c r="F139" s="633" t="s">
        <v>1613</v>
      </c>
      <c r="G139" s="632" t="s">
        <v>990</v>
      </c>
      <c r="H139" s="632" t="s">
        <v>1060</v>
      </c>
      <c r="I139" s="632" t="s">
        <v>1061</v>
      </c>
      <c r="J139" s="632" t="s">
        <v>1062</v>
      </c>
      <c r="K139" s="632" t="s">
        <v>1063</v>
      </c>
      <c r="L139" s="634">
        <v>356.50000000000006</v>
      </c>
      <c r="M139" s="634">
        <v>4</v>
      </c>
      <c r="N139" s="635">
        <v>1426.0000000000002</v>
      </c>
    </row>
    <row r="140" spans="1:14" ht="14.4" customHeight="1" x14ac:dyDescent="0.3">
      <c r="A140" s="630" t="s">
        <v>556</v>
      </c>
      <c r="B140" s="631" t="s">
        <v>557</v>
      </c>
      <c r="C140" s="632" t="s">
        <v>563</v>
      </c>
      <c r="D140" s="633" t="s">
        <v>1610</v>
      </c>
      <c r="E140" s="632" t="s">
        <v>577</v>
      </c>
      <c r="F140" s="633" t="s">
        <v>1613</v>
      </c>
      <c r="G140" s="632" t="s">
        <v>990</v>
      </c>
      <c r="H140" s="632" t="s">
        <v>1064</v>
      </c>
      <c r="I140" s="632" t="s">
        <v>1065</v>
      </c>
      <c r="J140" s="632" t="s">
        <v>1062</v>
      </c>
      <c r="K140" s="632" t="s">
        <v>1066</v>
      </c>
      <c r="L140" s="634">
        <v>414</v>
      </c>
      <c r="M140" s="634">
        <v>3</v>
      </c>
      <c r="N140" s="635">
        <v>1242</v>
      </c>
    </row>
    <row r="141" spans="1:14" ht="14.4" customHeight="1" x14ac:dyDescent="0.3">
      <c r="A141" s="630" t="s">
        <v>556</v>
      </c>
      <c r="B141" s="631" t="s">
        <v>557</v>
      </c>
      <c r="C141" s="632" t="s">
        <v>563</v>
      </c>
      <c r="D141" s="633" t="s">
        <v>1610</v>
      </c>
      <c r="E141" s="632" t="s">
        <v>577</v>
      </c>
      <c r="F141" s="633" t="s">
        <v>1613</v>
      </c>
      <c r="G141" s="632" t="s">
        <v>990</v>
      </c>
      <c r="H141" s="632" t="s">
        <v>1067</v>
      </c>
      <c r="I141" s="632" t="s">
        <v>1068</v>
      </c>
      <c r="J141" s="632" t="s">
        <v>1069</v>
      </c>
      <c r="K141" s="632" t="s">
        <v>1070</v>
      </c>
      <c r="L141" s="634">
        <v>67.010000000000005</v>
      </c>
      <c r="M141" s="634">
        <v>3</v>
      </c>
      <c r="N141" s="635">
        <v>201.03000000000003</v>
      </c>
    </row>
    <row r="142" spans="1:14" ht="14.4" customHeight="1" x14ac:dyDescent="0.3">
      <c r="A142" s="630" t="s">
        <v>556</v>
      </c>
      <c r="B142" s="631" t="s">
        <v>557</v>
      </c>
      <c r="C142" s="632" t="s">
        <v>563</v>
      </c>
      <c r="D142" s="633" t="s">
        <v>1610</v>
      </c>
      <c r="E142" s="632" t="s">
        <v>577</v>
      </c>
      <c r="F142" s="633" t="s">
        <v>1613</v>
      </c>
      <c r="G142" s="632" t="s">
        <v>990</v>
      </c>
      <c r="H142" s="632" t="s">
        <v>1071</v>
      </c>
      <c r="I142" s="632" t="s">
        <v>1072</v>
      </c>
      <c r="J142" s="632" t="s">
        <v>1069</v>
      </c>
      <c r="K142" s="632" t="s">
        <v>1073</v>
      </c>
      <c r="L142" s="634">
        <v>371.50891271643468</v>
      </c>
      <c r="M142" s="634">
        <v>3</v>
      </c>
      <c r="N142" s="635">
        <v>1114.526738149304</v>
      </c>
    </row>
    <row r="143" spans="1:14" ht="14.4" customHeight="1" x14ac:dyDescent="0.3">
      <c r="A143" s="630" t="s">
        <v>556</v>
      </c>
      <c r="B143" s="631" t="s">
        <v>557</v>
      </c>
      <c r="C143" s="632" t="s">
        <v>563</v>
      </c>
      <c r="D143" s="633" t="s">
        <v>1610</v>
      </c>
      <c r="E143" s="632" t="s">
        <v>577</v>
      </c>
      <c r="F143" s="633" t="s">
        <v>1613</v>
      </c>
      <c r="G143" s="632" t="s">
        <v>990</v>
      </c>
      <c r="H143" s="632" t="s">
        <v>1074</v>
      </c>
      <c r="I143" s="632" t="s">
        <v>1075</v>
      </c>
      <c r="J143" s="632" t="s">
        <v>1076</v>
      </c>
      <c r="K143" s="632" t="s">
        <v>1077</v>
      </c>
      <c r="L143" s="634">
        <v>550.61000000000013</v>
      </c>
      <c r="M143" s="634">
        <v>1</v>
      </c>
      <c r="N143" s="635">
        <v>550.61000000000013</v>
      </c>
    </row>
    <row r="144" spans="1:14" ht="14.4" customHeight="1" x14ac:dyDescent="0.3">
      <c r="A144" s="630" t="s">
        <v>556</v>
      </c>
      <c r="B144" s="631" t="s">
        <v>557</v>
      </c>
      <c r="C144" s="632" t="s">
        <v>563</v>
      </c>
      <c r="D144" s="633" t="s">
        <v>1610</v>
      </c>
      <c r="E144" s="632" t="s">
        <v>1078</v>
      </c>
      <c r="F144" s="633" t="s">
        <v>1614</v>
      </c>
      <c r="G144" s="632" t="s">
        <v>578</v>
      </c>
      <c r="H144" s="632" t="s">
        <v>1079</v>
      </c>
      <c r="I144" s="632" t="s">
        <v>1080</v>
      </c>
      <c r="J144" s="632" t="s">
        <v>1081</v>
      </c>
      <c r="K144" s="632" t="s">
        <v>1082</v>
      </c>
      <c r="L144" s="634">
        <v>2416.0100000000002</v>
      </c>
      <c r="M144" s="634">
        <v>3</v>
      </c>
      <c r="N144" s="635">
        <v>7248.0300000000007</v>
      </c>
    </row>
    <row r="145" spans="1:14" ht="14.4" customHeight="1" x14ac:dyDescent="0.3">
      <c r="A145" s="630" t="s">
        <v>556</v>
      </c>
      <c r="B145" s="631" t="s">
        <v>557</v>
      </c>
      <c r="C145" s="632" t="s">
        <v>563</v>
      </c>
      <c r="D145" s="633" t="s">
        <v>1610</v>
      </c>
      <c r="E145" s="632" t="s">
        <v>1078</v>
      </c>
      <c r="F145" s="633" t="s">
        <v>1614</v>
      </c>
      <c r="G145" s="632" t="s">
        <v>578</v>
      </c>
      <c r="H145" s="632" t="s">
        <v>1083</v>
      </c>
      <c r="I145" s="632" t="s">
        <v>1084</v>
      </c>
      <c r="J145" s="632" t="s">
        <v>1085</v>
      </c>
      <c r="K145" s="632" t="s">
        <v>1086</v>
      </c>
      <c r="L145" s="634">
        <v>2156.25</v>
      </c>
      <c r="M145" s="634">
        <v>1</v>
      </c>
      <c r="N145" s="635">
        <v>2156.25</v>
      </c>
    </row>
    <row r="146" spans="1:14" ht="14.4" customHeight="1" x14ac:dyDescent="0.3">
      <c r="A146" s="630" t="s">
        <v>556</v>
      </c>
      <c r="B146" s="631" t="s">
        <v>557</v>
      </c>
      <c r="C146" s="632" t="s">
        <v>563</v>
      </c>
      <c r="D146" s="633" t="s">
        <v>1610</v>
      </c>
      <c r="E146" s="632" t="s">
        <v>1087</v>
      </c>
      <c r="F146" s="633" t="s">
        <v>1615</v>
      </c>
      <c r="G146" s="632" t="s">
        <v>578</v>
      </c>
      <c r="H146" s="632" t="s">
        <v>1088</v>
      </c>
      <c r="I146" s="632" t="s">
        <v>1088</v>
      </c>
      <c r="J146" s="632" t="s">
        <v>1089</v>
      </c>
      <c r="K146" s="632" t="s">
        <v>1090</v>
      </c>
      <c r="L146" s="634">
        <v>72.84</v>
      </c>
      <c r="M146" s="634">
        <v>1.5</v>
      </c>
      <c r="N146" s="635">
        <v>109.26</v>
      </c>
    </row>
    <row r="147" spans="1:14" ht="14.4" customHeight="1" x14ac:dyDescent="0.3">
      <c r="A147" s="630" t="s">
        <v>556</v>
      </c>
      <c r="B147" s="631" t="s">
        <v>557</v>
      </c>
      <c r="C147" s="632" t="s">
        <v>563</v>
      </c>
      <c r="D147" s="633" t="s">
        <v>1610</v>
      </c>
      <c r="E147" s="632" t="s">
        <v>1087</v>
      </c>
      <c r="F147" s="633" t="s">
        <v>1615</v>
      </c>
      <c r="G147" s="632" t="s">
        <v>578</v>
      </c>
      <c r="H147" s="632" t="s">
        <v>1091</v>
      </c>
      <c r="I147" s="632" t="s">
        <v>1092</v>
      </c>
      <c r="J147" s="632" t="s">
        <v>1093</v>
      </c>
      <c r="K147" s="632" t="s">
        <v>1094</v>
      </c>
      <c r="L147" s="634">
        <v>26.799999999999994</v>
      </c>
      <c r="M147" s="634">
        <v>2</v>
      </c>
      <c r="N147" s="635">
        <v>53.599999999999987</v>
      </c>
    </row>
    <row r="148" spans="1:14" ht="14.4" customHeight="1" x14ac:dyDescent="0.3">
      <c r="A148" s="630" t="s">
        <v>556</v>
      </c>
      <c r="B148" s="631" t="s">
        <v>557</v>
      </c>
      <c r="C148" s="632" t="s">
        <v>563</v>
      </c>
      <c r="D148" s="633" t="s">
        <v>1610</v>
      </c>
      <c r="E148" s="632" t="s">
        <v>1087</v>
      </c>
      <c r="F148" s="633" t="s">
        <v>1615</v>
      </c>
      <c r="G148" s="632" t="s">
        <v>578</v>
      </c>
      <c r="H148" s="632" t="s">
        <v>1095</v>
      </c>
      <c r="I148" s="632" t="s">
        <v>1096</v>
      </c>
      <c r="J148" s="632" t="s">
        <v>1097</v>
      </c>
      <c r="K148" s="632" t="s">
        <v>1098</v>
      </c>
      <c r="L148" s="634">
        <v>34.090000000000003</v>
      </c>
      <c r="M148" s="634">
        <v>2</v>
      </c>
      <c r="N148" s="635">
        <v>68.180000000000007</v>
      </c>
    </row>
    <row r="149" spans="1:14" ht="14.4" customHeight="1" x14ac:dyDescent="0.3">
      <c r="A149" s="630" t="s">
        <v>556</v>
      </c>
      <c r="B149" s="631" t="s">
        <v>557</v>
      </c>
      <c r="C149" s="632" t="s">
        <v>563</v>
      </c>
      <c r="D149" s="633" t="s">
        <v>1610</v>
      </c>
      <c r="E149" s="632" t="s">
        <v>1087</v>
      </c>
      <c r="F149" s="633" t="s">
        <v>1615</v>
      </c>
      <c r="G149" s="632" t="s">
        <v>578</v>
      </c>
      <c r="H149" s="632" t="s">
        <v>1099</v>
      </c>
      <c r="I149" s="632" t="s">
        <v>1100</v>
      </c>
      <c r="J149" s="632" t="s">
        <v>1101</v>
      </c>
      <c r="K149" s="632" t="s">
        <v>1102</v>
      </c>
      <c r="L149" s="634">
        <v>33.258000000000003</v>
      </c>
      <c r="M149" s="634">
        <v>10</v>
      </c>
      <c r="N149" s="635">
        <v>332.58000000000004</v>
      </c>
    </row>
    <row r="150" spans="1:14" ht="14.4" customHeight="1" x14ac:dyDescent="0.3">
      <c r="A150" s="630" t="s">
        <v>556</v>
      </c>
      <c r="B150" s="631" t="s">
        <v>557</v>
      </c>
      <c r="C150" s="632" t="s">
        <v>563</v>
      </c>
      <c r="D150" s="633" t="s">
        <v>1610</v>
      </c>
      <c r="E150" s="632" t="s">
        <v>1087</v>
      </c>
      <c r="F150" s="633" t="s">
        <v>1615</v>
      </c>
      <c r="G150" s="632" t="s">
        <v>578</v>
      </c>
      <c r="H150" s="632" t="s">
        <v>1103</v>
      </c>
      <c r="I150" s="632" t="s">
        <v>1104</v>
      </c>
      <c r="J150" s="632" t="s">
        <v>1105</v>
      </c>
      <c r="K150" s="632" t="s">
        <v>1106</v>
      </c>
      <c r="L150" s="634">
        <v>434.04023598399237</v>
      </c>
      <c r="M150" s="634">
        <v>6.8000000000000007</v>
      </c>
      <c r="N150" s="635">
        <v>2951.4736046911485</v>
      </c>
    </row>
    <row r="151" spans="1:14" ht="14.4" customHeight="1" x14ac:dyDescent="0.3">
      <c r="A151" s="630" t="s">
        <v>556</v>
      </c>
      <c r="B151" s="631" t="s">
        <v>557</v>
      </c>
      <c r="C151" s="632" t="s">
        <v>563</v>
      </c>
      <c r="D151" s="633" t="s">
        <v>1610</v>
      </c>
      <c r="E151" s="632" t="s">
        <v>1087</v>
      </c>
      <c r="F151" s="633" t="s">
        <v>1615</v>
      </c>
      <c r="G151" s="632" t="s">
        <v>578</v>
      </c>
      <c r="H151" s="632" t="s">
        <v>1107</v>
      </c>
      <c r="I151" s="632" t="s">
        <v>1108</v>
      </c>
      <c r="J151" s="632" t="s">
        <v>1109</v>
      </c>
      <c r="K151" s="632" t="s">
        <v>1110</v>
      </c>
      <c r="L151" s="634">
        <v>181.83027871531641</v>
      </c>
      <c r="M151" s="634">
        <v>23</v>
      </c>
      <c r="N151" s="635">
        <v>4182.0964104522773</v>
      </c>
    </row>
    <row r="152" spans="1:14" ht="14.4" customHeight="1" x14ac:dyDescent="0.3">
      <c r="A152" s="630" t="s">
        <v>556</v>
      </c>
      <c r="B152" s="631" t="s">
        <v>557</v>
      </c>
      <c r="C152" s="632" t="s">
        <v>563</v>
      </c>
      <c r="D152" s="633" t="s">
        <v>1610</v>
      </c>
      <c r="E152" s="632" t="s">
        <v>1087</v>
      </c>
      <c r="F152" s="633" t="s">
        <v>1615</v>
      </c>
      <c r="G152" s="632" t="s">
        <v>578</v>
      </c>
      <c r="H152" s="632" t="s">
        <v>1111</v>
      </c>
      <c r="I152" s="632" t="s">
        <v>1112</v>
      </c>
      <c r="J152" s="632" t="s">
        <v>1113</v>
      </c>
      <c r="K152" s="632" t="s">
        <v>1114</v>
      </c>
      <c r="L152" s="634">
        <v>1113.4170426153134</v>
      </c>
      <c r="M152" s="634">
        <v>6.4129999999999985</v>
      </c>
      <c r="N152" s="635">
        <v>7140.343494292003</v>
      </c>
    </row>
    <row r="153" spans="1:14" ht="14.4" customHeight="1" x14ac:dyDescent="0.3">
      <c r="A153" s="630" t="s">
        <v>556</v>
      </c>
      <c r="B153" s="631" t="s">
        <v>557</v>
      </c>
      <c r="C153" s="632" t="s">
        <v>563</v>
      </c>
      <c r="D153" s="633" t="s">
        <v>1610</v>
      </c>
      <c r="E153" s="632" t="s">
        <v>1087</v>
      </c>
      <c r="F153" s="633" t="s">
        <v>1615</v>
      </c>
      <c r="G153" s="632" t="s">
        <v>578</v>
      </c>
      <c r="H153" s="632" t="s">
        <v>1115</v>
      </c>
      <c r="I153" s="632" t="s">
        <v>1116</v>
      </c>
      <c r="J153" s="632" t="s">
        <v>1117</v>
      </c>
      <c r="K153" s="632" t="s">
        <v>1118</v>
      </c>
      <c r="L153" s="634">
        <v>2899.2095097523884</v>
      </c>
      <c r="M153" s="634">
        <v>4.0999999999999996</v>
      </c>
      <c r="N153" s="635">
        <v>11886.758989984792</v>
      </c>
    </row>
    <row r="154" spans="1:14" ht="14.4" customHeight="1" x14ac:dyDescent="0.3">
      <c r="A154" s="630" t="s">
        <v>556</v>
      </c>
      <c r="B154" s="631" t="s">
        <v>557</v>
      </c>
      <c r="C154" s="632" t="s">
        <v>563</v>
      </c>
      <c r="D154" s="633" t="s">
        <v>1610</v>
      </c>
      <c r="E154" s="632" t="s">
        <v>1087</v>
      </c>
      <c r="F154" s="633" t="s">
        <v>1615</v>
      </c>
      <c r="G154" s="632" t="s">
        <v>578</v>
      </c>
      <c r="H154" s="632" t="s">
        <v>1119</v>
      </c>
      <c r="I154" s="632" t="s">
        <v>1120</v>
      </c>
      <c r="J154" s="632" t="s">
        <v>1121</v>
      </c>
      <c r="K154" s="632" t="s">
        <v>1122</v>
      </c>
      <c r="L154" s="634">
        <v>163.32514404135878</v>
      </c>
      <c r="M154" s="634">
        <v>124</v>
      </c>
      <c r="N154" s="635">
        <v>20252.317861128489</v>
      </c>
    </row>
    <row r="155" spans="1:14" ht="14.4" customHeight="1" x14ac:dyDescent="0.3">
      <c r="A155" s="630" t="s">
        <v>556</v>
      </c>
      <c r="B155" s="631" t="s">
        <v>557</v>
      </c>
      <c r="C155" s="632" t="s">
        <v>563</v>
      </c>
      <c r="D155" s="633" t="s">
        <v>1610</v>
      </c>
      <c r="E155" s="632" t="s">
        <v>1087</v>
      </c>
      <c r="F155" s="633" t="s">
        <v>1615</v>
      </c>
      <c r="G155" s="632" t="s">
        <v>578</v>
      </c>
      <c r="H155" s="632" t="s">
        <v>1123</v>
      </c>
      <c r="I155" s="632" t="s">
        <v>1124</v>
      </c>
      <c r="J155" s="632" t="s">
        <v>1125</v>
      </c>
      <c r="K155" s="632" t="s">
        <v>1126</v>
      </c>
      <c r="L155" s="634">
        <v>37.619999999999997</v>
      </c>
      <c r="M155" s="634">
        <v>81</v>
      </c>
      <c r="N155" s="635">
        <v>3047.22</v>
      </c>
    </row>
    <row r="156" spans="1:14" ht="14.4" customHeight="1" x14ac:dyDescent="0.3">
      <c r="A156" s="630" t="s">
        <v>556</v>
      </c>
      <c r="B156" s="631" t="s">
        <v>557</v>
      </c>
      <c r="C156" s="632" t="s">
        <v>563</v>
      </c>
      <c r="D156" s="633" t="s">
        <v>1610</v>
      </c>
      <c r="E156" s="632" t="s">
        <v>1087</v>
      </c>
      <c r="F156" s="633" t="s">
        <v>1615</v>
      </c>
      <c r="G156" s="632" t="s">
        <v>578</v>
      </c>
      <c r="H156" s="632" t="s">
        <v>1127</v>
      </c>
      <c r="I156" s="632" t="s">
        <v>1128</v>
      </c>
      <c r="J156" s="632" t="s">
        <v>1129</v>
      </c>
      <c r="K156" s="632" t="s">
        <v>1130</v>
      </c>
      <c r="L156" s="634">
        <v>517.5</v>
      </c>
      <c r="M156" s="634">
        <v>2.1</v>
      </c>
      <c r="N156" s="635">
        <v>1086.75</v>
      </c>
    </row>
    <row r="157" spans="1:14" ht="14.4" customHeight="1" x14ac:dyDescent="0.3">
      <c r="A157" s="630" t="s">
        <v>556</v>
      </c>
      <c r="B157" s="631" t="s">
        <v>557</v>
      </c>
      <c r="C157" s="632" t="s">
        <v>563</v>
      </c>
      <c r="D157" s="633" t="s">
        <v>1610</v>
      </c>
      <c r="E157" s="632" t="s">
        <v>1087</v>
      </c>
      <c r="F157" s="633" t="s">
        <v>1615</v>
      </c>
      <c r="G157" s="632" t="s">
        <v>578</v>
      </c>
      <c r="H157" s="632" t="s">
        <v>1131</v>
      </c>
      <c r="I157" s="632" t="s">
        <v>1132</v>
      </c>
      <c r="J157" s="632" t="s">
        <v>1133</v>
      </c>
      <c r="K157" s="632" t="s">
        <v>1134</v>
      </c>
      <c r="L157" s="634">
        <v>11601.57</v>
      </c>
      <c r="M157" s="634">
        <v>2</v>
      </c>
      <c r="N157" s="635">
        <v>23203.14</v>
      </c>
    </row>
    <row r="158" spans="1:14" ht="14.4" customHeight="1" x14ac:dyDescent="0.3">
      <c r="A158" s="630" t="s">
        <v>556</v>
      </c>
      <c r="B158" s="631" t="s">
        <v>557</v>
      </c>
      <c r="C158" s="632" t="s">
        <v>563</v>
      </c>
      <c r="D158" s="633" t="s">
        <v>1610</v>
      </c>
      <c r="E158" s="632" t="s">
        <v>1087</v>
      </c>
      <c r="F158" s="633" t="s">
        <v>1615</v>
      </c>
      <c r="G158" s="632" t="s">
        <v>578</v>
      </c>
      <c r="H158" s="632" t="s">
        <v>1135</v>
      </c>
      <c r="I158" s="632" t="s">
        <v>1135</v>
      </c>
      <c r="J158" s="632" t="s">
        <v>1136</v>
      </c>
      <c r="K158" s="632" t="s">
        <v>1137</v>
      </c>
      <c r="L158" s="634">
        <v>1077.900357142857</v>
      </c>
      <c r="M158" s="634">
        <v>14</v>
      </c>
      <c r="N158" s="635">
        <v>15090.605</v>
      </c>
    </row>
    <row r="159" spans="1:14" ht="14.4" customHeight="1" x14ac:dyDescent="0.3">
      <c r="A159" s="630" t="s">
        <v>556</v>
      </c>
      <c r="B159" s="631" t="s">
        <v>557</v>
      </c>
      <c r="C159" s="632" t="s">
        <v>563</v>
      </c>
      <c r="D159" s="633" t="s">
        <v>1610</v>
      </c>
      <c r="E159" s="632" t="s">
        <v>1087</v>
      </c>
      <c r="F159" s="633" t="s">
        <v>1615</v>
      </c>
      <c r="G159" s="632" t="s">
        <v>990</v>
      </c>
      <c r="H159" s="632" t="s">
        <v>1138</v>
      </c>
      <c r="I159" s="632" t="s">
        <v>1139</v>
      </c>
      <c r="J159" s="632" t="s">
        <v>1140</v>
      </c>
      <c r="K159" s="632" t="s">
        <v>1141</v>
      </c>
      <c r="L159" s="634">
        <v>169.73666666666665</v>
      </c>
      <c r="M159" s="634">
        <v>6</v>
      </c>
      <c r="N159" s="635">
        <v>1018.4199999999998</v>
      </c>
    </row>
    <row r="160" spans="1:14" ht="14.4" customHeight="1" x14ac:dyDescent="0.3">
      <c r="A160" s="630" t="s">
        <v>556</v>
      </c>
      <c r="B160" s="631" t="s">
        <v>557</v>
      </c>
      <c r="C160" s="632" t="s">
        <v>563</v>
      </c>
      <c r="D160" s="633" t="s">
        <v>1610</v>
      </c>
      <c r="E160" s="632" t="s">
        <v>1087</v>
      </c>
      <c r="F160" s="633" t="s">
        <v>1615</v>
      </c>
      <c r="G160" s="632" t="s">
        <v>990</v>
      </c>
      <c r="H160" s="632" t="s">
        <v>1142</v>
      </c>
      <c r="I160" s="632" t="s">
        <v>1143</v>
      </c>
      <c r="J160" s="632" t="s">
        <v>1144</v>
      </c>
      <c r="K160" s="632" t="s">
        <v>1145</v>
      </c>
      <c r="L160" s="634">
        <v>88.600001011344659</v>
      </c>
      <c r="M160" s="634">
        <v>336</v>
      </c>
      <c r="N160" s="635">
        <v>29769.600339811805</v>
      </c>
    </row>
    <row r="161" spans="1:14" ht="14.4" customHeight="1" x14ac:dyDescent="0.3">
      <c r="A161" s="630" t="s">
        <v>556</v>
      </c>
      <c r="B161" s="631" t="s">
        <v>557</v>
      </c>
      <c r="C161" s="632" t="s">
        <v>563</v>
      </c>
      <c r="D161" s="633" t="s">
        <v>1610</v>
      </c>
      <c r="E161" s="632" t="s">
        <v>1087</v>
      </c>
      <c r="F161" s="633" t="s">
        <v>1615</v>
      </c>
      <c r="G161" s="632" t="s">
        <v>990</v>
      </c>
      <c r="H161" s="632" t="s">
        <v>1146</v>
      </c>
      <c r="I161" s="632" t="s">
        <v>1147</v>
      </c>
      <c r="J161" s="632" t="s">
        <v>1109</v>
      </c>
      <c r="K161" s="632" t="s">
        <v>1148</v>
      </c>
      <c r="L161" s="634">
        <v>45.830647341309827</v>
      </c>
      <c r="M161" s="634">
        <v>329</v>
      </c>
      <c r="N161" s="635">
        <v>15078.282975290933</v>
      </c>
    </row>
    <row r="162" spans="1:14" ht="14.4" customHeight="1" x14ac:dyDescent="0.3">
      <c r="A162" s="630" t="s">
        <v>556</v>
      </c>
      <c r="B162" s="631" t="s">
        <v>557</v>
      </c>
      <c r="C162" s="632" t="s">
        <v>563</v>
      </c>
      <c r="D162" s="633" t="s">
        <v>1610</v>
      </c>
      <c r="E162" s="632" t="s">
        <v>1087</v>
      </c>
      <c r="F162" s="633" t="s">
        <v>1615</v>
      </c>
      <c r="G162" s="632" t="s">
        <v>990</v>
      </c>
      <c r="H162" s="632" t="s">
        <v>1149</v>
      </c>
      <c r="I162" s="632" t="s">
        <v>1150</v>
      </c>
      <c r="J162" s="632" t="s">
        <v>1151</v>
      </c>
      <c r="K162" s="632" t="s">
        <v>1152</v>
      </c>
      <c r="L162" s="634">
        <v>57.36998778014889</v>
      </c>
      <c r="M162" s="634">
        <v>9</v>
      </c>
      <c r="N162" s="635">
        <v>516.32989002134002</v>
      </c>
    </row>
    <row r="163" spans="1:14" ht="14.4" customHeight="1" x14ac:dyDescent="0.3">
      <c r="A163" s="630" t="s">
        <v>556</v>
      </c>
      <c r="B163" s="631" t="s">
        <v>557</v>
      </c>
      <c r="C163" s="632" t="s">
        <v>563</v>
      </c>
      <c r="D163" s="633" t="s">
        <v>1610</v>
      </c>
      <c r="E163" s="632" t="s">
        <v>1087</v>
      </c>
      <c r="F163" s="633" t="s">
        <v>1615</v>
      </c>
      <c r="G163" s="632" t="s">
        <v>990</v>
      </c>
      <c r="H163" s="632" t="s">
        <v>1153</v>
      </c>
      <c r="I163" s="632" t="s">
        <v>1154</v>
      </c>
      <c r="J163" s="632" t="s">
        <v>1155</v>
      </c>
      <c r="K163" s="632" t="s">
        <v>1118</v>
      </c>
      <c r="L163" s="634">
        <v>220.66138688573434</v>
      </c>
      <c r="M163" s="634">
        <v>46.29999999999999</v>
      </c>
      <c r="N163" s="635">
        <v>10216.622212809498</v>
      </c>
    </row>
    <row r="164" spans="1:14" ht="14.4" customHeight="1" x14ac:dyDescent="0.3">
      <c r="A164" s="630" t="s">
        <v>556</v>
      </c>
      <c r="B164" s="631" t="s">
        <v>557</v>
      </c>
      <c r="C164" s="632" t="s">
        <v>563</v>
      </c>
      <c r="D164" s="633" t="s">
        <v>1610</v>
      </c>
      <c r="E164" s="632" t="s">
        <v>1087</v>
      </c>
      <c r="F164" s="633" t="s">
        <v>1615</v>
      </c>
      <c r="G164" s="632" t="s">
        <v>990</v>
      </c>
      <c r="H164" s="632" t="s">
        <v>1156</v>
      </c>
      <c r="I164" s="632" t="s">
        <v>1157</v>
      </c>
      <c r="J164" s="632" t="s">
        <v>1158</v>
      </c>
      <c r="K164" s="632" t="s">
        <v>1159</v>
      </c>
      <c r="L164" s="634">
        <v>110.19606521623828</v>
      </c>
      <c r="M164" s="634">
        <v>46.2</v>
      </c>
      <c r="N164" s="635">
        <v>5091.0582129902086</v>
      </c>
    </row>
    <row r="165" spans="1:14" ht="14.4" customHeight="1" x14ac:dyDescent="0.3">
      <c r="A165" s="630" t="s">
        <v>556</v>
      </c>
      <c r="B165" s="631" t="s">
        <v>557</v>
      </c>
      <c r="C165" s="632" t="s">
        <v>563</v>
      </c>
      <c r="D165" s="633" t="s">
        <v>1610</v>
      </c>
      <c r="E165" s="632" t="s">
        <v>1087</v>
      </c>
      <c r="F165" s="633" t="s">
        <v>1615</v>
      </c>
      <c r="G165" s="632" t="s">
        <v>990</v>
      </c>
      <c r="H165" s="632" t="s">
        <v>1160</v>
      </c>
      <c r="I165" s="632" t="s">
        <v>1161</v>
      </c>
      <c r="J165" s="632" t="s">
        <v>1162</v>
      </c>
      <c r="K165" s="632" t="s">
        <v>1163</v>
      </c>
      <c r="L165" s="634">
        <v>75.220084672356137</v>
      </c>
      <c r="M165" s="634">
        <v>10</v>
      </c>
      <c r="N165" s="635">
        <v>752.20084672356143</v>
      </c>
    </row>
    <row r="166" spans="1:14" ht="14.4" customHeight="1" x14ac:dyDescent="0.3">
      <c r="A166" s="630" t="s">
        <v>556</v>
      </c>
      <c r="B166" s="631" t="s">
        <v>557</v>
      </c>
      <c r="C166" s="632" t="s">
        <v>563</v>
      </c>
      <c r="D166" s="633" t="s">
        <v>1610</v>
      </c>
      <c r="E166" s="632" t="s">
        <v>1087</v>
      </c>
      <c r="F166" s="633" t="s">
        <v>1615</v>
      </c>
      <c r="G166" s="632" t="s">
        <v>990</v>
      </c>
      <c r="H166" s="632" t="s">
        <v>1164</v>
      </c>
      <c r="I166" s="632" t="s">
        <v>1165</v>
      </c>
      <c r="J166" s="632" t="s">
        <v>1166</v>
      </c>
      <c r="K166" s="632" t="s">
        <v>1167</v>
      </c>
      <c r="L166" s="634">
        <v>120.257100377757</v>
      </c>
      <c r="M166" s="634">
        <v>4</v>
      </c>
      <c r="N166" s="635">
        <v>481.02840151102799</v>
      </c>
    </row>
    <row r="167" spans="1:14" ht="14.4" customHeight="1" x14ac:dyDescent="0.3">
      <c r="A167" s="630" t="s">
        <v>556</v>
      </c>
      <c r="B167" s="631" t="s">
        <v>557</v>
      </c>
      <c r="C167" s="632" t="s">
        <v>563</v>
      </c>
      <c r="D167" s="633" t="s">
        <v>1610</v>
      </c>
      <c r="E167" s="632" t="s">
        <v>1087</v>
      </c>
      <c r="F167" s="633" t="s">
        <v>1615</v>
      </c>
      <c r="G167" s="632" t="s">
        <v>990</v>
      </c>
      <c r="H167" s="632" t="s">
        <v>1168</v>
      </c>
      <c r="I167" s="632" t="s">
        <v>1169</v>
      </c>
      <c r="J167" s="632" t="s">
        <v>1170</v>
      </c>
      <c r="K167" s="632" t="s">
        <v>1171</v>
      </c>
      <c r="L167" s="634">
        <v>104.41996997392798</v>
      </c>
      <c r="M167" s="634">
        <v>10</v>
      </c>
      <c r="N167" s="635">
        <v>1044.1996997392798</v>
      </c>
    </row>
    <row r="168" spans="1:14" ht="14.4" customHeight="1" x14ac:dyDescent="0.3">
      <c r="A168" s="630" t="s">
        <v>556</v>
      </c>
      <c r="B168" s="631" t="s">
        <v>557</v>
      </c>
      <c r="C168" s="632" t="s">
        <v>563</v>
      </c>
      <c r="D168" s="633" t="s">
        <v>1610</v>
      </c>
      <c r="E168" s="632" t="s">
        <v>1087</v>
      </c>
      <c r="F168" s="633" t="s">
        <v>1615</v>
      </c>
      <c r="G168" s="632" t="s">
        <v>990</v>
      </c>
      <c r="H168" s="632" t="s">
        <v>1172</v>
      </c>
      <c r="I168" s="632" t="s">
        <v>1173</v>
      </c>
      <c r="J168" s="632" t="s">
        <v>1174</v>
      </c>
      <c r="K168" s="632" t="s">
        <v>1175</v>
      </c>
      <c r="L168" s="634">
        <v>12588.411666666669</v>
      </c>
      <c r="M168" s="634">
        <v>0.6</v>
      </c>
      <c r="N168" s="635">
        <v>7553.0470000000005</v>
      </c>
    </row>
    <row r="169" spans="1:14" ht="14.4" customHeight="1" x14ac:dyDescent="0.3">
      <c r="A169" s="630" t="s">
        <v>556</v>
      </c>
      <c r="B169" s="631" t="s">
        <v>557</v>
      </c>
      <c r="C169" s="632" t="s">
        <v>563</v>
      </c>
      <c r="D169" s="633" t="s">
        <v>1610</v>
      </c>
      <c r="E169" s="632" t="s">
        <v>1087</v>
      </c>
      <c r="F169" s="633" t="s">
        <v>1615</v>
      </c>
      <c r="G169" s="632" t="s">
        <v>990</v>
      </c>
      <c r="H169" s="632" t="s">
        <v>1176</v>
      </c>
      <c r="I169" s="632" t="s">
        <v>1176</v>
      </c>
      <c r="J169" s="632" t="s">
        <v>1177</v>
      </c>
      <c r="K169" s="632" t="s">
        <v>1178</v>
      </c>
      <c r="L169" s="634">
        <v>1495.0000000000002</v>
      </c>
      <c r="M169" s="634">
        <v>1.6</v>
      </c>
      <c r="N169" s="635">
        <v>2392.0000000000005</v>
      </c>
    </row>
    <row r="170" spans="1:14" ht="14.4" customHeight="1" x14ac:dyDescent="0.3">
      <c r="A170" s="630" t="s">
        <v>556</v>
      </c>
      <c r="B170" s="631" t="s">
        <v>557</v>
      </c>
      <c r="C170" s="632" t="s">
        <v>563</v>
      </c>
      <c r="D170" s="633" t="s">
        <v>1610</v>
      </c>
      <c r="E170" s="632" t="s">
        <v>1179</v>
      </c>
      <c r="F170" s="633" t="s">
        <v>1616</v>
      </c>
      <c r="G170" s="632" t="s">
        <v>578</v>
      </c>
      <c r="H170" s="632" t="s">
        <v>1180</v>
      </c>
      <c r="I170" s="632" t="s">
        <v>1181</v>
      </c>
      <c r="J170" s="632" t="s">
        <v>1182</v>
      </c>
      <c r="K170" s="632" t="s">
        <v>1183</v>
      </c>
      <c r="L170" s="634">
        <v>87.990000000000009</v>
      </c>
      <c r="M170" s="634">
        <v>1</v>
      </c>
      <c r="N170" s="635">
        <v>87.990000000000009</v>
      </c>
    </row>
    <row r="171" spans="1:14" ht="14.4" customHeight="1" x14ac:dyDescent="0.3">
      <c r="A171" s="630" t="s">
        <v>556</v>
      </c>
      <c r="B171" s="631" t="s">
        <v>557</v>
      </c>
      <c r="C171" s="632" t="s">
        <v>563</v>
      </c>
      <c r="D171" s="633" t="s">
        <v>1610</v>
      </c>
      <c r="E171" s="632" t="s">
        <v>1179</v>
      </c>
      <c r="F171" s="633" t="s">
        <v>1616</v>
      </c>
      <c r="G171" s="632" t="s">
        <v>578</v>
      </c>
      <c r="H171" s="632" t="s">
        <v>1184</v>
      </c>
      <c r="I171" s="632" t="s">
        <v>1185</v>
      </c>
      <c r="J171" s="632" t="s">
        <v>1186</v>
      </c>
      <c r="K171" s="632" t="s">
        <v>1187</v>
      </c>
      <c r="L171" s="634">
        <v>93.470000000000013</v>
      </c>
      <c r="M171" s="634">
        <v>1</v>
      </c>
      <c r="N171" s="635">
        <v>93.470000000000013</v>
      </c>
    </row>
    <row r="172" spans="1:14" ht="14.4" customHeight="1" x14ac:dyDescent="0.3">
      <c r="A172" s="630" t="s">
        <v>556</v>
      </c>
      <c r="B172" s="631" t="s">
        <v>557</v>
      </c>
      <c r="C172" s="632" t="s">
        <v>563</v>
      </c>
      <c r="D172" s="633" t="s">
        <v>1610</v>
      </c>
      <c r="E172" s="632" t="s">
        <v>1179</v>
      </c>
      <c r="F172" s="633" t="s">
        <v>1616</v>
      </c>
      <c r="G172" s="632" t="s">
        <v>578</v>
      </c>
      <c r="H172" s="632" t="s">
        <v>1188</v>
      </c>
      <c r="I172" s="632" t="s">
        <v>1189</v>
      </c>
      <c r="J172" s="632" t="s">
        <v>1190</v>
      </c>
      <c r="K172" s="632" t="s">
        <v>1191</v>
      </c>
      <c r="L172" s="634">
        <v>41.32</v>
      </c>
      <c r="M172" s="634">
        <v>1</v>
      </c>
      <c r="N172" s="635">
        <v>41.32</v>
      </c>
    </row>
    <row r="173" spans="1:14" ht="14.4" customHeight="1" x14ac:dyDescent="0.3">
      <c r="A173" s="630" t="s">
        <v>556</v>
      </c>
      <c r="B173" s="631" t="s">
        <v>557</v>
      </c>
      <c r="C173" s="632" t="s">
        <v>563</v>
      </c>
      <c r="D173" s="633" t="s">
        <v>1610</v>
      </c>
      <c r="E173" s="632" t="s">
        <v>1192</v>
      </c>
      <c r="F173" s="633" t="s">
        <v>1617</v>
      </c>
      <c r="G173" s="632"/>
      <c r="H173" s="632"/>
      <c r="I173" s="632" t="s">
        <v>1193</v>
      </c>
      <c r="J173" s="632" t="s">
        <v>1194</v>
      </c>
      <c r="K173" s="632"/>
      <c r="L173" s="634">
        <v>6817.2</v>
      </c>
      <c r="M173" s="634">
        <v>4</v>
      </c>
      <c r="N173" s="635">
        <v>27268.799999999999</v>
      </c>
    </row>
    <row r="174" spans="1:14" ht="14.4" customHeight="1" x14ac:dyDescent="0.3">
      <c r="A174" s="630" t="s">
        <v>556</v>
      </c>
      <c r="B174" s="631" t="s">
        <v>557</v>
      </c>
      <c r="C174" s="632" t="s">
        <v>568</v>
      </c>
      <c r="D174" s="633" t="s">
        <v>1611</v>
      </c>
      <c r="E174" s="632" t="s">
        <v>577</v>
      </c>
      <c r="F174" s="633" t="s">
        <v>1613</v>
      </c>
      <c r="G174" s="632" t="s">
        <v>578</v>
      </c>
      <c r="H174" s="632" t="s">
        <v>595</v>
      </c>
      <c r="I174" s="632" t="s">
        <v>596</v>
      </c>
      <c r="J174" s="632" t="s">
        <v>597</v>
      </c>
      <c r="K174" s="632" t="s">
        <v>598</v>
      </c>
      <c r="L174" s="634">
        <v>84.569999999999951</v>
      </c>
      <c r="M174" s="634">
        <v>1</v>
      </c>
      <c r="N174" s="635">
        <v>84.569999999999951</v>
      </c>
    </row>
    <row r="175" spans="1:14" ht="14.4" customHeight="1" x14ac:dyDescent="0.3">
      <c r="A175" s="630" t="s">
        <v>556</v>
      </c>
      <c r="B175" s="631" t="s">
        <v>557</v>
      </c>
      <c r="C175" s="632" t="s">
        <v>568</v>
      </c>
      <c r="D175" s="633" t="s">
        <v>1611</v>
      </c>
      <c r="E175" s="632" t="s">
        <v>577</v>
      </c>
      <c r="F175" s="633" t="s">
        <v>1613</v>
      </c>
      <c r="G175" s="632" t="s">
        <v>578</v>
      </c>
      <c r="H175" s="632" t="s">
        <v>603</v>
      </c>
      <c r="I175" s="632" t="s">
        <v>604</v>
      </c>
      <c r="J175" s="632" t="s">
        <v>605</v>
      </c>
      <c r="K175" s="632" t="s">
        <v>606</v>
      </c>
      <c r="L175" s="634">
        <v>170.30341689467329</v>
      </c>
      <c r="M175" s="634">
        <v>18</v>
      </c>
      <c r="N175" s="635">
        <v>3065.4615041041193</v>
      </c>
    </row>
    <row r="176" spans="1:14" ht="14.4" customHeight="1" x14ac:dyDescent="0.3">
      <c r="A176" s="630" t="s">
        <v>556</v>
      </c>
      <c r="B176" s="631" t="s">
        <v>557</v>
      </c>
      <c r="C176" s="632" t="s">
        <v>568</v>
      </c>
      <c r="D176" s="633" t="s">
        <v>1611</v>
      </c>
      <c r="E176" s="632" t="s">
        <v>577</v>
      </c>
      <c r="F176" s="633" t="s">
        <v>1613</v>
      </c>
      <c r="G176" s="632" t="s">
        <v>578</v>
      </c>
      <c r="H176" s="632" t="s">
        <v>682</v>
      </c>
      <c r="I176" s="632" t="s">
        <v>683</v>
      </c>
      <c r="J176" s="632" t="s">
        <v>684</v>
      </c>
      <c r="K176" s="632" t="s">
        <v>685</v>
      </c>
      <c r="L176" s="634">
        <v>75.239999999999981</v>
      </c>
      <c r="M176" s="634">
        <v>5</v>
      </c>
      <c r="N176" s="635">
        <v>376.19999999999993</v>
      </c>
    </row>
    <row r="177" spans="1:14" ht="14.4" customHeight="1" x14ac:dyDescent="0.3">
      <c r="A177" s="630" t="s">
        <v>556</v>
      </c>
      <c r="B177" s="631" t="s">
        <v>557</v>
      </c>
      <c r="C177" s="632" t="s">
        <v>568</v>
      </c>
      <c r="D177" s="633" t="s">
        <v>1611</v>
      </c>
      <c r="E177" s="632" t="s">
        <v>577</v>
      </c>
      <c r="F177" s="633" t="s">
        <v>1613</v>
      </c>
      <c r="G177" s="632" t="s">
        <v>578</v>
      </c>
      <c r="H177" s="632" t="s">
        <v>734</v>
      </c>
      <c r="I177" s="632" t="s">
        <v>238</v>
      </c>
      <c r="J177" s="632" t="s">
        <v>735</v>
      </c>
      <c r="K177" s="632"/>
      <c r="L177" s="634">
        <v>97.320307705951436</v>
      </c>
      <c r="M177" s="634">
        <v>7</v>
      </c>
      <c r="N177" s="635">
        <v>681.24215394166004</v>
      </c>
    </row>
    <row r="178" spans="1:14" ht="14.4" customHeight="1" x14ac:dyDescent="0.3">
      <c r="A178" s="630" t="s">
        <v>556</v>
      </c>
      <c r="B178" s="631" t="s">
        <v>557</v>
      </c>
      <c r="C178" s="632" t="s">
        <v>568</v>
      </c>
      <c r="D178" s="633" t="s">
        <v>1611</v>
      </c>
      <c r="E178" s="632" t="s">
        <v>577</v>
      </c>
      <c r="F178" s="633" t="s">
        <v>1613</v>
      </c>
      <c r="G178" s="632" t="s">
        <v>578</v>
      </c>
      <c r="H178" s="632" t="s">
        <v>785</v>
      </c>
      <c r="I178" s="632" t="s">
        <v>238</v>
      </c>
      <c r="J178" s="632" t="s">
        <v>786</v>
      </c>
      <c r="K178" s="632"/>
      <c r="L178" s="634">
        <v>191.13042073462384</v>
      </c>
      <c r="M178" s="634">
        <v>5</v>
      </c>
      <c r="N178" s="635">
        <v>955.6521036731192</v>
      </c>
    </row>
    <row r="179" spans="1:14" ht="14.4" customHeight="1" x14ac:dyDescent="0.3">
      <c r="A179" s="630" t="s">
        <v>556</v>
      </c>
      <c r="B179" s="631" t="s">
        <v>557</v>
      </c>
      <c r="C179" s="632" t="s">
        <v>568</v>
      </c>
      <c r="D179" s="633" t="s">
        <v>1611</v>
      </c>
      <c r="E179" s="632" t="s">
        <v>577</v>
      </c>
      <c r="F179" s="633" t="s">
        <v>1613</v>
      </c>
      <c r="G179" s="632" t="s">
        <v>578</v>
      </c>
      <c r="H179" s="632" t="s">
        <v>797</v>
      </c>
      <c r="I179" s="632" t="s">
        <v>798</v>
      </c>
      <c r="J179" s="632" t="s">
        <v>799</v>
      </c>
      <c r="K179" s="632" t="s">
        <v>800</v>
      </c>
      <c r="L179" s="634">
        <v>112.38</v>
      </c>
      <c r="M179" s="634">
        <v>1</v>
      </c>
      <c r="N179" s="635">
        <v>112.38</v>
      </c>
    </row>
    <row r="180" spans="1:14" ht="14.4" customHeight="1" x14ac:dyDescent="0.3">
      <c r="A180" s="630" t="s">
        <v>556</v>
      </c>
      <c r="B180" s="631" t="s">
        <v>557</v>
      </c>
      <c r="C180" s="632" t="s">
        <v>568</v>
      </c>
      <c r="D180" s="633" t="s">
        <v>1611</v>
      </c>
      <c r="E180" s="632" t="s">
        <v>577</v>
      </c>
      <c r="F180" s="633" t="s">
        <v>1613</v>
      </c>
      <c r="G180" s="632" t="s">
        <v>578</v>
      </c>
      <c r="H180" s="632" t="s">
        <v>1195</v>
      </c>
      <c r="I180" s="632" t="s">
        <v>1196</v>
      </c>
      <c r="J180" s="632" t="s">
        <v>664</v>
      </c>
      <c r="K180" s="632" t="s">
        <v>1197</v>
      </c>
      <c r="L180" s="634">
        <v>60.349999751681203</v>
      </c>
      <c r="M180" s="634">
        <v>1</v>
      </c>
      <c r="N180" s="635">
        <v>60.349999751681203</v>
      </c>
    </row>
    <row r="181" spans="1:14" ht="14.4" customHeight="1" x14ac:dyDescent="0.3">
      <c r="A181" s="630" t="s">
        <v>556</v>
      </c>
      <c r="B181" s="631" t="s">
        <v>557</v>
      </c>
      <c r="C181" s="632" t="s">
        <v>568</v>
      </c>
      <c r="D181" s="633" t="s">
        <v>1611</v>
      </c>
      <c r="E181" s="632" t="s">
        <v>577</v>
      </c>
      <c r="F181" s="633" t="s">
        <v>1613</v>
      </c>
      <c r="G181" s="632" t="s">
        <v>578</v>
      </c>
      <c r="H181" s="632" t="s">
        <v>1198</v>
      </c>
      <c r="I181" s="632" t="s">
        <v>1199</v>
      </c>
      <c r="J181" s="632" t="s">
        <v>1200</v>
      </c>
      <c r="K181" s="632" t="s">
        <v>1201</v>
      </c>
      <c r="L181" s="634">
        <v>67.390040925321344</v>
      </c>
      <c r="M181" s="634">
        <v>3</v>
      </c>
      <c r="N181" s="635">
        <v>202.17012277596405</v>
      </c>
    </row>
    <row r="182" spans="1:14" ht="14.4" customHeight="1" x14ac:dyDescent="0.3">
      <c r="A182" s="630" t="s">
        <v>556</v>
      </c>
      <c r="B182" s="631" t="s">
        <v>557</v>
      </c>
      <c r="C182" s="632" t="s">
        <v>568</v>
      </c>
      <c r="D182" s="633" t="s">
        <v>1611</v>
      </c>
      <c r="E182" s="632" t="s">
        <v>577</v>
      </c>
      <c r="F182" s="633" t="s">
        <v>1613</v>
      </c>
      <c r="G182" s="632" t="s">
        <v>578</v>
      </c>
      <c r="H182" s="632" t="s">
        <v>1202</v>
      </c>
      <c r="I182" s="632" t="s">
        <v>238</v>
      </c>
      <c r="J182" s="632" t="s">
        <v>1203</v>
      </c>
      <c r="K182" s="632" t="s">
        <v>1204</v>
      </c>
      <c r="L182" s="634">
        <v>47.15</v>
      </c>
      <c r="M182" s="634">
        <v>1</v>
      </c>
      <c r="N182" s="635">
        <v>47.15</v>
      </c>
    </row>
    <row r="183" spans="1:14" ht="14.4" customHeight="1" x14ac:dyDescent="0.3">
      <c r="A183" s="630" t="s">
        <v>556</v>
      </c>
      <c r="B183" s="631" t="s">
        <v>557</v>
      </c>
      <c r="C183" s="632" t="s">
        <v>568</v>
      </c>
      <c r="D183" s="633" t="s">
        <v>1611</v>
      </c>
      <c r="E183" s="632" t="s">
        <v>577</v>
      </c>
      <c r="F183" s="633" t="s">
        <v>1613</v>
      </c>
      <c r="G183" s="632" t="s">
        <v>578</v>
      </c>
      <c r="H183" s="632" t="s">
        <v>1205</v>
      </c>
      <c r="I183" s="632" t="s">
        <v>1206</v>
      </c>
      <c r="J183" s="632" t="s">
        <v>1207</v>
      </c>
      <c r="K183" s="632" t="s">
        <v>1208</v>
      </c>
      <c r="L183" s="634">
        <v>219.72373926429628</v>
      </c>
      <c r="M183" s="634">
        <v>5</v>
      </c>
      <c r="N183" s="635">
        <v>1098.6186963214814</v>
      </c>
    </row>
    <row r="184" spans="1:14" ht="14.4" customHeight="1" x14ac:dyDescent="0.3">
      <c r="A184" s="630" t="s">
        <v>556</v>
      </c>
      <c r="B184" s="631" t="s">
        <v>557</v>
      </c>
      <c r="C184" s="632" t="s">
        <v>568</v>
      </c>
      <c r="D184" s="633" t="s">
        <v>1611</v>
      </c>
      <c r="E184" s="632" t="s">
        <v>577</v>
      </c>
      <c r="F184" s="633" t="s">
        <v>1613</v>
      </c>
      <c r="G184" s="632" t="s">
        <v>578</v>
      </c>
      <c r="H184" s="632" t="s">
        <v>922</v>
      </c>
      <c r="I184" s="632" t="s">
        <v>238</v>
      </c>
      <c r="J184" s="632" t="s">
        <v>923</v>
      </c>
      <c r="K184" s="632"/>
      <c r="L184" s="634">
        <v>146.35669892138301</v>
      </c>
      <c r="M184" s="634">
        <v>12</v>
      </c>
      <c r="N184" s="635">
        <v>1756.2803870565963</v>
      </c>
    </row>
    <row r="185" spans="1:14" ht="14.4" customHeight="1" x14ac:dyDescent="0.3">
      <c r="A185" s="630" t="s">
        <v>556</v>
      </c>
      <c r="B185" s="631" t="s">
        <v>557</v>
      </c>
      <c r="C185" s="632" t="s">
        <v>568</v>
      </c>
      <c r="D185" s="633" t="s">
        <v>1611</v>
      </c>
      <c r="E185" s="632" t="s">
        <v>577</v>
      </c>
      <c r="F185" s="633" t="s">
        <v>1613</v>
      </c>
      <c r="G185" s="632" t="s">
        <v>578</v>
      </c>
      <c r="H185" s="632" t="s">
        <v>1209</v>
      </c>
      <c r="I185" s="632" t="s">
        <v>1210</v>
      </c>
      <c r="J185" s="632" t="s">
        <v>1211</v>
      </c>
      <c r="K185" s="632" t="s">
        <v>1212</v>
      </c>
      <c r="L185" s="634">
        <v>48.329529844824556</v>
      </c>
      <c r="M185" s="634">
        <v>3</v>
      </c>
      <c r="N185" s="635">
        <v>144.98858953447368</v>
      </c>
    </row>
    <row r="186" spans="1:14" ht="14.4" customHeight="1" x14ac:dyDescent="0.3">
      <c r="A186" s="630" t="s">
        <v>556</v>
      </c>
      <c r="B186" s="631" t="s">
        <v>557</v>
      </c>
      <c r="C186" s="632" t="s">
        <v>568</v>
      </c>
      <c r="D186" s="633" t="s">
        <v>1611</v>
      </c>
      <c r="E186" s="632" t="s">
        <v>577</v>
      </c>
      <c r="F186" s="633" t="s">
        <v>1613</v>
      </c>
      <c r="G186" s="632" t="s">
        <v>578</v>
      </c>
      <c r="H186" s="632" t="s">
        <v>1213</v>
      </c>
      <c r="I186" s="632" t="s">
        <v>238</v>
      </c>
      <c r="J186" s="632" t="s">
        <v>1214</v>
      </c>
      <c r="K186" s="632"/>
      <c r="L186" s="634">
        <v>300.92919999999998</v>
      </c>
      <c r="M186" s="634">
        <v>1</v>
      </c>
      <c r="N186" s="635">
        <v>300.92919999999998</v>
      </c>
    </row>
    <row r="187" spans="1:14" ht="14.4" customHeight="1" x14ac:dyDescent="0.3">
      <c r="A187" s="630" t="s">
        <v>556</v>
      </c>
      <c r="B187" s="631" t="s">
        <v>557</v>
      </c>
      <c r="C187" s="632" t="s">
        <v>568</v>
      </c>
      <c r="D187" s="633" t="s">
        <v>1611</v>
      </c>
      <c r="E187" s="632" t="s">
        <v>577</v>
      </c>
      <c r="F187" s="633" t="s">
        <v>1613</v>
      </c>
      <c r="G187" s="632" t="s">
        <v>578</v>
      </c>
      <c r="H187" s="632" t="s">
        <v>1215</v>
      </c>
      <c r="I187" s="632" t="s">
        <v>238</v>
      </c>
      <c r="J187" s="632" t="s">
        <v>1216</v>
      </c>
      <c r="K187" s="632"/>
      <c r="L187" s="634">
        <v>264.47704699412634</v>
      </c>
      <c r="M187" s="634">
        <v>3</v>
      </c>
      <c r="N187" s="635">
        <v>793.43114098237902</v>
      </c>
    </row>
    <row r="188" spans="1:14" ht="14.4" customHeight="1" x14ac:dyDescent="0.3">
      <c r="A188" s="630" t="s">
        <v>556</v>
      </c>
      <c r="B188" s="631" t="s">
        <v>557</v>
      </c>
      <c r="C188" s="632" t="s">
        <v>568</v>
      </c>
      <c r="D188" s="633" t="s">
        <v>1611</v>
      </c>
      <c r="E188" s="632" t="s">
        <v>577</v>
      </c>
      <c r="F188" s="633" t="s">
        <v>1613</v>
      </c>
      <c r="G188" s="632" t="s">
        <v>578</v>
      </c>
      <c r="H188" s="632" t="s">
        <v>1217</v>
      </c>
      <c r="I188" s="632" t="s">
        <v>1218</v>
      </c>
      <c r="J188" s="632" t="s">
        <v>1219</v>
      </c>
      <c r="K188" s="632" t="s">
        <v>1220</v>
      </c>
      <c r="L188" s="634">
        <v>292.08</v>
      </c>
      <c r="M188" s="634">
        <v>1</v>
      </c>
      <c r="N188" s="635">
        <v>292.08</v>
      </c>
    </row>
    <row r="189" spans="1:14" ht="14.4" customHeight="1" x14ac:dyDescent="0.3">
      <c r="A189" s="630" t="s">
        <v>556</v>
      </c>
      <c r="B189" s="631" t="s">
        <v>557</v>
      </c>
      <c r="C189" s="632" t="s">
        <v>568</v>
      </c>
      <c r="D189" s="633" t="s">
        <v>1611</v>
      </c>
      <c r="E189" s="632" t="s">
        <v>577</v>
      </c>
      <c r="F189" s="633" t="s">
        <v>1613</v>
      </c>
      <c r="G189" s="632" t="s">
        <v>578</v>
      </c>
      <c r="H189" s="632" t="s">
        <v>1221</v>
      </c>
      <c r="I189" s="632" t="s">
        <v>238</v>
      </c>
      <c r="J189" s="632" t="s">
        <v>1222</v>
      </c>
      <c r="K189" s="632"/>
      <c r="L189" s="634">
        <v>80.334203403114344</v>
      </c>
      <c r="M189" s="634">
        <v>1</v>
      </c>
      <c r="N189" s="635">
        <v>80.334203403114344</v>
      </c>
    </row>
    <row r="190" spans="1:14" ht="14.4" customHeight="1" x14ac:dyDescent="0.3">
      <c r="A190" s="630" t="s">
        <v>556</v>
      </c>
      <c r="B190" s="631" t="s">
        <v>557</v>
      </c>
      <c r="C190" s="632" t="s">
        <v>568</v>
      </c>
      <c r="D190" s="633" t="s">
        <v>1611</v>
      </c>
      <c r="E190" s="632" t="s">
        <v>577</v>
      </c>
      <c r="F190" s="633" t="s">
        <v>1613</v>
      </c>
      <c r="G190" s="632" t="s">
        <v>578</v>
      </c>
      <c r="H190" s="632" t="s">
        <v>1223</v>
      </c>
      <c r="I190" s="632" t="s">
        <v>238</v>
      </c>
      <c r="J190" s="632" t="s">
        <v>1224</v>
      </c>
      <c r="K190" s="632"/>
      <c r="L190" s="634">
        <v>312.58970177901477</v>
      </c>
      <c r="M190" s="634">
        <v>1</v>
      </c>
      <c r="N190" s="635">
        <v>312.58970177901477</v>
      </c>
    </row>
    <row r="191" spans="1:14" ht="14.4" customHeight="1" x14ac:dyDescent="0.3">
      <c r="A191" s="630" t="s">
        <v>556</v>
      </c>
      <c r="B191" s="631" t="s">
        <v>557</v>
      </c>
      <c r="C191" s="632" t="s">
        <v>568</v>
      </c>
      <c r="D191" s="633" t="s">
        <v>1611</v>
      </c>
      <c r="E191" s="632" t="s">
        <v>577</v>
      </c>
      <c r="F191" s="633" t="s">
        <v>1613</v>
      </c>
      <c r="G191" s="632" t="s">
        <v>578</v>
      </c>
      <c r="H191" s="632" t="s">
        <v>1225</v>
      </c>
      <c r="I191" s="632" t="s">
        <v>238</v>
      </c>
      <c r="J191" s="632" t="s">
        <v>1226</v>
      </c>
      <c r="K191" s="632"/>
      <c r="L191" s="634">
        <v>49.685578077868392</v>
      </c>
      <c r="M191" s="634">
        <v>7</v>
      </c>
      <c r="N191" s="635">
        <v>347.79904654507874</v>
      </c>
    </row>
    <row r="192" spans="1:14" ht="14.4" customHeight="1" x14ac:dyDescent="0.3">
      <c r="A192" s="630" t="s">
        <v>556</v>
      </c>
      <c r="B192" s="631" t="s">
        <v>557</v>
      </c>
      <c r="C192" s="632" t="s">
        <v>568</v>
      </c>
      <c r="D192" s="633" t="s">
        <v>1611</v>
      </c>
      <c r="E192" s="632" t="s">
        <v>577</v>
      </c>
      <c r="F192" s="633" t="s">
        <v>1613</v>
      </c>
      <c r="G192" s="632" t="s">
        <v>578</v>
      </c>
      <c r="H192" s="632" t="s">
        <v>1227</v>
      </c>
      <c r="I192" s="632" t="s">
        <v>1227</v>
      </c>
      <c r="J192" s="632" t="s">
        <v>1207</v>
      </c>
      <c r="K192" s="632" t="s">
        <v>1228</v>
      </c>
      <c r="L192" s="634">
        <v>225.91</v>
      </c>
      <c r="M192" s="634">
        <v>2</v>
      </c>
      <c r="N192" s="635">
        <v>451.82</v>
      </c>
    </row>
    <row r="193" spans="1:14" ht="14.4" customHeight="1" x14ac:dyDescent="0.3">
      <c r="A193" s="630" t="s">
        <v>556</v>
      </c>
      <c r="B193" s="631" t="s">
        <v>557</v>
      </c>
      <c r="C193" s="632" t="s">
        <v>571</v>
      </c>
      <c r="D193" s="633" t="s">
        <v>1612</v>
      </c>
      <c r="E193" s="632" t="s">
        <v>577</v>
      </c>
      <c r="F193" s="633" t="s">
        <v>1613</v>
      </c>
      <c r="G193" s="632"/>
      <c r="H193" s="632" t="s">
        <v>1229</v>
      </c>
      <c r="I193" s="632" t="s">
        <v>1229</v>
      </c>
      <c r="J193" s="632" t="s">
        <v>1230</v>
      </c>
      <c r="K193" s="632" t="s">
        <v>1231</v>
      </c>
      <c r="L193" s="634">
        <v>49.799854252317424</v>
      </c>
      <c r="M193" s="634">
        <v>1</v>
      </c>
      <c r="N193" s="635">
        <v>49.799854252317424</v>
      </c>
    </row>
    <row r="194" spans="1:14" ht="14.4" customHeight="1" x14ac:dyDescent="0.3">
      <c r="A194" s="630" t="s">
        <v>556</v>
      </c>
      <c r="B194" s="631" t="s">
        <v>557</v>
      </c>
      <c r="C194" s="632" t="s">
        <v>571</v>
      </c>
      <c r="D194" s="633" t="s">
        <v>1612</v>
      </c>
      <c r="E194" s="632" t="s">
        <v>577</v>
      </c>
      <c r="F194" s="633" t="s">
        <v>1613</v>
      </c>
      <c r="G194" s="632" t="s">
        <v>578</v>
      </c>
      <c r="H194" s="632" t="s">
        <v>579</v>
      </c>
      <c r="I194" s="632" t="s">
        <v>579</v>
      </c>
      <c r="J194" s="632" t="s">
        <v>580</v>
      </c>
      <c r="K194" s="632" t="s">
        <v>581</v>
      </c>
      <c r="L194" s="634">
        <v>179.40000000000003</v>
      </c>
      <c r="M194" s="634">
        <v>116</v>
      </c>
      <c r="N194" s="635">
        <v>20810.400000000005</v>
      </c>
    </row>
    <row r="195" spans="1:14" ht="14.4" customHeight="1" x14ac:dyDescent="0.3">
      <c r="A195" s="630" t="s">
        <v>556</v>
      </c>
      <c r="B195" s="631" t="s">
        <v>557</v>
      </c>
      <c r="C195" s="632" t="s">
        <v>571</v>
      </c>
      <c r="D195" s="633" t="s">
        <v>1612</v>
      </c>
      <c r="E195" s="632" t="s">
        <v>577</v>
      </c>
      <c r="F195" s="633" t="s">
        <v>1613</v>
      </c>
      <c r="G195" s="632" t="s">
        <v>578</v>
      </c>
      <c r="H195" s="632" t="s">
        <v>582</v>
      </c>
      <c r="I195" s="632" t="s">
        <v>582</v>
      </c>
      <c r="J195" s="632" t="s">
        <v>583</v>
      </c>
      <c r="K195" s="632" t="s">
        <v>584</v>
      </c>
      <c r="L195" s="634">
        <v>181.59000000000003</v>
      </c>
      <c r="M195" s="634">
        <v>9</v>
      </c>
      <c r="N195" s="635">
        <v>1634.3100000000002</v>
      </c>
    </row>
    <row r="196" spans="1:14" ht="14.4" customHeight="1" x14ac:dyDescent="0.3">
      <c r="A196" s="630" t="s">
        <v>556</v>
      </c>
      <c r="B196" s="631" t="s">
        <v>557</v>
      </c>
      <c r="C196" s="632" t="s">
        <v>571</v>
      </c>
      <c r="D196" s="633" t="s">
        <v>1612</v>
      </c>
      <c r="E196" s="632" t="s">
        <v>577</v>
      </c>
      <c r="F196" s="633" t="s">
        <v>1613</v>
      </c>
      <c r="G196" s="632" t="s">
        <v>578</v>
      </c>
      <c r="H196" s="632" t="s">
        <v>589</v>
      </c>
      <c r="I196" s="632" t="s">
        <v>589</v>
      </c>
      <c r="J196" s="632" t="s">
        <v>580</v>
      </c>
      <c r="K196" s="632" t="s">
        <v>590</v>
      </c>
      <c r="L196" s="634">
        <v>97.751309113835987</v>
      </c>
      <c r="M196" s="634">
        <v>5</v>
      </c>
      <c r="N196" s="635">
        <v>488.75654556917993</v>
      </c>
    </row>
    <row r="197" spans="1:14" ht="14.4" customHeight="1" x14ac:dyDescent="0.3">
      <c r="A197" s="630" t="s">
        <v>556</v>
      </c>
      <c r="B197" s="631" t="s">
        <v>557</v>
      </c>
      <c r="C197" s="632" t="s">
        <v>571</v>
      </c>
      <c r="D197" s="633" t="s">
        <v>1612</v>
      </c>
      <c r="E197" s="632" t="s">
        <v>577</v>
      </c>
      <c r="F197" s="633" t="s">
        <v>1613</v>
      </c>
      <c r="G197" s="632" t="s">
        <v>578</v>
      </c>
      <c r="H197" s="632" t="s">
        <v>591</v>
      </c>
      <c r="I197" s="632" t="s">
        <v>592</v>
      </c>
      <c r="J197" s="632" t="s">
        <v>593</v>
      </c>
      <c r="K197" s="632" t="s">
        <v>594</v>
      </c>
      <c r="L197" s="634">
        <v>53.75</v>
      </c>
      <c r="M197" s="634">
        <v>1</v>
      </c>
      <c r="N197" s="635">
        <v>53.75</v>
      </c>
    </row>
    <row r="198" spans="1:14" ht="14.4" customHeight="1" x14ac:dyDescent="0.3">
      <c r="A198" s="630" t="s">
        <v>556</v>
      </c>
      <c r="B198" s="631" t="s">
        <v>557</v>
      </c>
      <c r="C198" s="632" t="s">
        <v>571</v>
      </c>
      <c r="D198" s="633" t="s">
        <v>1612</v>
      </c>
      <c r="E198" s="632" t="s">
        <v>577</v>
      </c>
      <c r="F198" s="633" t="s">
        <v>1613</v>
      </c>
      <c r="G198" s="632" t="s">
        <v>578</v>
      </c>
      <c r="H198" s="632" t="s">
        <v>595</v>
      </c>
      <c r="I198" s="632" t="s">
        <v>596</v>
      </c>
      <c r="J198" s="632" t="s">
        <v>597</v>
      </c>
      <c r="K198" s="632" t="s">
        <v>598</v>
      </c>
      <c r="L198" s="634">
        <v>84.57</v>
      </c>
      <c r="M198" s="634">
        <v>2</v>
      </c>
      <c r="N198" s="635">
        <v>169.14</v>
      </c>
    </row>
    <row r="199" spans="1:14" ht="14.4" customHeight="1" x14ac:dyDescent="0.3">
      <c r="A199" s="630" t="s">
        <v>556</v>
      </c>
      <c r="B199" s="631" t="s">
        <v>557</v>
      </c>
      <c r="C199" s="632" t="s">
        <v>571</v>
      </c>
      <c r="D199" s="633" t="s">
        <v>1612</v>
      </c>
      <c r="E199" s="632" t="s">
        <v>577</v>
      </c>
      <c r="F199" s="633" t="s">
        <v>1613</v>
      </c>
      <c r="G199" s="632" t="s">
        <v>578</v>
      </c>
      <c r="H199" s="632" t="s">
        <v>599</v>
      </c>
      <c r="I199" s="632" t="s">
        <v>600</v>
      </c>
      <c r="J199" s="632" t="s">
        <v>601</v>
      </c>
      <c r="K199" s="632" t="s">
        <v>602</v>
      </c>
      <c r="L199" s="634">
        <v>100.20615635501969</v>
      </c>
      <c r="M199" s="634">
        <v>13</v>
      </c>
      <c r="N199" s="635">
        <v>1302.6800326152559</v>
      </c>
    </row>
    <row r="200" spans="1:14" ht="14.4" customHeight="1" x14ac:dyDescent="0.3">
      <c r="A200" s="630" t="s">
        <v>556</v>
      </c>
      <c r="B200" s="631" t="s">
        <v>557</v>
      </c>
      <c r="C200" s="632" t="s">
        <v>571</v>
      </c>
      <c r="D200" s="633" t="s">
        <v>1612</v>
      </c>
      <c r="E200" s="632" t="s">
        <v>577</v>
      </c>
      <c r="F200" s="633" t="s">
        <v>1613</v>
      </c>
      <c r="G200" s="632" t="s">
        <v>578</v>
      </c>
      <c r="H200" s="632" t="s">
        <v>603</v>
      </c>
      <c r="I200" s="632" t="s">
        <v>604</v>
      </c>
      <c r="J200" s="632" t="s">
        <v>605</v>
      </c>
      <c r="K200" s="632" t="s">
        <v>606</v>
      </c>
      <c r="L200" s="634">
        <v>170.229173090117</v>
      </c>
      <c r="M200" s="634">
        <v>3</v>
      </c>
      <c r="N200" s="635">
        <v>510.687519270351</v>
      </c>
    </row>
    <row r="201" spans="1:14" ht="14.4" customHeight="1" x14ac:dyDescent="0.3">
      <c r="A201" s="630" t="s">
        <v>556</v>
      </c>
      <c r="B201" s="631" t="s">
        <v>557</v>
      </c>
      <c r="C201" s="632" t="s">
        <v>571</v>
      </c>
      <c r="D201" s="633" t="s">
        <v>1612</v>
      </c>
      <c r="E201" s="632" t="s">
        <v>577</v>
      </c>
      <c r="F201" s="633" t="s">
        <v>1613</v>
      </c>
      <c r="G201" s="632" t="s">
        <v>578</v>
      </c>
      <c r="H201" s="632" t="s">
        <v>607</v>
      </c>
      <c r="I201" s="632" t="s">
        <v>608</v>
      </c>
      <c r="J201" s="632" t="s">
        <v>609</v>
      </c>
      <c r="K201" s="632" t="s">
        <v>610</v>
      </c>
      <c r="L201" s="634">
        <v>67.020016408440839</v>
      </c>
      <c r="M201" s="634">
        <v>25</v>
      </c>
      <c r="N201" s="635">
        <v>1675.5004102110211</v>
      </c>
    </row>
    <row r="202" spans="1:14" ht="14.4" customHeight="1" x14ac:dyDescent="0.3">
      <c r="A202" s="630" t="s">
        <v>556</v>
      </c>
      <c r="B202" s="631" t="s">
        <v>557</v>
      </c>
      <c r="C202" s="632" t="s">
        <v>571</v>
      </c>
      <c r="D202" s="633" t="s">
        <v>1612</v>
      </c>
      <c r="E202" s="632" t="s">
        <v>577</v>
      </c>
      <c r="F202" s="633" t="s">
        <v>1613</v>
      </c>
      <c r="G202" s="632" t="s">
        <v>578</v>
      </c>
      <c r="H202" s="632" t="s">
        <v>611</v>
      </c>
      <c r="I202" s="632" t="s">
        <v>612</v>
      </c>
      <c r="J202" s="632" t="s">
        <v>613</v>
      </c>
      <c r="K202" s="632" t="s">
        <v>614</v>
      </c>
      <c r="L202" s="634">
        <v>77.299904423306842</v>
      </c>
      <c r="M202" s="634">
        <v>5</v>
      </c>
      <c r="N202" s="635">
        <v>386.49952211653419</v>
      </c>
    </row>
    <row r="203" spans="1:14" ht="14.4" customHeight="1" x14ac:dyDescent="0.3">
      <c r="A203" s="630" t="s">
        <v>556</v>
      </c>
      <c r="B203" s="631" t="s">
        <v>557</v>
      </c>
      <c r="C203" s="632" t="s">
        <v>571</v>
      </c>
      <c r="D203" s="633" t="s">
        <v>1612</v>
      </c>
      <c r="E203" s="632" t="s">
        <v>577</v>
      </c>
      <c r="F203" s="633" t="s">
        <v>1613</v>
      </c>
      <c r="G203" s="632" t="s">
        <v>578</v>
      </c>
      <c r="H203" s="632" t="s">
        <v>1232</v>
      </c>
      <c r="I203" s="632" t="s">
        <v>1233</v>
      </c>
      <c r="J203" s="632" t="s">
        <v>1234</v>
      </c>
      <c r="K203" s="632" t="s">
        <v>1235</v>
      </c>
      <c r="L203" s="634">
        <v>58.969999999999985</v>
      </c>
      <c r="M203" s="634">
        <v>1</v>
      </c>
      <c r="N203" s="635">
        <v>58.969999999999985</v>
      </c>
    </row>
    <row r="204" spans="1:14" ht="14.4" customHeight="1" x14ac:dyDescent="0.3">
      <c r="A204" s="630" t="s">
        <v>556</v>
      </c>
      <c r="B204" s="631" t="s">
        <v>557</v>
      </c>
      <c r="C204" s="632" t="s">
        <v>571</v>
      </c>
      <c r="D204" s="633" t="s">
        <v>1612</v>
      </c>
      <c r="E204" s="632" t="s">
        <v>577</v>
      </c>
      <c r="F204" s="633" t="s">
        <v>1613</v>
      </c>
      <c r="G204" s="632" t="s">
        <v>578</v>
      </c>
      <c r="H204" s="632" t="s">
        <v>1236</v>
      </c>
      <c r="I204" s="632" t="s">
        <v>1237</v>
      </c>
      <c r="J204" s="632" t="s">
        <v>1238</v>
      </c>
      <c r="K204" s="632" t="s">
        <v>1239</v>
      </c>
      <c r="L204" s="634">
        <v>56.078888888888883</v>
      </c>
      <c r="M204" s="634">
        <v>9</v>
      </c>
      <c r="N204" s="635">
        <v>504.70999999999992</v>
      </c>
    </row>
    <row r="205" spans="1:14" ht="14.4" customHeight="1" x14ac:dyDescent="0.3">
      <c r="A205" s="630" t="s">
        <v>556</v>
      </c>
      <c r="B205" s="631" t="s">
        <v>557</v>
      </c>
      <c r="C205" s="632" t="s">
        <v>571</v>
      </c>
      <c r="D205" s="633" t="s">
        <v>1612</v>
      </c>
      <c r="E205" s="632" t="s">
        <v>577</v>
      </c>
      <c r="F205" s="633" t="s">
        <v>1613</v>
      </c>
      <c r="G205" s="632" t="s">
        <v>578</v>
      </c>
      <c r="H205" s="632" t="s">
        <v>1240</v>
      </c>
      <c r="I205" s="632" t="s">
        <v>1241</v>
      </c>
      <c r="J205" s="632" t="s">
        <v>1242</v>
      </c>
      <c r="K205" s="632" t="s">
        <v>1243</v>
      </c>
      <c r="L205" s="634">
        <v>84.89</v>
      </c>
      <c r="M205" s="634">
        <v>2</v>
      </c>
      <c r="N205" s="635">
        <v>169.78</v>
      </c>
    </row>
    <row r="206" spans="1:14" ht="14.4" customHeight="1" x14ac:dyDescent="0.3">
      <c r="A206" s="630" t="s">
        <v>556</v>
      </c>
      <c r="B206" s="631" t="s">
        <v>557</v>
      </c>
      <c r="C206" s="632" t="s">
        <v>571</v>
      </c>
      <c r="D206" s="633" t="s">
        <v>1612</v>
      </c>
      <c r="E206" s="632" t="s">
        <v>577</v>
      </c>
      <c r="F206" s="633" t="s">
        <v>1613</v>
      </c>
      <c r="G206" s="632" t="s">
        <v>578</v>
      </c>
      <c r="H206" s="632" t="s">
        <v>615</v>
      </c>
      <c r="I206" s="632" t="s">
        <v>616</v>
      </c>
      <c r="J206" s="632" t="s">
        <v>617</v>
      </c>
      <c r="K206" s="632" t="s">
        <v>618</v>
      </c>
      <c r="L206" s="634">
        <v>28.644613413332799</v>
      </c>
      <c r="M206" s="634">
        <v>58</v>
      </c>
      <c r="N206" s="635">
        <v>1661.3875779733023</v>
      </c>
    </row>
    <row r="207" spans="1:14" ht="14.4" customHeight="1" x14ac:dyDescent="0.3">
      <c r="A207" s="630" t="s">
        <v>556</v>
      </c>
      <c r="B207" s="631" t="s">
        <v>557</v>
      </c>
      <c r="C207" s="632" t="s">
        <v>571</v>
      </c>
      <c r="D207" s="633" t="s">
        <v>1612</v>
      </c>
      <c r="E207" s="632" t="s">
        <v>577</v>
      </c>
      <c r="F207" s="633" t="s">
        <v>1613</v>
      </c>
      <c r="G207" s="632" t="s">
        <v>578</v>
      </c>
      <c r="H207" s="632" t="s">
        <v>1244</v>
      </c>
      <c r="I207" s="632" t="s">
        <v>1245</v>
      </c>
      <c r="J207" s="632" t="s">
        <v>621</v>
      </c>
      <c r="K207" s="632" t="s">
        <v>594</v>
      </c>
      <c r="L207" s="634">
        <v>42.079986494315122</v>
      </c>
      <c r="M207" s="634">
        <v>2</v>
      </c>
      <c r="N207" s="635">
        <v>84.159972988630244</v>
      </c>
    </row>
    <row r="208" spans="1:14" ht="14.4" customHeight="1" x14ac:dyDescent="0.3">
      <c r="A208" s="630" t="s">
        <v>556</v>
      </c>
      <c r="B208" s="631" t="s">
        <v>557</v>
      </c>
      <c r="C208" s="632" t="s">
        <v>571</v>
      </c>
      <c r="D208" s="633" t="s">
        <v>1612</v>
      </c>
      <c r="E208" s="632" t="s">
        <v>577</v>
      </c>
      <c r="F208" s="633" t="s">
        <v>1613</v>
      </c>
      <c r="G208" s="632" t="s">
        <v>578</v>
      </c>
      <c r="H208" s="632" t="s">
        <v>619</v>
      </c>
      <c r="I208" s="632" t="s">
        <v>620</v>
      </c>
      <c r="J208" s="632" t="s">
        <v>621</v>
      </c>
      <c r="K208" s="632" t="s">
        <v>622</v>
      </c>
      <c r="L208" s="634">
        <v>81.130000000000024</v>
      </c>
      <c r="M208" s="634">
        <v>2</v>
      </c>
      <c r="N208" s="635">
        <v>162.26000000000005</v>
      </c>
    </row>
    <row r="209" spans="1:14" ht="14.4" customHeight="1" x14ac:dyDescent="0.3">
      <c r="A209" s="630" t="s">
        <v>556</v>
      </c>
      <c r="B209" s="631" t="s">
        <v>557</v>
      </c>
      <c r="C209" s="632" t="s">
        <v>571</v>
      </c>
      <c r="D209" s="633" t="s">
        <v>1612</v>
      </c>
      <c r="E209" s="632" t="s">
        <v>577</v>
      </c>
      <c r="F209" s="633" t="s">
        <v>1613</v>
      </c>
      <c r="G209" s="632" t="s">
        <v>578</v>
      </c>
      <c r="H209" s="632" t="s">
        <v>1246</v>
      </c>
      <c r="I209" s="632" t="s">
        <v>1247</v>
      </c>
      <c r="J209" s="632" t="s">
        <v>1248</v>
      </c>
      <c r="K209" s="632" t="s">
        <v>1249</v>
      </c>
      <c r="L209" s="634">
        <v>55.404593720208062</v>
      </c>
      <c r="M209" s="634">
        <v>9</v>
      </c>
      <c r="N209" s="635">
        <v>498.64134348187258</v>
      </c>
    </row>
    <row r="210" spans="1:14" ht="14.4" customHeight="1" x14ac:dyDescent="0.3">
      <c r="A210" s="630" t="s">
        <v>556</v>
      </c>
      <c r="B210" s="631" t="s">
        <v>557</v>
      </c>
      <c r="C210" s="632" t="s">
        <v>571</v>
      </c>
      <c r="D210" s="633" t="s">
        <v>1612</v>
      </c>
      <c r="E210" s="632" t="s">
        <v>577</v>
      </c>
      <c r="F210" s="633" t="s">
        <v>1613</v>
      </c>
      <c r="G210" s="632" t="s">
        <v>578</v>
      </c>
      <c r="H210" s="632" t="s">
        <v>1250</v>
      </c>
      <c r="I210" s="632" t="s">
        <v>1251</v>
      </c>
      <c r="J210" s="632" t="s">
        <v>1252</v>
      </c>
      <c r="K210" s="632" t="s">
        <v>1239</v>
      </c>
      <c r="L210" s="634">
        <v>67.214999999999975</v>
      </c>
      <c r="M210" s="634">
        <v>4</v>
      </c>
      <c r="N210" s="635">
        <v>268.8599999999999</v>
      </c>
    </row>
    <row r="211" spans="1:14" ht="14.4" customHeight="1" x14ac:dyDescent="0.3">
      <c r="A211" s="630" t="s">
        <v>556</v>
      </c>
      <c r="B211" s="631" t="s">
        <v>557</v>
      </c>
      <c r="C211" s="632" t="s">
        <v>571</v>
      </c>
      <c r="D211" s="633" t="s">
        <v>1612</v>
      </c>
      <c r="E211" s="632" t="s">
        <v>577</v>
      </c>
      <c r="F211" s="633" t="s">
        <v>1613</v>
      </c>
      <c r="G211" s="632" t="s">
        <v>578</v>
      </c>
      <c r="H211" s="632" t="s">
        <v>1253</v>
      </c>
      <c r="I211" s="632" t="s">
        <v>1254</v>
      </c>
      <c r="J211" s="632" t="s">
        <v>1255</v>
      </c>
      <c r="K211" s="632" t="s">
        <v>1256</v>
      </c>
      <c r="L211" s="634">
        <v>59.20000000000001</v>
      </c>
      <c r="M211" s="634">
        <v>3</v>
      </c>
      <c r="N211" s="635">
        <v>177.60000000000002</v>
      </c>
    </row>
    <row r="212" spans="1:14" ht="14.4" customHeight="1" x14ac:dyDescent="0.3">
      <c r="A212" s="630" t="s">
        <v>556</v>
      </c>
      <c r="B212" s="631" t="s">
        <v>557</v>
      </c>
      <c r="C212" s="632" t="s">
        <v>571</v>
      </c>
      <c r="D212" s="633" t="s">
        <v>1612</v>
      </c>
      <c r="E212" s="632" t="s">
        <v>577</v>
      </c>
      <c r="F212" s="633" t="s">
        <v>1613</v>
      </c>
      <c r="G212" s="632" t="s">
        <v>578</v>
      </c>
      <c r="H212" s="632" t="s">
        <v>1257</v>
      </c>
      <c r="I212" s="632" t="s">
        <v>1258</v>
      </c>
      <c r="J212" s="632" t="s">
        <v>1259</v>
      </c>
      <c r="K212" s="632" t="s">
        <v>1260</v>
      </c>
      <c r="L212" s="634">
        <v>370.43</v>
      </c>
      <c r="M212" s="634">
        <v>1</v>
      </c>
      <c r="N212" s="635">
        <v>370.43</v>
      </c>
    </row>
    <row r="213" spans="1:14" ht="14.4" customHeight="1" x14ac:dyDescent="0.3">
      <c r="A213" s="630" t="s">
        <v>556</v>
      </c>
      <c r="B213" s="631" t="s">
        <v>557</v>
      </c>
      <c r="C213" s="632" t="s">
        <v>571</v>
      </c>
      <c r="D213" s="633" t="s">
        <v>1612</v>
      </c>
      <c r="E213" s="632" t="s">
        <v>577</v>
      </c>
      <c r="F213" s="633" t="s">
        <v>1613</v>
      </c>
      <c r="G213" s="632" t="s">
        <v>578</v>
      </c>
      <c r="H213" s="632" t="s">
        <v>1261</v>
      </c>
      <c r="I213" s="632" t="s">
        <v>1262</v>
      </c>
      <c r="J213" s="632" t="s">
        <v>664</v>
      </c>
      <c r="K213" s="632" t="s">
        <v>1263</v>
      </c>
      <c r="L213" s="634">
        <v>60.35</v>
      </c>
      <c r="M213" s="634">
        <v>12</v>
      </c>
      <c r="N213" s="635">
        <v>724.2</v>
      </c>
    </row>
    <row r="214" spans="1:14" ht="14.4" customHeight="1" x14ac:dyDescent="0.3">
      <c r="A214" s="630" t="s">
        <v>556</v>
      </c>
      <c r="B214" s="631" t="s">
        <v>557</v>
      </c>
      <c r="C214" s="632" t="s">
        <v>571</v>
      </c>
      <c r="D214" s="633" t="s">
        <v>1612</v>
      </c>
      <c r="E214" s="632" t="s">
        <v>577</v>
      </c>
      <c r="F214" s="633" t="s">
        <v>1613</v>
      </c>
      <c r="G214" s="632" t="s">
        <v>578</v>
      </c>
      <c r="H214" s="632" t="s">
        <v>1264</v>
      </c>
      <c r="I214" s="632" t="s">
        <v>1265</v>
      </c>
      <c r="J214" s="632" t="s">
        <v>1266</v>
      </c>
      <c r="K214" s="632" t="s">
        <v>1267</v>
      </c>
      <c r="L214" s="634">
        <v>112.43999999999998</v>
      </c>
      <c r="M214" s="634">
        <v>1</v>
      </c>
      <c r="N214" s="635">
        <v>112.43999999999998</v>
      </c>
    </row>
    <row r="215" spans="1:14" ht="14.4" customHeight="1" x14ac:dyDescent="0.3">
      <c r="A215" s="630" t="s">
        <v>556</v>
      </c>
      <c r="B215" s="631" t="s">
        <v>557</v>
      </c>
      <c r="C215" s="632" t="s">
        <v>571</v>
      </c>
      <c r="D215" s="633" t="s">
        <v>1612</v>
      </c>
      <c r="E215" s="632" t="s">
        <v>577</v>
      </c>
      <c r="F215" s="633" t="s">
        <v>1613</v>
      </c>
      <c r="G215" s="632" t="s">
        <v>578</v>
      </c>
      <c r="H215" s="632" t="s">
        <v>627</v>
      </c>
      <c r="I215" s="632" t="s">
        <v>628</v>
      </c>
      <c r="J215" s="632" t="s">
        <v>629</v>
      </c>
      <c r="K215" s="632" t="s">
        <v>630</v>
      </c>
      <c r="L215" s="634">
        <v>260</v>
      </c>
      <c r="M215" s="634">
        <v>51</v>
      </c>
      <c r="N215" s="635">
        <v>13260</v>
      </c>
    </row>
    <row r="216" spans="1:14" ht="14.4" customHeight="1" x14ac:dyDescent="0.3">
      <c r="A216" s="630" t="s">
        <v>556</v>
      </c>
      <c r="B216" s="631" t="s">
        <v>557</v>
      </c>
      <c r="C216" s="632" t="s">
        <v>571</v>
      </c>
      <c r="D216" s="633" t="s">
        <v>1612</v>
      </c>
      <c r="E216" s="632" t="s">
        <v>577</v>
      </c>
      <c r="F216" s="633" t="s">
        <v>1613</v>
      </c>
      <c r="G216" s="632" t="s">
        <v>578</v>
      </c>
      <c r="H216" s="632" t="s">
        <v>1268</v>
      </c>
      <c r="I216" s="632" t="s">
        <v>1269</v>
      </c>
      <c r="J216" s="632" t="s">
        <v>1270</v>
      </c>
      <c r="K216" s="632" t="s">
        <v>1271</v>
      </c>
      <c r="L216" s="634">
        <v>364.47</v>
      </c>
      <c r="M216" s="634">
        <v>1</v>
      </c>
      <c r="N216" s="635">
        <v>364.47</v>
      </c>
    </row>
    <row r="217" spans="1:14" ht="14.4" customHeight="1" x14ac:dyDescent="0.3">
      <c r="A217" s="630" t="s">
        <v>556</v>
      </c>
      <c r="B217" s="631" t="s">
        <v>557</v>
      </c>
      <c r="C217" s="632" t="s">
        <v>571</v>
      </c>
      <c r="D217" s="633" t="s">
        <v>1612</v>
      </c>
      <c r="E217" s="632" t="s">
        <v>577</v>
      </c>
      <c r="F217" s="633" t="s">
        <v>1613</v>
      </c>
      <c r="G217" s="632" t="s">
        <v>578</v>
      </c>
      <c r="H217" s="632" t="s">
        <v>1272</v>
      </c>
      <c r="I217" s="632" t="s">
        <v>1273</v>
      </c>
      <c r="J217" s="632" t="s">
        <v>1274</v>
      </c>
      <c r="K217" s="632" t="s">
        <v>1275</v>
      </c>
      <c r="L217" s="634">
        <v>39.76</v>
      </c>
      <c r="M217" s="634">
        <v>1</v>
      </c>
      <c r="N217" s="635">
        <v>39.76</v>
      </c>
    </row>
    <row r="218" spans="1:14" ht="14.4" customHeight="1" x14ac:dyDescent="0.3">
      <c r="A218" s="630" t="s">
        <v>556</v>
      </c>
      <c r="B218" s="631" t="s">
        <v>557</v>
      </c>
      <c r="C218" s="632" t="s">
        <v>571</v>
      </c>
      <c r="D218" s="633" t="s">
        <v>1612</v>
      </c>
      <c r="E218" s="632" t="s">
        <v>577</v>
      </c>
      <c r="F218" s="633" t="s">
        <v>1613</v>
      </c>
      <c r="G218" s="632" t="s">
        <v>578</v>
      </c>
      <c r="H218" s="632" t="s">
        <v>639</v>
      </c>
      <c r="I218" s="632" t="s">
        <v>639</v>
      </c>
      <c r="J218" s="632" t="s">
        <v>640</v>
      </c>
      <c r="K218" s="632" t="s">
        <v>641</v>
      </c>
      <c r="L218" s="634">
        <v>38.21554160637826</v>
      </c>
      <c r="M218" s="634">
        <v>16</v>
      </c>
      <c r="N218" s="635">
        <v>611.44866570205215</v>
      </c>
    </row>
    <row r="219" spans="1:14" ht="14.4" customHeight="1" x14ac:dyDescent="0.3">
      <c r="A219" s="630" t="s">
        <v>556</v>
      </c>
      <c r="B219" s="631" t="s">
        <v>557</v>
      </c>
      <c r="C219" s="632" t="s">
        <v>571</v>
      </c>
      <c r="D219" s="633" t="s">
        <v>1612</v>
      </c>
      <c r="E219" s="632" t="s">
        <v>577</v>
      </c>
      <c r="F219" s="633" t="s">
        <v>1613</v>
      </c>
      <c r="G219" s="632" t="s">
        <v>578</v>
      </c>
      <c r="H219" s="632" t="s">
        <v>1276</v>
      </c>
      <c r="I219" s="632" t="s">
        <v>1277</v>
      </c>
      <c r="J219" s="632" t="s">
        <v>644</v>
      </c>
      <c r="K219" s="632" t="s">
        <v>1278</v>
      </c>
      <c r="L219" s="634">
        <v>236.9031594833119</v>
      </c>
      <c r="M219" s="634">
        <v>3</v>
      </c>
      <c r="N219" s="635">
        <v>710.70947844993566</v>
      </c>
    </row>
    <row r="220" spans="1:14" ht="14.4" customHeight="1" x14ac:dyDescent="0.3">
      <c r="A220" s="630" t="s">
        <v>556</v>
      </c>
      <c r="B220" s="631" t="s">
        <v>557</v>
      </c>
      <c r="C220" s="632" t="s">
        <v>571</v>
      </c>
      <c r="D220" s="633" t="s">
        <v>1612</v>
      </c>
      <c r="E220" s="632" t="s">
        <v>577</v>
      </c>
      <c r="F220" s="633" t="s">
        <v>1613</v>
      </c>
      <c r="G220" s="632" t="s">
        <v>578</v>
      </c>
      <c r="H220" s="632" t="s">
        <v>646</v>
      </c>
      <c r="I220" s="632" t="s">
        <v>647</v>
      </c>
      <c r="J220" s="632" t="s">
        <v>648</v>
      </c>
      <c r="K220" s="632" t="s">
        <v>649</v>
      </c>
      <c r="L220" s="634">
        <v>164.87763842116999</v>
      </c>
      <c r="M220" s="634">
        <v>1</v>
      </c>
      <c r="N220" s="635">
        <v>164.87763842116999</v>
      </c>
    </row>
    <row r="221" spans="1:14" ht="14.4" customHeight="1" x14ac:dyDescent="0.3">
      <c r="A221" s="630" t="s">
        <v>556</v>
      </c>
      <c r="B221" s="631" t="s">
        <v>557</v>
      </c>
      <c r="C221" s="632" t="s">
        <v>571</v>
      </c>
      <c r="D221" s="633" t="s">
        <v>1612</v>
      </c>
      <c r="E221" s="632" t="s">
        <v>577</v>
      </c>
      <c r="F221" s="633" t="s">
        <v>1613</v>
      </c>
      <c r="G221" s="632" t="s">
        <v>578</v>
      </c>
      <c r="H221" s="632" t="s">
        <v>1279</v>
      </c>
      <c r="I221" s="632" t="s">
        <v>1280</v>
      </c>
      <c r="J221" s="632" t="s">
        <v>1281</v>
      </c>
      <c r="K221" s="632" t="s">
        <v>1282</v>
      </c>
      <c r="L221" s="634">
        <v>117.69979608878501</v>
      </c>
      <c r="M221" s="634">
        <v>1</v>
      </c>
      <c r="N221" s="635">
        <v>117.69979608878501</v>
      </c>
    </row>
    <row r="222" spans="1:14" ht="14.4" customHeight="1" x14ac:dyDescent="0.3">
      <c r="A222" s="630" t="s">
        <v>556</v>
      </c>
      <c r="B222" s="631" t="s">
        <v>557</v>
      </c>
      <c r="C222" s="632" t="s">
        <v>571</v>
      </c>
      <c r="D222" s="633" t="s">
        <v>1612</v>
      </c>
      <c r="E222" s="632" t="s">
        <v>577</v>
      </c>
      <c r="F222" s="633" t="s">
        <v>1613</v>
      </c>
      <c r="G222" s="632" t="s">
        <v>578</v>
      </c>
      <c r="H222" s="632" t="s">
        <v>654</v>
      </c>
      <c r="I222" s="632" t="s">
        <v>655</v>
      </c>
      <c r="J222" s="632" t="s">
        <v>656</v>
      </c>
      <c r="K222" s="632" t="s">
        <v>657</v>
      </c>
      <c r="L222" s="634">
        <v>339.62</v>
      </c>
      <c r="M222" s="634">
        <v>2</v>
      </c>
      <c r="N222" s="635">
        <v>679.24</v>
      </c>
    </row>
    <row r="223" spans="1:14" ht="14.4" customHeight="1" x14ac:dyDescent="0.3">
      <c r="A223" s="630" t="s">
        <v>556</v>
      </c>
      <c r="B223" s="631" t="s">
        <v>557</v>
      </c>
      <c r="C223" s="632" t="s">
        <v>571</v>
      </c>
      <c r="D223" s="633" t="s">
        <v>1612</v>
      </c>
      <c r="E223" s="632" t="s">
        <v>577</v>
      </c>
      <c r="F223" s="633" t="s">
        <v>1613</v>
      </c>
      <c r="G223" s="632" t="s">
        <v>578</v>
      </c>
      <c r="H223" s="632" t="s">
        <v>658</v>
      </c>
      <c r="I223" s="632" t="s">
        <v>659</v>
      </c>
      <c r="J223" s="632" t="s">
        <v>660</v>
      </c>
      <c r="K223" s="632" t="s">
        <v>661</v>
      </c>
      <c r="L223" s="634">
        <v>76.91997065336858</v>
      </c>
      <c r="M223" s="634">
        <v>4</v>
      </c>
      <c r="N223" s="635">
        <v>307.67988261347432</v>
      </c>
    </row>
    <row r="224" spans="1:14" ht="14.4" customHeight="1" x14ac:dyDescent="0.3">
      <c r="A224" s="630" t="s">
        <v>556</v>
      </c>
      <c r="B224" s="631" t="s">
        <v>557</v>
      </c>
      <c r="C224" s="632" t="s">
        <v>571</v>
      </c>
      <c r="D224" s="633" t="s">
        <v>1612</v>
      </c>
      <c r="E224" s="632" t="s">
        <v>577</v>
      </c>
      <c r="F224" s="633" t="s">
        <v>1613</v>
      </c>
      <c r="G224" s="632" t="s">
        <v>578</v>
      </c>
      <c r="H224" s="632" t="s">
        <v>662</v>
      </c>
      <c r="I224" s="632" t="s">
        <v>663</v>
      </c>
      <c r="J224" s="632" t="s">
        <v>664</v>
      </c>
      <c r="K224" s="632" t="s">
        <v>665</v>
      </c>
      <c r="L224" s="634">
        <v>22.48</v>
      </c>
      <c r="M224" s="634">
        <v>8</v>
      </c>
      <c r="N224" s="635">
        <v>179.84</v>
      </c>
    </row>
    <row r="225" spans="1:14" ht="14.4" customHeight="1" x14ac:dyDescent="0.3">
      <c r="A225" s="630" t="s">
        <v>556</v>
      </c>
      <c r="B225" s="631" t="s">
        <v>557</v>
      </c>
      <c r="C225" s="632" t="s">
        <v>571</v>
      </c>
      <c r="D225" s="633" t="s">
        <v>1612</v>
      </c>
      <c r="E225" s="632" t="s">
        <v>577</v>
      </c>
      <c r="F225" s="633" t="s">
        <v>1613</v>
      </c>
      <c r="G225" s="632" t="s">
        <v>578</v>
      </c>
      <c r="H225" s="632" t="s">
        <v>1283</v>
      </c>
      <c r="I225" s="632" t="s">
        <v>1284</v>
      </c>
      <c r="J225" s="632" t="s">
        <v>1285</v>
      </c>
      <c r="K225" s="632" t="s">
        <v>1286</v>
      </c>
      <c r="L225" s="634">
        <v>100.12</v>
      </c>
      <c r="M225" s="634">
        <v>2</v>
      </c>
      <c r="N225" s="635">
        <v>200.24</v>
      </c>
    </row>
    <row r="226" spans="1:14" ht="14.4" customHeight="1" x14ac:dyDescent="0.3">
      <c r="A226" s="630" t="s">
        <v>556</v>
      </c>
      <c r="B226" s="631" t="s">
        <v>557</v>
      </c>
      <c r="C226" s="632" t="s">
        <v>571</v>
      </c>
      <c r="D226" s="633" t="s">
        <v>1612</v>
      </c>
      <c r="E226" s="632" t="s">
        <v>577</v>
      </c>
      <c r="F226" s="633" t="s">
        <v>1613</v>
      </c>
      <c r="G226" s="632" t="s">
        <v>578</v>
      </c>
      <c r="H226" s="632" t="s">
        <v>1287</v>
      </c>
      <c r="I226" s="632" t="s">
        <v>1288</v>
      </c>
      <c r="J226" s="632" t="s">
        <v>1289</v>
      </c>
      <c r="K226" s="632" t="s">
        <v>1290</v>
      </c>
      <c r="L226" s="634">
        <v>161.82</v>
      </c>
      <c r="M226" s="634">
        <v>1</v>
      </c>
      <c r="N226" s="635">
        <v>161.82</v>
      </c>
    </row>
    <row r="227" spans="1:14" ht="14.4" customHeight="1" x14ac:dyDescent="0.3">
      <c r="A227" s="630" t="s">
        <v>556</v>
      </c>
      <c r="B227" s="631" t="s">
        <v>557</v>
      </c>
      <c r="C227" s="632" t="s">
        <v>571</v>
      </c>
      <c r="D227" s="633" t="s">
        <v>1612</v>
      </c>
      <c r="E227" s="632" t="s">
        <v>577</v>
      </c>
      <c r="F227" s="633" t="s">
        <v>1613</v>
      </c>
      <c r="G227" s="632" t="s">
        <v>578</v>
      </c>
      <c r="H227" s="632" t="s">
        <v>1291</v>
      </c>
      <c r="I227" s="632" t="s">
        <v>1292</v>
      </c>
      <c r="J227" s="632" t="s">
        <v>1293</v>
      </c>
      <c r="K227" s="632" t="s">
        <v>1294</v>
      </c>
      <c r="L227" s="634">
        <v>69.700286955225593</v>
      </c>
      <c r="M227" s="634">
        <v>2</v>
      </c>
      <c r="N227" s="635">
        <v>139.40057391045119</v>
      </c>
    </row>
    <row r="228" spans="1:14" ht="14.4" customHeight="1" x14ac:dyDescent="0.3">
      <c r="A228" s="630" t="s">
        <v>556</v>
      </c>
      <c r="B228" s="631" t="s">
        <v>557</v>
      </c>
      <c r="C228" s="632" t="s">
        <v>571</v>
      </c>
      <c r="D228" s="633" t="s">
        <v>1612</v>
      </c>
      <c r="E228" s="632" t="s">
        <v>577</v>
      </c>
      <c r="F228" s="633" t="s">
        <v>1613</v>
      </c>
      <c r="G228" s="632" t="s">
        <v>578</v>
      </c>
      <c r="H228" s="632" t="s">
        <v>1295</v>
      </c>
      <c r="I228" s="632" t="s">
        <v>1296</v>
      </c>
      <c r="J228" s="632" t="s">
        <v>1297</v>
      </c>
      <c r="K228" s="632" t="s">
        <v>1298</v>
      </c>
      <c r="L228" s="634">
        <v>100.50991293493549</v>
      </c>
      <c r="M228" s="634">
        <v>4</v>
      </c>
      <c r="N228" s="635">
        <v>402.03965173974194</v>
      </c>
    </row>
    <row r="229" spans="1:14" ht="14.4" customHeight="1" x14ac:dyDescent="0.3">
      <c r="A229" s="630" t="s">
        <v>556</v>
      </c>
      <c r="B229" s="631" t="s">
        <v>557</v>
      </c>
      <c r="C229" s="632" t="s">
        <v>571</v>
      </c>
      <c r="D229" s="633" t="s">
        <v>1612</v>
      </c>
      <c r="E229" s="632" t="s">
        <v>577</v>
      </c>
      <c r="F229" s="633" t="s">
        <v>1613</v>
      </c>
      <c r="G229" s="632" t="s">
        <v>578</v>
      </c>
      <c r="H229" s="632" t="s">
        <v>1299</v>
      </c>
      <c r="I229" s="632" t="s">
        <v>1300</v>
      </c>
      <c r="J229" s="632" t="s">
        <v>1301</v>
      </c>
      <c r="K229" s="632" t="s">
        <v>1302</v>
      </c>
      <c r="L229" s="634">
        <v>167.84035903332645</v>
      </c>
      <c r="M229" s="634">
        <v>46</v>
      </c>
      <c r="N229" s="635">
        <v>7720.6565155330172</v>
      </c>
    </row>
    <row r="230" spans="1:14" ht="14.4" customHeight="1" x14ac:dyDescent="0.3">
      <c r="A230" s="630" t="s">
        <v>556</v>
      </c>
      <c r="B230" s="631" t="s">
        <v>557</v>
      </c>
      <c r="C230" s="632" t="s">
        <v>571</v>
      </c>
      <c r="D230" s="633" t="s">
        <v>1612</v>
      </c>
      <c r="E230" s="632" t="s">
        <v>577</v>
      </c>
      <c r="F230" s="633" t="s">
        <v>1613</v>
      </c>
      <c r="G230" s="632" t="s">
        <v>578</v>
      </c>
      <c r="H230" s="632" t="s">
        <v>1303</v>
      </c>
      <c r="I230" s="632" t="s">
        <v>1304</v>
      </c>
      <c r="J230" s="632" t="s">
        <v>1305</v>
      </c>
      <c r="K230" s="632" t="s">
        <v>1306</v>
      </c>
      <c r="L230" s="634">
        <v>22.25</v>
      </c>
      <c r="M230" s="634">
        <v>1</v>
      </c>
      <c r="N230" s="635">
        <v>22.25</v>
      </c>
    </row>
    <row r="231" spans="1:14" ht="14.4" customHeight="1" x14ac:dyDescent="0.3">
      <c r="A231" s="630" t="s">
        <v>556</v>
      </c>
      <c r="B231" s="631" t="s">
        <v>557</v>
      </c>
      <c r="C231" s="632" t="s">
        <v>571</v>
      </c>
      <c r="D231" s="633" t="s">
        <v>1612</v>
      </c>
      <c r="E231" s="632" t="s">
        <v>577</v>
      </c>
      <c r="F231" s="633" t="s">
        <v>1613</v>
      </c>
      <c r="G231" s="632" t="s">
        <v>578</v>
      </c>
      <c r="H231" s="632" t="s">
        <v>690</v>
      </c>
      <c r="I231" s="632" t="s">
        <v>691</v>
      </c>
      <c r="J231" s="632" t="s">
        <v>692</v>
      </c>
      <c r="K231" s="632" t="s">
        <v>693</v>
      </c>
      <c r="L231" s="634">
        <v>122.35333299659067</v>
      </c>
      <c r="M231" s="634">
        <v>3</v>
      </c>
      <c r="N231" s="635">
        <v>367.059998989772</v>
      </c>
    </row>
    <row r="232" spans="1:14" ht="14.4" customHeight="1" x14ac:dyDescent="0.3">
      <c r="A232" s="630" t="s">
        <v>556</v>
      </c>
      <c r="B232" s="631" t="s">
        <v>557</v>
      </c>
      <c r="C232" s="632" t="s">
        <v>571</v>
      </c>
      <c r="D232" s="633" t="s">
        <v>1612</v>
      </c>
      <c r="E232" s="632" t="s">
        <v>577</v>
      </c>
      <c r="F232" s="633" t="s">
        <v>1613</v>
      </c>
      <c r="G232" s="632" t="s">
        <v>578</v>
      </c>
      <c r="H232" s="632" t="s">
        <v>694</v>
      </c>
      <c r="I232" s="632" t="s">
        <v>695</v>
      </c>
      <c r="J232" s="632" t="s">
        <v>692</v>
      </c>
      <c r="K232" s="632" t="s">
        <v>696</v>
      </c>
      <c r="L232" s="634">
        <v>136.114</v>
      </c>
      <c r="M232" s="634">
        <v>2</v>
      </c>
      <c r="N232" s="635">
        <v>272.22800000000001</v>
      </c>
    </row>
    <row r="233" spans="1:14" ht="14.4" customHeight="1" x14ac:dyDescent="0.3">
      <c r="A233" s="630" t="s">
        <v>556</v>
      </c>
      <c r="B233" s="631" t="s">
        <v>557</v>
      </c>
      <c r="C233" s="632" t="s">
        <v>571</v>
      </c>
      <c r="D233" s="633" t="s">
        <v>1612</v>
      </c>
      <c r="E233" s="632" t="s">
        <v>577</v>
      </c>
      <c r="F233" s="633" t="s">
        <v>1613</v>
      </c>
      <c r="G233" s="632" t="s">
        <v>578</v>
      </c>
      <c r="H233" s="632" t="s">
        <v>697</v>
      </c>
      <c r="I233" s="632" t="s">
        <v>698</v>
      </c>
      <c r="J233" s="632" t="s">
        <v>699</v>
      </c>
      <c r="K233" s="632" t="s">
        <v>700</v>
      </c>
      <c r="L233" s="634">
        <v>71.21999999999997</v>
      </c>
      <c r="M233" s="634">
        <v>1</v>
      </c>
      <c r="N233" s="635">
        <v>71.21999999999997</v>
      </c>
    </row>
    <row r="234" spans="1:14" ht="14.4" customHeight="1" x14ac:dyDescent="0.3">
      <c r="A234" s="630" t="s">
        <v>556</v>
      </c>
      <c r="B234" s="631" t="s">
        <v>557</v>
      </c>
      <c r="C234" s="632" t="s">
        <v>571</v>
      </c>
      <c r="D234" s="633" t="s">
        <v>1612</v>
      </c>
      <c r="E234" s="632" t="s">
        <v>577</v>
      </c>
      <c r="F234" s="633" t="s">
        <v>1613</v>
      </c>
      <c r="G234" s="632" t="s">
        <v>578</v>
      </c>
      <c r="H234" s="632" t="s">
        <v>705</v>
      </c>
      <c r="I234" s="632" t="s">
        <v>706</v>
      </c>
      <c r="J234" s="632" t="s">
        <v>625</v>
      </c>
      <c r="K234" s="632" t="s">
        <v>707</v>
      </c>
      <c r="L234" s="634">
        <v>46.671461462862631</v>
      </c>
      <c r="M234" s="634">
        <v>7</v>
      </c>
      <c r="N234" s="635">
        <v>326.70023024003842</v>
      </c>
    </row>
    <row r="235" spans="1:14" ht="14.4" customHeight="1" x14ac:dyDescent="0.3">
      <c r="A235" s="630" t="s">
        <v>556</v>
      </c>
      <c r="B235" s="631" t="s">
        <v>557</v>
      </c>
      <c r="C235" s="632" t="s">
        <v>571</v>
      </c>
      <c r="D235" s="633" t="s">
        <v>1612</v>
      </c>
      <c r="E235" s="632" t="s">
        <v>577</v>
      </c>
      <c r="F235" s="633" t="s">
        <v>1613</v>
      </c>
      <c r="G235" s="632" t="s">
        <v>578</v>
      </c>
      <c r="H235" s="632" t="s">
        <v>708</v>
      </c>
      <c r="I235" s="632" t="s">
        <v>708</v>
      </c>
      <c r="J235" s="632" t="s">
        <v>709</v>
      </c>
      <c r="K235" s="632" t="s">
        <v>710</v>
      </c>
      <c r="L235" s="634">
        <v>106.54508394541072</v>
      </c>
      <c r="M235" s="634">
        <v>2</v>
      </c>
      <c r="N235" s="635">
        <v>213.09016789082145</v>
      </c>
    </row>
    <row r="236" spans="1:14" ht="14.4" customHeight="1" x14ac:dyDescent="0.3">
      <c r="A236" s="630" t="s">
        <v>556</v>
      </c>
      <c r="B236" s="631" t="s">
        <v>557</v>
      </c>
      <c r="C236" s="632" t="s">
        <v>571</v>
      </c>
      <c r="D236" s="633" t="s">
        <v>1612</v>
      </c>
      <c r="E236" s="632" t="s">
        <v>577</v>
      </c>
      <c r="F236" s="633" t="s">
        <v>1613</v>
      </c>
      <c r="G236" s="632" t="s">
        <v>578</v>
      </c>
      <c r="H236" s="632" t="s">
        <v>711</v>
      </c>
      <c r="I236" s="632" t="s">
        <v>712</v>
      </c>
      <c r="J236" s="632" t="s">
        <v>713</v>
      </c>
      <c r="K236" s="632" t="s">
        <v>714</v>
      </c>
      <c r="L236" s="634">
        <v>41.620052632714611</v>
      </c>
      <c r="M236" s="634">
        <v>1</v>
      </c>
      <c r="N236" s="635">
        <v>41.620052632714611</v>
      </c>
    </row>
    <row r="237" spans="1:14" ht="14.4" customHeight="1" x14ac:dyDescent="0.3">
      <c r="A237" s="630" t="s">
        <v>556</v>
      </c>
      <c r="B237" s="631" t="s">
        <v>557</v>
      </c>
      <c r="C237" s="632" t="s">
        <v>571</v>
      </c>
      <c r="D237" s="633" t="s">
        <v>1612</v>
      </c>
      <c r="E237" s="632" t="s">
        <v>577</v>
      </c>
      <c r="F237" s="633" t="s">
        <v>1613</v>
      </c>
      <c r="G237" s="632" t="s">
        <v>578</v>
      </c>
      <c r="H237" s="632" t="s">
        <v>715</v>
      </c>
      <c r="I237" s="632" t="s">
        <v>716</v>
      </c>
      <c r="J237" s="632" t="s">
        <v>713</v>
      </c>
      <c r="K237" s="632" t="s">
        <v>717</v>
      </c>
      <c r="L237" s="634">
        <v>292.4698191894214</v>
      </c>
      <c r="M237" s="634">
        <v>5</v>
      </c>
      <c r="N237" s="635">
        <v>1462.3490959471071</v>
      </c>
    </row>
    <row r="238" spans="1:14" ht="14.4" customHeight="1" x14ac:dyDescent="0.3">
      <c r="A238" s="630" t="s">
        <v>556</v>
      </c>
      <c r="B238" s="631" t="s">
        <v>557</v>
      </c>
      <c r="C238" s="632" t="s">
        <v>571</v>
      </c>
      <c r="D238" s="633" t="s">
        <v>1612</v>
      </c>
      <c r="E238" s="632" t="s">
        <v>577</v>
      </c>
      <c r="F238" s="633" t="s">
        <v>1613</v>
      </c>
      <c r="G238" s="632" t="s">
        <v>578</v>
      </c>
      <c r="H238" s="632" t="s">
        <v>722</v>
      </c>
      <c r="I238" s="632" t="s">
        <v>723</v>
      </c>
      <c r="J238" s="632" t="s">
        <v>724</v>
      </c>
      <c r="K238" s="632" t="s">
        <v>725</v>
      </c>
      <c r="L238" s="634">
        <v>57.009856040508936</v>
      </c>
      <c r="M238" s="634">
        <v>2</v>
      </c>
      <c r="N238" s="635">
        <v>114.01971208101787</v>
      </c>
    </row>
    <row r="239" spans="1:14" ht="14.4" customHeight="1" x14ac:dyDescent="0.3">
      <c r="A239" s="630" t="s">
        <v>556</v>
      </c>
      <c r="B239" s="631" t="s">
        <v>557</v>
      </c>
      <c r="C239" s="632" t="s">
        <v>571</v>
      </c>
      <c r="D239" s="633" t="s">
        <v>1612</v>
      </c>
      <c r="E239" s="632" t="s">
        <v>577</v>
      </c>
      <c r="F239" s="633" t="s">
        <v>1613</v>
      </c>
      <c r="G239" s="632" t="s">
        <v>578</v>
      </c>
      <c r="H239" s="632" t="s">
        <v>1307</v>
      </c>
      <c r="I239" s="632" t="s">
        <v>1308</v>
      </c>
      <c r="J239" s="632" t="s">
        <v>1309</v>
      </c>
      <c r="K239" s="632" t="s">
        <v>1310</v>
      </c>
      <c r="L239" s="634">
        <v>231.44955344909897</v>
      </c>
      <c r="M239" s="634">
        <v>3</v>
      </c>
      <c r="N239" s="635">
        <v>694.34866034729691</v>
      </c>
    </row>
    <row r="240" spans="1:14" ht="14.4" customHeight="1" x14ac:dyDescent="0.3">
      <c r="A240" s="630" t="s">
        <v>556</v>
      </c>
      <c r="B240" s="631" t="s">
        <v>557</v>
      </c>
      <c r="C240" s="632" t="s">
        <v>571</v>
      </c>
      <c r="D240" s="633" t="s">
        <v>1612</v>
      </c>
      <c r="E240" s="632" t="s">
        <v>577</v>
      </c>
      <c r="F240" s="633" t="s">
        <v>1613</v>
      </c>
      <c r="G240" s="632" t="s">
        <v>578</v>
      </c>
      <c r="H240" s="632" t="s">
        <v>1311</v>
      </c>
      <c r="I240" s="632" t="s">
        <v>238</v>
      </c>
      <c r="J240" s="632" t="s">
        <v>1312</v>
      </c>
      <c r="K240" s="632"/>
      <c r="L240" s="634">
        <v>639.01</v>
      </c>
      <c r="M240" s="634">
        <v>2</v>
      </c>
      <c r="N240" s="635">
        <v>1278.02</v>
      </c>
    </row>
    <row r="241" spans="1:14" ht="14.4" customHeight="1" x14ac:dyDescent="0.3">
      <c r="A241" s="630" t="s">
        <v>556</v>
      </c>
      <c r="B241" s="631" t="s">
        <v>557</v>
      </c>
      <c r="C241" s="632" t="s">
        <v>571</v>
      </c>
      <c r="D241" s="633" t="s">
        <v>1612</v>
      </c>
      <c r="E241" s="632" t="s">
        <v>577</v>
      </c>
      <c r="F241" s="633" t="s">
        <v>1613</v>
      </c>
      <c r="G241" s="632" t="s">
        <v>578</v>
      </c>
      <c r="H241" s="632" t="s">
        <v>730</v>
      </c>
      <c r="I241" s="632" t="s">
        <v>731</v>
      </c>
      <c r="J241" s="632" t="s">
        <v>732</v>
      </c>
      <c r="K241" s="632" t="s">
        <v>733</v>
      </c>
      <c r="L241" s="634">
        <v>151.45967295491462</v>
      </c>
      <c r="M241" s="634">
        <v>6</v>
      </c>
      <c r="N241" s="635">
        <v>908.75803772948768</v>
      </c>
    </row>
    <row r="242" spans="1:14" ht="14.4" customHeight="1" x14ac:dyDescent="0.3">
      <c r="A242" s="630" t="s">
        <v>556</v>
      </c>
      <c r="B242" s="631" t="s">
        <v>557</v>
      </c>
      <c r="C242" s="632" t="s">
        <v>571</v>
      </c>
      <c r="D242" s="633" t="s">
        <v>1612</v>
      </c>
      <c r="E242" s="632" t="s">
        <v>577</v>
      </c>
      <c r="F242" s="633" t="s">
        <v>1613</v>
      </c>
      <c r="G242" s="632" t="s">
        <v>578</v>
      </c>
      <c r="H242" s="632" t="s">
        <v>734</v>
      </c>
      <c r="I242" s="632" t="s">
        <v>238</v>
      </c>
      <c r="J242" s="632" t="s">
        <v>735</v>
      </c>
      <c r="K242" s="632"/>
      <c r="L242" s="634">
        <v>97.320304799355952</v>
      </c>
      <c r="M242" s="634">
        <v>17</v>
      </c>
      <c r="N242" s="635">
        <v>1654.4451815890511</v>
      </c>
    </row>
    <row r="243" spans="1:14" ht="14.4" customHeight="1" x14ac:dyDescent="0.3">
      <c r="A243" s="630" t="s">
        <v>556</v>
      </c>
      <c r="B243" s="631" t="s">
        <v>557</v>
      </c>
      <c r="C243" s="632" t="s">
        <v>571</v>
      </c>
      <c r="D243" s="633" t="s">
        <v>1612</v>
      </c>
      <c r="E243" s="632" t="s">
        <v>577</v>
      </c>
      <c r="F243" s="633" t="s">
        <v>1613</v>
      </c>
      <c r="G243" s="632" t="s">
        <v>578</v>
      </c>
      <c r="H243" s="632" t="s">
        <v>738</v>
      </c>
      <c r="I243" s="632" t="s">
        <v>238</v>
      </c>
      <c r="J243" s="632" t="s">
        <v>739</v>
      </c>
      <c r="K243" s="632"/>
      <c r="L243" s="634">
        <v>99.37432997314049</v>
      </c>
      <c r="M243" s="634">
        <v>14</v>
      </c>
      <c r="N243" s="635">
        <v>1391.2406196239669</v>
      </c>
    </row>
    <row r="244" spans="1:14" ht="14.4" customHeight="1" x14ac:dyDescent="0.3">
      <c r="A244" s="630" t="s">
        <v>556</v>
      </c>
      <c r="B244" s="631" t="s">
        <v>557</v>
      </c>
      <c r="C244" s="632" t="s">
        <v>571</v>
      </c>
      <c r="D244" s="633" t="s">
        <v>1612</v>
      </c>
      <c r="E244" s="632" t="s">
        <v>577</v>
      </c>
      <c r="F244" s="633" t="s">
        <v>1613</v>
      </c>
      <c r="G244" s="632" t="s">
        <v>578</v>
      </c>
      <c r="H244" s="632" t="s">
        <v>1313</v>
      </c>
      <c r="I244" s="632" t="s">
        <v>1314</v>
      </c>
      <c r="J244" s="632" t="s">
        <v>1315</v>
      </c>
      <c r="K244" s="632" t="s">
        <v>1316</v>
      </c>
      <c r="L244" s="634">
        <v>70.61999999999999</v>
      </c>
      <c r="M244" s="634">
        <v>1</v>
      </c>
      <c r="N244" s="635">
        <v>70.61999999999999</v>
      </c>
    </row>
    <row r="245" spans="1:14" ht="14.4" customHeight="1" x14ac:dyDescent="0.3">
      <c r="A245" s="630" t="s">
        <v>556</v>
      </c>
      <c r="B245" s="631" t="s">
        <v>557</v>
      </c>
      <c r="C245" s="632" t="s">
        <v>571</v>
      </c>
      <c r="D245" s="633" t="s">
        <v>1612</v>
      </c>
      <c r="E245" s="632" t="s">
        <v>577</v>
      </c>
      <c r="F245" s="633" t="s">
        <v>1613</v>
      </c>
      <c r="G245" s="632" t="s">
        <v>578</v>
      </c>
      <c r="H245" s="632" t="s">
        <v>1317</v>
      </c>
      <c r="I245" s="632" t="s">
        <v>1318</v>
      </c>
      <c r="J245" s="632" t="s">
        <v>1319</v>
      </c>
      <c r="K245" s="632" t="s">
        <v>1320</v>
      </c>
      <c r="L245" s="634">
        <v>95.7</v>
      </c>
      <c r="M245" s="634">
        <v>1</v>
      </c>
      <c r="N245" s="635">
        <v>95.7</v>
      </c>
    </row>
    <row r="246" spans="1:14" ht="14.4" customHeight="1" x14ac:dyDescent="0.3">
      <c r="A246" s="630" t="s">
        <v>556</v>
      </c>
      <c r="B246" s="631" t="s">
        <v>557</v>
      </c>
      <c r="C246" s="632" t="s">
        <v>571</v>
      </c>
      <c r="D246" s="633" t="s">
        <v>1612</v>
      </c>
      <c r="E246" s="632" t="s">
        <v>577</v>
      </c>
      <c r="F246" s="633" t="s">
        <v>1613</v>
      </c>
      <c r="G246" s="632" t="s">
        <v>578</v>
      </c>
      <c r="H246" s="632" t="s">
        <v>1321</v>
      </c>
      <c r="I246" s="632" t="s">
        <v>238</v>
      </c>
      <c r="J246" s="632" t="s">
        <v>1322</v>
      </c>
      <c r="K246" s="632" t="s">
        <v>1323</v>
      </c>
      <c r="L246" s="634">
        <v>1440.1200000000001</v>
      </c>
      <c r="M246" s="634">
        <v>1</v>
      </c>
      <c r="N246" s="635">
        <v>1440.1200000000001</v>
      </c>
    </row>
    <row r="247" spans="1:14" ht="14.4" customHeight="1" x14ac:dyDescent="0.3">
      <c r="A247" s="630" t="s">
        <v>556</v>
      </c>
      <c r="B247" s="631" t="s">
        <v>557</v>
      </c>
      <c r="C247" s="632" t="s">
        <v>571</v>
      </c>
      <c r="D247" s="633" t="s">
        <v>1612</v>
      </c>
      <c r="E247" s="632" t="s">
        <v>577</v>
      </c>
      <c r="F247" s="633" t="s">
        <v>1613</v>
      </c>
      <c r="G247" s="632" t="s">
        <v>578</v>
      </c>
      <c r="H247" s="632" t="s">
        <v>746</v>
      </c>
      <c r="I247" s="632" t="s">
        <v>747</v>
      </c>
      <c r="J247" s="632" t="s">
        <v>748</v>
      </c>
      <c r="K247" s="632" t="s">
        <v>749</v>
      </c>
      <c r="L247" s="634">
        <v>64.338999999999984</v>
      </c>
      <c r="M247" s="634">
        <v>10</v>
      </c>
      <c r="N247" s="635">
        <v>643.38999999999987</v>
      </c>
    </row>
    <row r="248" spans="1:14" ht="14.4" customHeight="1" x14ac:dyDescent="0.3">
      <c r="A248" s="630" t="s">
        <v>556</v>
      </c>
      <c r="B248" s="631" t="s">
        <v>557</v>
      </c>
      <c r="C248" s="632" t="s">
        <v>571</v>
      </c>
      <c r="D248" s="633" t="s">
        <v>1612</v>
      </c>
      <c r="E248" s="632" t="s">
        <v>577</v>
      </c>
      <c r="F248" s="633" t="s">
        <v>1613</v>
      </c>
      <c r="G248" s="632" t="s">
        <v>578</v>
      </c>
      <c r="H248" s="632" t="s">
        <v>1324</v>
      </c>
      <c r="I248" s="632" t="s">
        <v>1325</v>
      </c>
      <c r="J248" s="632" t="s">
        <v>1326</v>
      </c>
      <c r="K248" s="632" t="s">
        <v>1327</v>
      </c>
      <c r="L248" s="634">
        <v>42.42</v>
      </c>
      <c r="M248" s="634">
        <v>4</v>
      </c>
      <c r="N248" s="635">
        <v>169.68</v>
      </c>
    </row>
    <row r="249" spans="1:14" ht="14.4" customHeight="1" x14ac:dyDescent="0.3">
      <c r="A249" s="630" t="s">
        <v>556</v>
      </c>
      <c r="B249" s="631" t="s">
        <v>557</v>
      </c>
      <c r="C249" s="632" t="s">
        <v>571</v>
      </c>
      <c r="D249" s="633" t="s">
        <v>1612</v>
      </c>
      <c r="E249" s="632" t="s">
        <v>577</v>
      </c>
      <c r="F249" s="633" t="s">
        <v>1613</v>
      </c>
      <c r="G249" s="632" t="s">
        <v>578</v>
      </c>
      <c r="H249" s="632" t="s">
        <v>754</v>
      </c>
      <c r="I249" s="632" t="s">
        <v>755</v>
      </c>
      <c r="J249" s="632" t="s">
        <v>756</v>
      </c>
      <c r="K249" s="632" t="s">
        <v>757</v>
      </c>
      <c r="L249" s="634">
        <v>59.21</v>
      </c>
      <c r="M249" s="634">
        <v>1</v>
      </c>
      <c r="N249" s="635">
        <v>59.21</v>
      </c>
    </row>
    <row r="250" spans="1:14" ht="14.4" customHeight="1" x14ac:dyDescent="0.3">
      <c r="A250" s="630" t="s">
        <v>556</v>
      </c>
      <c r="B250" s="631" t="s">
        <v>557</v>
      </c>
      <c r="C250" s="632" t="s">
        <v>571</v>
      </c>
      <c r="D250" s="633" t="s">
        <v>1612</v>
      </c>
      <c r="E250" s="632" t="s">
        <v>577</v>
      </c>
      <c r="F250" s="633" t="s">
        <v>1613</v>
      </c>
      <c r="G250" s="632" t="s">
        <v>578</v>
      </c>
      <c r="H250" s="632" t="s">
        <v>1328</v>
      </c>
      <c r="I250" s="632" t="s">
        <v>1329</v>
      </c>
      <c r="J250" s="632" t="s">
        <v>771</v>
      </c>
      <c r="K250" s="632" t="s">
        <v>1330</v>
      </c>
      <c r="L250" s="634">
        <v>56.349673841305616</v>
      </c>
      <c r="M250" s="634">
        <v>1</v>
      </c>
      <c r="N250" s="635">
        <v>56.349673841305616</v>
      </c>
    </row>
    <row r="251" spans="1:14" ht="14.4" customHeight="1" x14ac:dyDescent="0.3">
      <c r="A251" s="630" t="s">
        <v>556</v>
      </c>
      <c r="B251" s="631" t="s">
        <v>557</v>
      </c>
      <c r="C251" s="632" t="s">
        <v>571</v>
      </c>
      <c r="D251" s="633" t="s">
        <v>1612</v>
      </c>
      <c r="E251" s="632" t="s">
        <v>577</v>
      </c>
      <c r="F251" s="633" t="s">
        <v>1613</v>
      </c>
      <c r="G251" s="632" t="s">
        <v>578</v>
      </c>
      <c r="H251" s="632" t="s">
        <v>1331</v>
      </c>
      <c r="I251" s="632" t="s">
        <v>1332</v>
      </c>
      <c r="J251" s="632" t="s">
        <v>660</v>
      </c>
      <c r="K251" s="632" t="s">
        <v>1333</v>
      </c>
      <c r="L251" s="634">
        <v>61.379936246484583</v>
      </c>
      <c r="M251" s="634">
        <v>26</v>
      </c>
      <c r="N251" s="635">
        <v>1595.8783424085991</v>
      </c>
    </row>
    <row r="252" spans="1:14" ht="14.4" customHeight="1" x14ac:dyDescent="0.3">
      <c r="A252" s="630" t="s">
        <v>556</v>
      </c>
      <c r="B252" s="631" t="s">
        <v>557</v>
      </c>
      <c r="C252" s="632" t="s">
        <v>571</v>
      </c>
      <c r="D252" s="633" t="s">
        <v>1612</v>
      </c>
      <c r="E252" s="632" t="s">
        <v>577</v>
      </c>
      <c r="F252" s="633" t="s">
        <v>1613</v>
      </c>
      <c r="G252" s="632" t="s">
        <v>578</v>
      </c>
      <c r="H252" s="632" t="s">
        <v>765</v>
      </c>
      <c r="I252" s="632" t="s">
        <v>766</v>
      </c>
      <c r="J252" s="632" t="s">
        <v>767</v>
      </c>
      <c r="K252" s="632" t="s">
        <v>768</v>
      </c>
      <c r="L252" s="634">
        <v>179.79999999999995</v>
      </c>
      <c r="M252" s="634">
        <v>1</v>
      </c>
      <c r="N252" s="635">
        <v>179.79999999999995</v>
      </c>
    </row>
    <row r="253" spans="1:14" ht="14.4" customHeight="1" x14ac:dyDescent="0.3">
      <c r="A253" s="630" t="s">
        <v>556</v>
      </c>
      <c r="B253" s="631" t="s">
        <v>557</v>
      </c>
      <c r="C253" s="632" t="s">
        <v>571</v>
      </c>
      <c r="D253" s="633" t="s">
        <v>1612</v>
      </c>
      <c r="E253" s="632" t="s">
        <v>577</v>
      </c>
      <c r="F253" s="633" t="s">
        <v>1613</v>
      </c>
      <c r="G253" s="632" t="s">
        <v>578</v>
      </c>
      <c r="H253" s="632" t="s">
        <v>1334</v>
      </c>
      <c r="I253" s="632" t="s">
        <v>1335</v>
      </c>
      <c r="J253" s="632" t="s">
        <v>1336</v>
      </c>
      <c r="K253" s="632" t="s">
        <v>1337</v>
      </c>
      <c r="L253" s="634">
        <v>36.249999999999979</v>
      </c>
      <c r="M253" s="634">
        <v>1</v>
      </c>
      <c r="N253" s="635">
        <v>36.249999999999979</v>
      </c>
    </row>
    <row r="254" spans="1:14" ht="14.4" customHeight="1" x14ac:dyDescent="0.3">
      <c r="A254" s="630" t="s">
        <v>556</v>
      </c>
      <c r="B254" s="631" t="s">
        <v>557</v>
      </c>
      <c r="C254" s="632" t="s">
        <v>571</v>
      </c>
      <c r="D254" s="633" t="s">
        <v>1612</v>
      </c>
      <c r="E254" s="632" t="s">
        <v>577</v>
      </c>
      <c r="F254" s="633" t="s">
        <v>1613</v>
      </c>
      <c r="G254" s="632" t="s">
        <v>578</v>
      </c>
      <c r="H254" s="632" t="s">
        <v>777</v>
      </c>
      <c r="I254" s="632" t="s">
        <v>778</v>
      </c>
      <c r="J254" s="632" t="s">
        <v>779</v>
      </c>
      <c r="K254" s="632" t="s">
        <v>780</v>
      </c>
      <c r="L254" s="634">
        <v>28.2199511098176</v>
      </c>
      <c r="M254" s="634">
        <v>1</v>
      </c>
      <c r="N254" s="635">
        <v>28.2199511098176</v>
      </c>
    </row>
    <row r="255" spans="1:14" ht="14.4" customHeight="1" x14ac:dyDescent="0.3">
      <c r="A255" s="630" t="s">
        <v>556</v>
      </c>
      <c r="B255" s="631" t="s">
        <v>557</v>
      </c>
      <c r="C255" s="632" t="s">
        <v>571</v>
      </c>
      <c r="D255" s="633" t="s">
        <v>1612</v>
      </c>
      <c r="E255" s="632" t="s">
        <v>577</v>
      </c>
      <c r="F255" s="633" t="s">
        <v>1613</v>
      </c>
      <c r="G255" s="632" t="s">
        <v>578</v>
      </c>
      <c r="H255" s="632" t="s">
        <v>1338</v>
      </c>
      <c r="I255" s="632" t="s">
        <v>238</v>
      </c>
      <c r="J255" s="632" t="s">
        <v>1339</v>
      </c>
      <c r="K255" s="632"/>
      <c r="L255" s="634">
        <v>157.66009506641808</v>
      </c>
      <c r="M255" s="634">
        <v>4</v>
      </c>
      <c r="N255" s="635">
        <v>630.64038026567232</v>
      </c>
    </row>
    <row r="256" spans="1:14" ht="14.4" customHeight="1" x14ac:dyDescent="0.3">
      <c r="A256" s="630" t="s">
        <v>556</v>
      </c>
      <c r="B256" s="631" t="s">
        <v>557</v>
      </c>
      <c r="C256" s="632" t="s">
        <v>571</v>
      </c>
      <c r="D256" s="633" t="s">
        <v>1612</v>
      </c>
      <c r="E256" s="632" t="s">
        <v>577</v>
      </c>
      <c r="F256" s="633" t="s">
        <v>1613</v>
      </c>
      <c r="G256" s="632" t="s">
        <v>578</v>
      </c>
      <c r="H256" s="632" t="s">
        <v>787</v>
      </c>
      <c r="I256" s="632" t="s">
        <v>238</v>
      </c>
      <c r="J256" s="632" t="s">
        <v>788</v>
      </c>
      <c r="K256" s="632"/>
      <c r="L256" s="634">
        <v>98.594385917187751</v>
      </c>
      <c r="M256" s="634">
        <v>12</v>
      </c>
      <c r="N256" s="635">
        <v>1183.132631006253</v>
      </c>
    </row>
    <row r="257" spans="1:14" ht="14.4" customHeight="1" x14ac:dyDescent="0.3">
      <c r="A257" s="630" t="s">
        <v>556</v>
      </c>
      <c r="B257" s="631" t="s">
        <v>557</v>
      </c>
      <c r="C257" s="632" t="s">
        <v>571</v>
      </c>
      <c r="D257" s="633" t="s">
        <v>1612</v>
      </c>
      <c r="E257" s="632" t="s">
        <v>577</v>
      </c>
      <c r="F257" s="633" t="s">
        <v>1613</v>
      </c>
      <c r="G257" s="632" t="s">
        <v>578</v>
      </c>
      <c r="H257" s="632" t="s">
        <v>1340</v>
      </c>
      <c r="I257" s="632" t="s">
        <v>1340</v>
      </c>
      <c r="J257" s="632" t="s">
        <v>580</v>
      </c>
      <c r="K257" s="632" t="s">
        <v>1341</v>
      </c>
      <c r="L257" s="634">
        <v>201.25</v>
      </c>
      <c r="M257" s="634">
        <v>3</v>
      </c>
      <c r="N257" s="635">
        <v>603.75</v>
      </c>
    </row>
    <row r="258" spans="1:14" ht="14.4" customHeight="1" x14ac:dyDescent="0.3">
      <c r="A258" s="630" t="s">
        <v>556</v>
      </c>
      <c r="B258" s="631" t="s">
        <v>557</v>
      </c>
      <c r="C258" s="632" t="s">
        <v>571</v>
      </c>
      <c r="D258" s="633" t="s">
        <v>1612</v>
      </c>
      <c r="E258" s="632" t="s">
        <v>577</v>
      </c>
      <c r="F258" s="633" t="s">
        <v>1613</v>
      </c>
      <c r="G258" s="632" t="s">
        <v>578</v>
      </c>
      <c r="H258" s="632" t="s">
        <v>1342</v>
      </c>
      <c r="I258" s="632" t="s">
        <v>1343</v>
      </c>
      <c r="J258" s="632" t="s">
        <v>1344</v>
      </c>
      <c r="K258" s="632" t="s">
        <v>602</v>
      </c>
      <c r="L258" s="634">
        <v>60.880000000000024</v>
      </c>
      <c r="M258" s="634">
        <v>3</v>
      </c>
      <c r="N258" s="635">
        <v>182.64000000000007</v>
      </c>
    </row>
    <row r="259" spans="1:14" ht="14.4" customHeight="1" x14ac:dyDescent="0.3">
      <c r="A259" s="630" t="s">
        <v>556</v>
      </c>
      <c r="B259" s="631" t="s">
        <v>557</v>
      </c>
      <c r="C259" s="632" t="s">
        <v>571</v>
      </c>
      <c r="D259" s="633" t="s">
        <v>1612</v>
      </c>
      <c r="E259" s="632" t="s">
        <v>577</v>
      </c>
      <c r="F259" s="633" t="s">
        <v>1613</v>
      </c>
      <c r="G259" s="632" t="s">
        <v>578</v>
      </c>
      <c r="H259" s="632" t="s">
        <v>1345</v>
      </c>
      <c r="I259" s="632" t="s">
        <v>1346</v>
      </c>
      <c r="J259" s="632" t="s">
        <v>1347</v>
      </c>
      <c r="K259" s="632" t="s">
        <v>598</v>
      </c>
      <c r="L259" s="634">
        <v>121.78475945152209</v>
      </c>
      <c r="M259" s="634">
        <v>13</v>
      </c>
      <c r="N259" s="635">
        <v>1583.2018728697872</v>
      </c>
    </row>
    <row r="260" spans="1:14" ht="14.4" customHeight="1" x14ac:dyDescent="0.3">
      <c r="A260" s="630" t="s">
        <v>556</v>
      </c>
      <c r="B260" s="631" t="s">
        <v>557</v>
      </c>
      <c r="C260" s="632" t="s">
        <v>571</v>
      </c>
      <c r="D260" s="633" t="s">
        <v>1612</v>
      </c>
      <c r="E260" s="632" t="s">
        <v>577</v>
      </c>
      <c r="F260" s="633" t="s">
        <v>1613</v>
      </c>
      <c r="G260" s="632" t="s">
        <v>578</v>
      </c>
      <c r="H260" s="632" t="s">
        <v>793</v>
      </c>
      <c r="I260" s="632" t="s">
        <v>794</v>
      </c>
      <c r="J260" s="632" t="s">
        <v>795</v>
      </c>
      <c r="K260" s="632" t="s">
        <v>796</v>
      </c>
      <c r="L260" s="634">
        <v>61.564816286123161</v>
      </c>
      <c r="M260" s="634">
        <v>4</v>
      </c>
      <c r="N260" s="635">
        <v>246.25926514449264</v>
      </c>
    </row>
    <row r="261" spans="1:14" ht="14.4" customHeight="1" x14ac:dyDescent="0.3">
      <c r="A261" s="630" t="s">
        <v>556</v>
      </c>
      <c r="B261" s="631" t="s">
        <v>557</v>
      </c>
      <c r="C261" s="632" t="s">
        <v>571</v>
      </c>
      <c r="D261" s="633" t="s">
        <v>1612</v>
      </c>
      <c r="E261" s="632" t="s">
        <v>577</v>
      </c>
      <c r="F261" s="633" t="s">
        <v>1613</v>
      </c>
      <c r="G261" s="632" t="s">
        <v>578</v>
      </c>
      <c r="H261" s="632" t="s">
        <v>797</v>
      </c>
      <c r="I261" s="632" t="s">
        <v>798</v>
      </c>
      <c r="J261" s="632" t="s">
        <v>799</v>
      </c>
      <c r="K261" s="632" t="s">
        <v>800</v>
      </c>
      <c r="L261" s="634">
        <v>112.59999999999997</v>
      </c>
      <c r="M261" s="634">
        <v>1</v>
      </c>
      <c r="N261" s="635">
        <v>112.59999999999997</v>
      </c>
    </row>
    <row r="262" spans="1:14" ht="14.4" customHeight="1" x14ac:dyDescent="0.3">
      <c r="A262" s="630" t="s">
        <v>556</v>
      </c>
      <c r="B262" s="631" t="s">
        <v>557</v>
      </c>
      <c r="C262" s="632" t="s">
        <v>571</v>
      </c>
      <c r="D262" s="633" t="s">
        <v>1612</v>
      </c>
      <c r="E262" s="632" t="s">
        <v>577</v>
      </c>
      <c r="F262" s="633" t="s">
        <v>1613</v>
      </c>
      <c r="G262" s="632" t="s">
        <v>578</v>
      </c>
      <c r="H262" s="632" t="s">
        <v>1348</v>
      </c>
      <c r="I262" s="632" t="s">
        <v>1349</v>
      </c>
      <c r="J262" s="632" t="s">
        <v>1350</v>
      </c>
      <c r="K262" s="632" t="s">
        <v>700</v>
      </c>
      <c r="L262" s="634">
        <v>198.189127183284</v>
      </c>
      <c r="M262" s="634">
        <v>1</v>
      </c>
      <c r="N262" s="635">
        <v>198.189127183284</v>
      </c>
    </row>
    <row r="263" spans="1:14" ht="14.4" customHeight="1" x14ac:dyDescent="0.3">
      <c r="A263" s="630" t="s">
        <v>556</v>
      </c>
      <c r="B263" s="631" t="s">
        <v>557</v>
      </c>
      <c r="C263" s="632" t="s">
        <v>571</v>
      </c>
      <c r="D263" s="633" t="s">
        <v>1612</v>
      </c>
      <c r="E263" s="632" t="s">
        <v>577</v>
      </c>
      <c r="F263" s="633" t="s">
        <v>1613</v>
      </c>
      <c r="G263" s="632" t="s">
        <v>578</v>
      </c>
      <c r="H263" s="632" t="s">
        <v>801</v>
      </c>
      <c r="I263" s="632" t="s">
        <v>802</v>
      </c>
      <c r="J263" s="632" t="s">
        <v>803</v>
      </c>
      <c r="K263" s="632" t="s">
        <v>804</v>
      </c>
      <c r="L263" s="634">
        <v>700.30215495959442</v>
      </c>
      <c r="M263" s="634">
        <v>1</v>
      </c>
      <c r="N263" s="635">
        <v>700.30215495959442</v>
      </c>
    </row>
    <row r="264" spans="1:14" ht="14.4" customHeight="1" x14ac:dyDescent="0.3">
      <c r="A264" s="630" t="s">
        <v>556</v>
      </c>
      <c r="B264" s="631" t="s">
        <v>557</v>
      </c>
      <c r="C264" s="632" t="s">
        <v>571</v>
      </c>
      <c r="D264" s="633" t="s">
        <v>1612</v>
      </c>
      <c r="E264" s="632" t="s">
        <v>577</v>
      </c>
      <c r="F264" s="633" t="s">
        <v>1613</v>
      </c>
      <c r="G264" s="632" t="s">
        <v>578</v>
      </c>
      <c r="H264" s="632" t="s">
        <v>805</v>
      </c>
      <c r="I264" s="632" t="s">
        <v>806</v>
      </c>
      <c r="J264" s="632" t="s">
        <v>807</v>
      </c>
      <c r="K264" s="632" t="s">
        <v>808</v>
      </c>
      <c r="L264" s="634">
        <v>119.75</v>
      </c>
      <c r="M264" s="634">
        <v>1</v>
      </c>
      <c r="N264" s="635">
        <v>119.75</v>
      </c>
    </row>
    <row r="265" spans="1:14" ht="14.4" customHeight="1" x14ac:dyDescent="0.3">
      <c r="A265" s="630" t="s">
        <v>556</v>
      </c>
      <c r="B265" s="631" t="s">
        <v>557</v>
      </c>
      <c r="C265" s="632" t="s">
        <v>571</v>
      </c>
      <c r="D265" s="633" t="s">
        <v>1612</v>
      </c>
      <c r="E265" s="632" t="s">
        <v>577</v>
      </c>
      <c r="F265" s="633" t="s">
        <v>1613</v>
      </c>
      <c r="G265" s="632" t="s">
        <v>578</v>
      </c>
      <c r="H265" s="632" t="s">
        <v>1351</v>
      </c>
      <c r="I265" s="632" t="s">
        <v>1352</v>
      </c>
      <c r="J265" s="632" t="s">
        <v>1353</v>
      </c>
      <c r="K265" s="632" t="s">
        <v>1354</v>
      </c>
      <c r="L265" s="634">
        <v>78.669987396594308</v>
      </c>
      <c r="M265" s="634">
        <v>11</v>
      </c>
      <c r="N265" s="635">
        <v>865.36986136253745</v>
      </c>
    </row>
    <row r="266" spans="1:14" ht="14.4" customHeight="1" x14ac:dyDescent="0.3">
      <c r="A266" s="630" t="s">
        <v>556</v>
      </c>
      <c r="B266" s="631" t="s">
        <v>557</v>
      </c>
      <c r="C266" s="632" t="s">
        <v>571</v>
      </c>
      <c r="D266" s="633" t="s">
        <v>1612</v>
      </c>
      <c r="E266" s="632" t="s">
        <v>577</v>
      </c>
      <c r="F266" s="633" t="s">
        <v>1613</v>
      </c>
      <c r="G266" s="632" t="s">
        <v>578</v>
      </c>
      <c r="H266" s="632" t="s">
        <v>1355</v>
      </c>
      <c r="I266" s="632" t="s">
        <v>1356</v>
      </c>
      <c r="J266" s="632" t="s">
        <v>1357</v>
      </c>
      <c r="K266" s="632" t="s">
        <v>1358</v>
      </c>
      <c r="L266" s="634">
        <v>65.459808420817239</v>
      </c>
      <c r="M266" s="634">
        <v>1</v>
      </c>
      <c r="N266" s="635">
        <v>65.459808420817239</v>
      </c>
    </row>
    <row r="267" spans="1:14" ht="14.4" customHeight="1" x14ac:dyDescent="0.3">
      <c r="A267" s="630" t="s">
        <v>556</v>
      </c>
      <c r="B267" s="631" t="s">
        <v>557</v>
      </c>
      <c r="C267" s="632" t="s">
        <v>571</v>
      </c>
      <c r="D267" s="633" t="s">
        <v>1612</v>
      </c>
      <c r="E267" s="632" t="s">
        <v>577</v>
      </c>
      <c r="F267" s="633" t="s">
        <v>1613</v>
      </c>
      <c r="G267" s="632" t="s">
        <v>578</v>
      </c>
      <c r="H267" s="632" t="s">
        <v>1195</v>
      </c>
      <c r="I267" s="632" t="s">
        <v>1196</v>
      </c>
      <c r="J267" s="632" t="s">
        <v>664</v>
      </c>
      <c r="K267" s="632" t="s">
        <v>1197</v>
      </c>
      <c r="L267" s="634">
        <v>60.3500694454195</v>
      </c>
      <c r="M267" s="634">
        <v>27</v>
      </c>
      <c r="N267" s="635">
        <v>1629.4518750263264</v>
      </c>
    </row>
    <row r="268" spans="1:14" ht="14.4" customHeight="1" x14ac:dyDescent="0.3">
      <c r="A268" s="630" t="s">
        <v>556</v>
      </c>
      <c r="B268" s="631" t="s">
        <v>557</v>
      </c>
      <c r="C268" s="632" t="s">
        <v>571</v>
      </c>
      <c r="D268" s="633" t="s">
        <v>1612</v>
      </c>
      <c r="E268" s="632" t="s">
        <v>577</v>
      </c>
      <c r="F268" s="633" t="s">
        <v>1613</v>
      </c>
      <c r="G268" s="632" t="s">
        <v>578</v>
      </c>
      <c r="H268" s="632" t="s">
        <v>1359</v>
      </c>
      <c r="I268" s="632" t="s">
        <v>1360</v>
      </c>
      <c r="J268" s="632" t="s">
        <v>1361</v>
      </c>
      <c r="K268" s="632" t="s">
        <v>1362</v>
      </c>
      <c r="L268" s="634">
        <v>282.73</v>
      </c>
      <c r="M268" s="634">
        <v>1</v>
      </c>
      <c r="N268" s="635">
        <v>282.73</v>
      </c>
    </row>
    <row r="269" spans="1:14" ht="14.4" customHeight="1" x14ac:dyDescent="0.3">
      <c r="A269" s="630" t="s">
        <v>556</v>
      </c>
      <c r="B269" s="631" t="s">
        <v>557</v>
      </c>
      <c r="C269" s="632" t="s">
        <v>571</v>
      </c>
      <c r="D269" s="633" t="s">
        <v>1612</v>
      </c>
      <c r="E269" s="632" t="s">
        <v>577</v>
      </c>
      <c r="F269" s="633" t="s">
        <v>1613</v>
      </c>
      <c r="G269" s="632" t="s">
        <v>578</v>
      </c>
      <c r="H269" s="632" t="s">
        <v>1363</v>
      </c>
      <c r="I269" s="632" t="s">
        <v>1364</v>
      </c>
      <c r="J269" s="632" t="s">
        <v>1365</v>
      </c>
      <c r="K269" s="632" t="s">
        <v>1366</v>
      </c>
      <c r="L269" s="634">
        <v>343.14734750471035</v>
      </c>
      <c r="M269" s="634">
        <v>5</v>
      </c>
      <c r="N269" s="635">
        <v>1715.7367375235517</v>
      </c>
    </row>
    <row r="270" spans="1:14" ht="14.4" customHeight="1" x14ac:dyDescent="0.3">
      <c r="A270" s="630" t="s">
        <v>556</v>
      </c>
      <c r="B270" s="631" t="s">
        <v>557</v>
      </c>
      <c r="C270" s="632" t="s">
        <v>571</v>
      </c>
      <c r="D270" s="633" t="s">
        <v>1612</v>
      </c>
      <c r="E270" s="632" t="s">
        <v>577</v>
      </c>
      <c r="F270" s="633" t="s">
        <v>1613</v>
      </c>
      <c r="G270" s="632" t="s">
        <v>578</v>
      </c>
      <c r="H270" s="632" t="s">
        <v>1367</v>
      </c>
      <c r="I270" s="632" t="s">
        <v>1368</v>
      </c>
      <c r="J270" s="632" t="s">
        <v>1369</v>
      </c>
      <c r="K270" s="632" t="s">
        <v>1370</v>
      </c>
      <c r="L270" s="634">
        <v>593.35140192491508</v>
      </c>
      <c r="M270" s="634">
        <v>1</v>
      </c>
      <c r="N270" s="635">
        <v>593.35140192491508</v>
      </c>
    </row>
    <row r="271" spans="1:14" ht="14.4" customHeight="1" x14ac:dyDescent="0.3">
      <c r="A271" s="630" t="s">
        <v>556</v>
      </c>
      <c r="B271" s="631" t="s">
        <v>557</v>
      </c>
      <c r="C271" s="632" t="s">
        <v>571</v>
      </c>
      <c r="D271" s="633" t="s">
        <v>1612</v>
      </c>
      <c r="E271" s="632" t="s">
        <v>577</v>
      </c>
      <c r="F271" s="633" t="s">
        <v>1613</v>
      </c>
      <c r="G271" s="632" t="s">
        <v>578</v>
      </c>
      <c r="H271" s="632" t="s">
        <v>825</v>
      </c>
      <c r="I271" s="632" t="s">
        <v>826</v>
      </c>
      <c r="J271" s="632" t="s">
        <v>827</v>
      </c>
      <c r="K271" s="632" t="s">
        <v>828</v>
      </c>
      <c r="L271" s="634">
        <v>44.406416349393901</v>
      </c>
      <c r="M271" s="634">
        <v>3</v>
      </c>
      <c r="N271" s="635">
        <v>133.21924904818169</v>
      </c>
    </row>
    <row r="272" spans="1:14" ht="14.4" customHeight="1" x14ac:dyDescent="0.3">
      <c r="A272" s="630" t="s">
        <v>556</v>
      </c>
      <c r="B272" s="631" t="s">
        <v>557</v>
      </c>
      <c r="C272" s="632" t="s">
        <v>571</v>
      </c>
      <c r="D272" s="633" t="s">
        <v>1612</v>
      </c>
      <c r="E272" s="632" t="s">
        <v>577</v>
      </c>
      <c r="F272" s="633" t="s">
        <v>1613</v>
      </c>
      <c r="G272" s="632" t="s">
        <v>578</v>
      </c>
      <c r="H272" s="632" t="s">
        <v>1371</v>
      </c>
      <c r="I272" s="632" t="s">
        <v>1372</v>
      </c>
      <c r="J272" s="632" t="s">
        <v>1373</v>
      </c>
      <c r="K272" s="632" t="s">
        <v>914</v>
      </c>
      <c r="L272" s="634">
        <v>65.824414905255793</v>
      </c>
      <c r="M272" s="634">
        <v>4</v>
      </c>
      <c r="N272" s="635">
        <v>263.29765962102317</v>
      </c>
    </row>
    <row r="273" spans="1:14" ht="14.4" customHeight="1" x14ac:dyDescent="0.3">
      <c r="A273" s="630" t="s">
        <v>556</v>
      </c>
      <c r="B273" s="631" t="s">
        <v>557</v>
      </c>
      <c r="C273" s="632" t="s">
        <v>571</v>
      </c>
      <c r="D273" s="633" t="s">
        <v>1612</v>
      </c>
      <c r="E273" s="632" t="s">
        <v>577</v>
      </c>
      <c r="F273" s="633" t="s">
        <v>1613</v>
      </c>
      <c r="G273" s="632" t="s">
        <v>578</v>
      </c>
      <c r="H273" s="632" t="s">
        <v>838</v>
      </c>
      <c r="I273" s="632" t="s">
        <v>839</v>
      </c>
      <c r="J273" s="632" t="s">
        <v>840</v>
      </c>
      <c r="K273" s="632" t="s">
        <v>841</v>
      </c>
      <c r="L273" s="634">
        <v>50.010126793181193</v>
      </c>
      <c r="M273" s="634">
        <v>41</v>
      </c>
      <c r="N273" s="635">
        <v>2050.4151985204289</v>
      </c>
    </row>
    <row r="274" spans="1:14" ht="14.4" customHeight="1" x14ac:dyDescent="0.3">
      <c r="A274" s="630" t="s">
        <v>556</v>
      </c>
      <c r="B274" s="631" t="s">
        <v>557</v>
      </c>
      <c r="C274" s="632" t="s">
        <v>571</v>
      </c>
      <c r="D274" s="633" t="s">
        <v>1612</v>
      </c>
      <c r="E274" s="632" t="s">
        <v>577</v>
      </c>
      <c r="F274" s="633" t="s">
        <v>1613</v>
      </c>
      <c r="G274" s="632" t="s">
        <v>578</v>
      </c>
      <c r="H274" s="632" t="s">
        <v>1374</v>
      </c>
      <c r="I274" s="632" t="s">
        <v>1375</v>
      </c>
      <c r="J274" s="632" t="s">
        <v>1200</v>
      </c>
      <c r="K274" s="632" t="s">
        <v>1376</v>
      </c>
      <c r="L274" s="634">
        <v>266.57</v>
      </c>
      <c r="M274" s="634">
        <v>5</v>
      </c>
      <c r="N274" s="635">
        <v>1332.85</v>
      </c>
    </row>
    <row r="275" spans="1:14" ht="14.4" customHeight="1" x14ac:dyDescent="0.3">
      <c r="A275" s="630" t="s">
        <v>556</v>
      </c>
      <c r="B275" s="631" t="s">
        <v>557</v>
      </c>
      <c r="C275" s="632" t="s">
        <v>571</v>
      </c>
      <c r="D275" s="633" t="s">
        <v>1612</v>
      </c>
      <c r="E275" s="632" t="s">
        <v>577</v>
      </c>
      <c r="F275" s="633" t="s">
        <v>1613</v>
      </c>
      <c r="G275" s="632" t="s">
        <v>578</v>
      </c>
      <c r="H275" s="632" t="s">
        <v>1377</v>
      </c>
      <c r="I275" s="632" t="s">
        <v>1378</v>
      </c>
      <c r="J275" s="632" t="s">
        <v>1379</v>
      </c>
      <c r="K275" s="632" t="s">
        <v>1380</v>
      </c>
      <c r="L275" s="634">
        <v>389.28948146677283</v>
      </c>
      <c r="M275" s="634">
        <v>8</v>
      </c>
      <c r="N275" s="635">
        <v>3114.3158517341826</v>
      </c>
    </row>
    <row r="276" spans="1:14" ht="14.4" customHeight="1" x14ac:dyDescent="0.3">
      <c r="A276" s="630" t="s">
        <v>556</v>
      </c>
      <c r="B276" s="631" t="s">
        <v>557</v>
      </c>
      <c r="C276" s="632" t="s">
        <v>571</v>
      </c>
      <c r="D276" s="633" t="s">
        <v>1612</v>
      </c>
      <c r="E276" s="632" t="s">
        <v>577</v>
      </c>
      <c r="F276" s="633" t="s">
        <v>1613</v>
      </c>
      <c r="G276" s="632" t="s">
        <v>578</v>
      </c>
      <c r="H276" s="632" t="s">
        <v>1381</v>
      </c>
      <c r="I276" s="632" t="s">
        <v>1382</v>
      </c>
      <c r="J276" s="632" t="s">
        <v>1383</v>
      </c>
      <c r="K276" s="632" t="s">
        <v>1384</v>
      </c>
      <c r="L276" s="634">
        <v>79.939999999999969</v>
      </c>
      <c r="M276" s="634">
        <v>1</v>
      </c>
      <c r="N276" s="635">
        <v>79.939999999999969</v>
      </c>
    </row>
    <row r="277" spans="1:14" ht="14.4" customHeight="1" x14ac:dyDescent="0.3">
      <c r="A277" s="630" t="s">
        <v>556</v>
      </c>
      <c r="B277" s="631" t="s">
        <v>557</v>
      </c>
      <c r="C277" s="632" t="s">
        <v>571</v>
      </c>
      <c r="D277" s="633" t="s">
        <v>1612</v>
      </c>
      <c r="E277" s="632" t="s">
        <v>577</v>
      </c>
      <c r="F277" s="633" t="s">
        <v>1613</v>
      </c>
      <c r="G277" s="632" t="s">
        <v>578</v>
      </c>
      <c r="H277" s="632" t="s">
        <v>1385</v>
      </c>
      <c r="I277" s="632" t="s">
        <v>1385</v>
      </c>
      <c r="J277" s="632" t="s">
        <v>1386</v>
      </c>
      <c r="K277" s="632" t="s">
        <v>641</v>
      </c>
      <c r="L277" s="634">
        <v>56.55</v>
      </c>
      <c r="M277" s="634">
        <v>2</v>
      </c>
      <c r="N277" s="635">
        <v>113.1</v>
      </c>
    </row>
    <row r="278" spans="1:14" ht="14.4" customHeight="1" x14ac:dyDescent="0.3">
      <c r="A278" s="630" t="s">
        <v>556</v>
      </c>
      <c r="B278" s="631" t="s">
        <v>557</v>
      </c>
      <c r="C278" s="632" t="s">
        <v>571</v>
      </c>
      <c r="D278" s="633" t="s">
        <v>1612</v>
      </c>
      <c r="E278" s="632" t="s">
        <v>577</v>
      </c>
      <c r="F278" s="633" t="s">
        <v>1613</v>
      </c>
      <c r="G278" s="632" t="s">
        <v>578</v>
      </c>
      <c r="H278" s="632" t="s">
        <v>842</v>
      </c>
      <c r="I278" s="632" t="s">
        <v>843</v>
      </c>
      <c r="J278" s="632" t="s">
        <v>844</v>
      </c>
      <c r="K278" s="632" t="s">
        <v>845</v>
      </c>
      <c r="L278" s="634">
        <v>1095.4473640503466</v>
      </c>
      <c r="M278" s="634">
        <v>3</v>
      </c>
      <c r="N278" s="635">
        <v>3286.3420921510397</v>
      </c>
    </row>
    <row r="279" spans="1:14" ht="14.4" customHeight="1" x14ac:dyDescent="0.3">
      <c r="A279" s="630" t="s">
        <v>556</v>
      </c>
      <c r="B279" s="631" t="s">
        <v>557</v>
      </c>
      <c r="C279" s="632" t="s">
        <v>571</v>
      </c>
      <c r="D279" s="633" t="s">
        <v>1612</v>
      </c>
      <c r="E279" s="632" t="s">
        <v>577</v>
      </c>
      <c r="F279" s="633" t="s">
        <v>1613</v>
      </c>
      <c r="G279" s="632" t="s">
        <v>578</v>
      </c>
      <c r="H279" s="632" t="s">
        <v>1387</v>
      </c>
      <c r="I279" s="632" t="s">
        <v>1388</v>
      </c>
      <c r="J279" s="632" t="s">
        <v>827</v>
      </c>
      <c r="K279" s="632" t="s">
        <v>1389</v>
      </c>
      <c r="L279" s="634">
        <v>89.800017184051413</v>
      </c>
      <c r="M279" s="634">
        <v>35</v>
      </c>
      <c r="N279" s="635">
        <v>3143.0006014417995</v>
      </c>
    </row>
    <row r="280" spans="1:14" ht="14.4" customHeight="1" x14ac:dyDescent="0.3">
      <c r="A280" s="630" t="s">
        <v>556</v>
      </c>
      <c r="B280" s="631" t="s">
        <v>557</v>
      </c>
      <c r="C280" s="632" t="s">
        <v>571</v>
      </c>
      <c r="D280" s="633" t="s">
        <v>1612</v>
      </c>
      <c r="E280" s="632" t="s">
        <v>577</v>
      </c>
      <c r="F280" s="633" t="s">
        <v>1613</v>
      </c>
      <c r="G280" s="632" t="s">
        <v>578</v>
      </c>
      <c r="H280" s="632" t="s">
        <v>1390</v>
      </c>
      <c r="I280" s="632" t="s">
        <v>1391</v>
      </c>
      <c r="J280" s="632" t="s">
        <v>1392</v>
      </c>
      <c r="K280" s="632" t="s">
        <v>1393</v>
      </c>
      <c r="L280" s="634">
        <v>196.12999999999988</v>
      </c>
      <c r="M280" s="634">
        <v>1</v>
      </c>
      <c r="N280" s="635">
        <v>196.12999999999988</v>
      </c>
    </row>
    <row r="281" spans="1:14" ht="14.4" customHeight="1" x14ac:dyDescent="0.3">
      <c r="A281" s="630" t="s">
        <v>556</v>
      </c>
      <c r="B281" s="631" t="s">
        <v>557</v>
      </c>
      <c r="C281" s="632" t="s">
        <v>571</v>
      </c>
      <c r="D281" s="633" t="s">
        <v>1612</v>
      </c>
      <c r="E281" s="632" t="s">
        <v>577</v>
      </c>
      <c r="F281" s="633" t="s">
        <v>1613</v>
      </c>
      <c r="G281" s="632" t="s">
        <v>578</v>
      </c>
      <c r="H281" s="632" t="s">
        <v>870</v>
      </c>
      <c r="I281" s="632" t="s">
        <v>871</v>
      </c>
      <c r="J281" s="632" t="s">
        <v>872</v>
      </c>
      <c r="K281" s="632" t="s">
        <v>873</v>
      </c>
      <c r="L281" s="634">
        <v>111.19000000000001</v>
      </c>
      <c r="M281" s="634">
        <v>6</v>
      </c>
      <c r="N281" s="635">
        <v>667.1400000000001</v>
      </c>
    </row>
    <row r="282" spans="1:14" ht="14.4" customHeight="1" x14ac:dyDescent="0.3">
      <c r="A282" s="630" t="s">
        <v>556</v>
      </c>
      <c r="B282" s="631" t="s">
        <v>557</v>
      </c>
      <c r="C282" s="632" t="s">
        <v>571</v>
      </c>
      <c r="D282" s="633" t="s">
        <v>1612</v>
      </c>
      <c r="E282" s="632" t="s">
        <v>577</v>
      </c>
      <c r="F282" s="633" t="s">
        <v>1613</v>
      </c>
      <c r="G282" s="632" t="s">
        <v>578</v>
      </c>
      <c r="H282" s="632" t="s">
        <v>1394</v>
      </c>
      <c r="I282" s="632" t="s">
        <v>1395</v>
      </c>
      <c r="J282" s="632" t="s">
        <v>1396</v>
      </c>
      <c r="K282" s="632" t="s">
        <v>1397</v>
      </c>
      <c r="L282" s="634">
        <v>304.30000000000007</v>
      </c>
      <c r="M282" s="634">
        <v>1</v>
      </c>
      <c r="N282" s="635">
        <v>304.30000000000007</v>
      </c>
    </row>
    <row r="283" spans="1:14" ht="14.4" customHeight="1" x14ac:dyDescent="0.3">
      <c r="A283" s="630" t="s">
        <v>556</v>
      </c>
      <c r="B283" s="631" t="s">
        <v>557</v>
      </c>
      <c r="C283" s="632" t="s">
        <v>571</v>
      </c>
      <c r="D283" s="633" t="s">
        <v>1612</v>
      </c>
      <c r="E283" s="632" t="s">
        <v>577</v>
      </c>
      <c r="F283" s="633" t="s">
        <v>1613</v>
      </c>
      <c r="G283" s="632" t="s">
        <v>578</v>
      </c>
      <c r="H283" s="632" t="s">
        <v>878</v>
      </c>
      <c r="I283" s="632" t="s">
        <v>879</v>
      </c>
      <c r="J283" s="632" t="s">
        <v>880</v>
      </c>
      <c r="K283" s="632" t="s">
        <v>881</v>
      </c>
      <c r="L283" s="634">
        <v>58.101111111111123</v>
      </c>
      <c r="M283" s="634">
        <v>36</v>
      </c>
      <c r="N283" s="635">
        <v>2091.6400000000003</v>
      </c>
    </row>
    <row r="284" spans="1:14" ht="14.4" customHeight="1" x14ac:dyDescent="0.3">
      <c r="A284" s="630" t="s">
        <v>556</v>
      </c>
      <c r="B284" s="631" t="s">
        <v>557</v>
      </c>
      <c r="C284" s="632" t="s">
        <v>571</v>
      </c>
      <c r="D284" s="633" t="s">
        <v>1612</v>
      </c>
      <c r="E284" s="632" t="s">
        <v>577</v>
      </c>
      <c r="F284" s="633" t="s">
        <v>1613</v>
      </c>
      <c r="G284" s="632" t="s">
        <v>578</v>
      </c>
      <c r="H284" s="632" t="s">
        <v>886</v>
      </c>
      <c r="I284" s="632" t="s">
        <v>238</v>
      </c>
      <c r="J284" s="632" t="s">
        <v>887</v>
      </c>
      <c r="K284" s="632"/>
      <c r="L284" s="634">
        <v>104.20005285495857</v>
      </c>
      <c r="M284" s="634">
        <v>12</v>
      </c>
      <c r="N284" s="635">
        <v>1250.4006342595028</v>
      </c>
    </row>
    <row r="285" spans="1:14" ht="14.4" customHeight="1" x14ac:dyDescent="0.3">
      <c r="A285" s="630" t="s">
        <v>556</v>
      </c>
      <c r="B285" s="631" t="s">
        <v>557</v>
      </c>
      <c r="C285" s="632" t="s">
        <v>571</v>
      </c>
      <c r="D285" s="633" t="s">
        <v>1612</v>
      </c>
      <c r="E285" s="632" t="s">
        <v>577</v>
      </c>
      <c r="F285" s="633" t="s">
        <v>1613</v>
      </c>
      <c r="G285" s="632" t="s">
        <v>578</v>
      </c>
      <c r="H285" s="632" t="s">
        <v>1398</v>
      </c>
      <c r="I285" s="632" t="s">
        <v>1399</v>
      </c>
      <c r="J285" s="632" t="s">
        <v>1400</v>
      </c>
      <c r="K285" s="632" t="s">
        <v>1401</v>
      </c>
      <c r="L285" s="634">
        <v>52.44</v>
      </c>
      <c r="M285" s="634">
        <v>1</v>
      </c>
      <c r="N285" s="635">
        <v>52.44</v>
      </c>
    </row>
    <row r="286" spans="1:14" ht="14.4" customHeight="1" x14ac:dyDescent="0.3">
      <c r="A286" s="630" t="s">
        <v>556</v>
      </c>
      <c r="B286" s="631" t="s">
        <v>557</v>
      </c>
      <c r="C286" s="632" t="s">
        <v>571</v>
      </c>
      <c r="D286" s="633" t="s">
        <v>1612</v>
      </c>
      <c r="E286" s="632" t="s">
        <v>577</v>
      </c>
      <c r="F286" s="633" t="s">
        <v>1613</v>
      </c>
      <c r="G286" s="632" t="s">
        <v>578</v>
      </c>
      <c r="H286" s="632" t="s">
        <v>895</v>
      </c>
      <c r="I286" s="632" t="s">
        <v>896</v>
      </c>
      <c r="J286" s="632" t="s">
        <v>897</v>
      </c>
      <c r="K286" s="632" t="s">
        <v>898</v>
      </c>
      <c r="L286" s="634">
        <v>117.73946383713678</v>
      </c>
      <c r="M286" s="634">
        <v>40</v>
      </c>
      <c r="N286" s="635">
        <v>4709.5785534854713</v>
      </c>
    </row>
    <row r="287" spans="1:14" ht="14.4" customHeight="1" x14ac:dyDescent="0.3">
      <c r="A287" s="630" t="s">
        <v>556</v>
      </c>
      <c r="B287" s="631" t="s">
        <v>557</v>
      </c>
      <c r="C287" s="632" t="s">
        <v>571</v>
      </c>
      <c r="D287" s="633" t="s">
        <v>1612</v>
      </c>
      <c r="E287" s="632" t="s">
        <v>577</v>
      </c>
      <c r="F287" s="633" t="s">
        <v>1613</v>
      </c>
      <c r="G287" s="632" t="s">
        <v>578</v>
      </c>
      <c r="H287" s="632" t="s">
        <v>1402</v>
      </c>
      <c r="I287" s="632" t="s">
        <v>1403</v>
      </c>
      <c r="J287" s="632" t="s">
        <v>1404</v>
      </c>
      <c r="K287" s="632" t="s">
        <v>1405</v>
      </c>
      <c r="L287" s="634">
        <v>63.61</v>
      </c>
      <c r="M287" s="634">
        <v>1</v>
      </c>
      <c r="N287" s="635">
        <v>63.61</v>
      </c>
    </row>
    <row r="288" spans="1:14" ht="14.4" customHeight="1" x14ac:dyDescent="0.3">
      <c r="A288" s="630" t="s">
        <v>556</v>
      </c>
      <c r="B288" s="631" t="s">
        <v>557</v>
      </c>
      <c r="C288" s="632" t="s">
        <v>571</v>
      </c>
      <c r="D288" s="633" t="s">
        <v>1612</v>
      </c>
      <c r="E288" s="632" t="s">
        <v>577</v>
      </c>
      <c r="F288" s="633" t="s">
        <v>1613</v>
      </c>
      <c r="G288" s="632" t="s">
        <v>578</v>
      </c>
      <c r="H288" s="632" t="s">
        <v>1406</v>
      </c>
      <c r="I288" s="632" t="s">
        <v>1406</v>
      </c>
      <c r="J288" s="632" t="s">
        <v>1407</v>
      </c>
      <c r="K288" s="632" t="s">
        <v>1408</v>
      </c>
      <c r="L288" s="634">
        <v>96.19</v>
      </c>
      <c r="M288" s="634">
        <v>1</v>
      </c>
      <c r="N288" s="635">
        <v>96.19</v>
      </c>
    </row>
    <row r="289" spans="1:14" ht="14.4" customHeight="1" x14ac:dyDescent="0.3">
      <c r="A289" s="630" t="s">
        <v>556</v>
      </c>
      <c r="B289" s="631" t="s">
        <v>557</v>
      </c>
      <c r="C289" s="632" t="s">
        <v>571</v>
      </c>
      <c r="D289" s="633" t="s">
        <v>1612</v>
      </c>
      <c r="E289" s="632" t="s">
        <v>577</v>
      </c>
      <c r="F289" s="633" t="s">
        <v>1613</v>
      </c>
      <c r="G289" s="632" t="s">
        <v>578</v>
      </c>
      <c r="H289" s="632" t="s">
        <v>1409</v>
      </c>
      <c r="I289" s="632" t="s">
        <v>1410</v>
      </c>
      <c r="J289" s="632" t="s">
        <v>1411</v>
      </c>
      <c r="K289" s="632" t="s">
        <v>1412</v>
      </c>
      <c r="L289" s="634">
        <v>227.8799990623547</v>
      </c>
      <c r="M289" s="634">
        <v>1</v>
      </c>
      <c r="N289" s="635">
        <v>227.8799990623547</v>
      </c>
    </row>
    <row r="290" spans="1:14" ht="14.4" customHeight="1" x14ac:dyDescent="0.3">
      <c r="A290" s="630" t="s">
        <v>556</v>
      </c>
      <c r="B290" s="631" t="s">
        <v>557</v>
      </c>
      <c r="C290" s="632" t="s">
        <v>571</v>
      </c>
      <c r="D290" s="633" t="s">
        <v>1612</v>
      </c>
      <c r="E290" s="632" t="s">
        <v>577</v>
      </c>
      <c r="F290" s="633" t="s">
        <v>1613</v>
      </c>
      <c r="G290" s="632" t="s">
        <v>578</v>
      </c>
      <c r="H290" s="632" t="s">
        <v>1413</v>
      </c>
      <c r="I290" s="632" t="s">
        <v>1414</v>
      </c>
      <c r="J290" s="632" t="s">
        <v>1415</v>
      </c>
      <c r="K290" s="632" t="s">
        <v>1416</v>
      </c>
      <c r="L290" s="634">
        <v>93.769625188814601</v>
      </c>
      <c r="M290" s="634">
        <v>1</v>
      </c>
      <c r="N290" s="635">
        <v>93.769625188814601</v>
      </c>
    </row>
    <row r="291" spans="1:14" ht="14.4" customHeight="1" x14ac:dyDescent="0.3">
      <c r="A291" s="630" t="s">
        <v>556</v>
      </c>
      <c r="B291" s="631" t="s">
        <v>557</v>
      </c>
      <c r="C291" s="632" t="s">
        <v>571</v>
      </c>
      <c r="D291" s="633" t="s">
        <v>1612</v>
      </c>
      <c r="E291" s="632" t="s">
        <v>577</v>
      </c>
      <c r="F291" s="633" t="s">
        <v>1613</v>
      </c>
      <c r="G291" s="632" t="s">
        <v>578</v>
      </c>
      <c r="H291" s="632" t="s">
        <v>899</v>
      </c>
      <c r="I291" s="632" t="s">
        <v>900</v>
      </c>
      <c r="J291" s="632" t="s">
        <v>901</v>
      </c>
      <c r="K291" s="632" t="s">
        <v>902</v>
      </c>
      <c r="L291" s="634">
        <v>131.77143217488424</v>
      </c>
      <c r="M291" s="634">
        <v>1</v>
      </c>
      <c r="N291" s="635">
        <v>131.77143217488424</v>
      </c>
    </row>
    <row r="292" spans="1:14" ht="14.4" customHeight="1" x14ac:dyDescent="0.3">
      <c r="A292" s="630" t="s">
        <v>556</v>
      </c>
      <c r="B292" s="631" t="s">
        <v>557</v>
      </c>
      <c r="C292" s="632" t="s">
        <v>571</v>
      </c>
      <c r="D292" s="633" t="s">
        <v>1612</v>
      </c>
      <c r="E292" s="632" t="s">
        <v>577</v>
      </c>
      <c r="F292" s="633" t="s">
        <v>1613</v>
      </c>
      <c r="G292" s="632" t="s">
        <v>578</v>
      </c>
      <c r="H292" s="632" t="s">
        <v>1417</v>
      </c>
      <c r="I292" s="632" t="s">
        <v>1417</v>
      </c>
      <c r="J292" s="632" t="s">
        <v>1418</v>
      </c>
      <c r="K292" s="632" t="s">
        <v>1419</v>
      </c>
      <c r="L292" s="634">
        <v>71.58</v>
      </c>
      <c r="M292" s="634">
        <v>1</v>
      </c>
      <c r="N292" s="635">
        <v>71.58</v>
      </c>
    </row>
    <row r="293" spans="1:14" ht="14.4" customHeight="1" x14ac:dyDescent="0.3">
      <c r="A293" s="630" t="s">
        <v>556</v>
      </c>
      <c r="B293" s="631" t="s">
        <v>557</v>
      </c>
      <c r="C293" s="632" t="s">
        <v>571</v>
      </c>
      <c r="D293" s="633" t="s">
        <v>1612</v>
      </c>
      <c r="E293" s="632" t="s">
        <v>577</v>
      </c>
      <c r="F293" s="633" t="s">
        <v>1613</v>
      </c>
      <c r="G293" s="632" t="s">
        <v>578</v>
      </c>
      <c r="H293" s="632" t="s">
        <v>907</v>
      </c>
      <c r="I293" s="632" t="s">
        <v>908</v>
      </c>
      <c r="J293" s="632" t="s">
        <v>909</v>
      </c>
      <c r="K293" s="632" t="s">
        <v>910</v>
      </c>
      <c r="L293" s="634">
        <v>294.35399999999998</v>
      </c>
      <c r="M293" s="634">
        <v>1</v>
      </c>
      <c r="N293" s="635">
        <v>294.35399999999998</v>
      </c>
    </row>
    <row r="294" spans="1:14" ht="14.4" customHeight="1" x14ac:dyDescent="0.3">
      <c r="A294" s="630" t="s">
        <v>556</v>
      </c>
      <c r="B294" s="631" t="s">
        <v>557</v>
      </c>
      <c r="C294" s="632" t="s">
        <v>571</v>
      </c>
      <c r="D294" s="633" t="s">
        <v>1612</v>
      </c>
      <c r="E294" s="632" t="s">
        <v>577</v>
      </c>
      <c r="F294" s="633" t="s">
        <v>1613</v>
      </c>
      <c r="G294" s="632" t="s">
        <v>578</v>
      </c>
      <c r="H294" s="632" t="s">
        <v>1420</v>
      </c>
      <c r="I294" s="632" t="s">
        <v>1421</v>
      </c>
      <c r="J294" s="632" t="s">
        <v>1422</v>
      </c>
      <c r="K294" s="632" t="s">
        <v>1423</v>
      </c>
      <c r="L294" s="634">
        <v>98.499999594707504</v>
      </c>
      <c r="M294" s="634">
        <v>1</v>
      </c>
      <c r="N294" s="635">
        <v>98.499999594707504</v>
      </c>
    </row>
    <row r="295" spans="1:14" ht="14.4" customHeight="1" x14ac:dyDescent="0.3">
      <c r="A295" s="630" t="s">
        <v>556</v>
      </c>
      <c r="B295" s="631" t="s">
        <v>557</v>
      </c>
      <c r="C295" s="632" t="s">
        <v>571</v>
      </c>
      <c r="D295" s="633" t="s">
        <v>1612</v>
      </c>
      <c r="E295" s="632" t="s">
        <v>577</v>
      </c>
      <c r="F295" s="633" t="s">
        <v>1613</v>
      </c>
      <c r="G295" s="632" t="s">
        <v>578</v>
      </c>
      <c r="H295" s="632" t="s">
        <v>1424</v>
      </c>
      <c r="I295" s="632" t="s">
        <v>1425</v>
      </c>
      <c r="J295" s="632" t="s">
        <v>1426</v>
      </c>
      <c r="K295" s="632" t="s">
        <v>1427</v>
      </c>
      <c r="L295" s="634">
        <v>734.05</v>
      </c>
      <c r="M295" s="634">
        <v>1</v>
      </c>
      <c r="N295" s="635">
        <v>734.05</v>
      </c>
    </row>
    <row r="296" spans="1:14" ht="14.4" customHeight="1" x14ac:dyDescent="0.3">
      <c r="A296" s="630" t="s">
        <v>556</v>
      </c>
      <c r="B296" s="631" t="s">
        <v>557</v>
      </c>
      <c r="C296" s="632" t="s">
        <v>571</v>
      </c>
      <c r="D296" s="633" t="s">
        <v>1612</v>
      </c>
      <c r="E296" s="632" t="s">
        <v>577</v>
      </c>
      <c r="F296" s="633" t="s">
        <v>1613</v>
      </c>
      <c r="G296" s="632" t="s">
        <v>578</v>
      </c>
      <c r="H296" s="632" t="s">
        <v>1428</v>
      </c>
      <c r="I296" s="632" t="s">
        <v>1429</v>
      </c>
      <c r="J296" s="632" t="s">
        <v>1430</v>
      </c>
      <c r="K296" s="632" t="s">
        <v>1431</v>
      </c>
      <c r="L296" s="634">
        <v>59.594999999999999</v>
      </c>
      <c r="M296" s="634">
        <v>2</v>
      </c>
      <c r="N296" s="635">
        <v>119.19</v>
      </c>
    </row>
    <row r="297" spans="1:14" ht="14.4" customHeight="1" x14ac:dyDescent="0.3">
      <c r="A297" s="630" t="s">
        <v>556</v>
      </c>
      <c r="B297" s="631" t="s">
        <v>557</v>
      </c>
      <c r="C297" s="632" t="s">
        <v>571</v>
      </c>
      <c r="D297" s="633" t="s">
        <v>1612</v>
      </c>
      <c r="E297" s="632" t="s">
        <v>577</v>
      </c>
      <c r="F297" s="633" t="s">
        <v>1613</v>
      </c>
      <c r="G297" s="632" t="s">
        <v>578</v>
      </c>
      <c r="H297" s="632" t="s">
        <v>934</v>
      </c>
      <c r="I297" s="632" t="s">
        <v>935</v>
      </c>
      <c r="J297" s="632" t="s">
        <v>936</v>
      </c>
      <c r="K297" s="632" t="s">
        <v>828</v>
      </c>
      <c r="L297" s="634">
        <v>28.34</v>
      </c>
      <c r="M297" s="634">
        <v>2</v>
      </c>
      <c r="N297" s="635">
        <v>56.68</v>
      </c>
    </row>
    <row r="298" spans="1:14" ht="14.4" customHeight="1" x14ac:dyDescent="0.3">
      <c r="A298" s="630" t="s">
        <v>556</v>
      </c>
      <c r="B298" s="631" t="s">
        <v>557</v>
      </c>
      <c r="C298" s="632" t="s">
        <v>571</v>
      </c>
      <c r="D298" s="633" t="s">
        <v>1612</v>
      </c>
      <c r="E298" s="632" t="s">
        <v>577</v>
      </c>
      <c r="F298" s="633" t="s">
        <v>1613</v>
      </c>
      <c r="G298" s="632" t="s">
        <v>578</v>
      </c>
      <c r="H298" s="632" t="s">
        <v>941</v>
      </c>
      <c r="I298" s="632" t="s">
        <v>942</v>
      </c>
      <c r="J298" s="632" t="s">
        <v>943</v>
      </c>
      <c r="K298" s="632" t="s">
        <v>944</v>
      </c>
      <c r="L298" s="634">
        <v>339.93990680168395</v>
      </c>
      <c r="M298" s="634">
        <v>66</v>
      </c>
      <c r="N298" s="635">
        <v>22436.033848911142</v>
      </c>
    </row>
    <row r="299" spans="1:14" ht="14.4" customHeight="1" x14ac:dyDescent="0.3">
      <c r="A299" s="630" t="s">
        <v>556</v>
      </c>
      <c r="B299" s="631" t="s">
        <v>557</v>
      </c>
      <c r="C299" s="632" t="s">
        <v>571</v>
      </c>
      <c r="D299" s="633" t="s">
        <v>1612</v>
      </c>
      <c r="E299" s="632" t="s">
        <v>577</v>
      </c>
      <c r="F299" s="633" t="s">
        <v>1613</v>
      </c>
      <c r="G299" s="632" t="s">
        <v>578</v>
      </c>
      <c r="H299" s="632" t="s">
        <v>1432</v>
      </c>
      <c r="I299" s="632" t="s">
        <v>1433</v>
      </c>
      <c r="J299" s="632" t="s">
        <v>1434</v>
      </c>
      <c r="K299" s="632" t="s">
        <v>1435</v>
      </c>
      <c r="L299" s="634">
        <v>30.310000000000006</v>
      </c>
      <c r="M299" s="634">
        <v>1</v>
      </c>
      <c r="N299" s="635">
        <v>30.310000000000006</v>
      </c>
    </row>
    <row r="300" spans="1:14" ht="14.4" customHeight="1" x14ac:dyDescent="0.3">
      <c r="A300" s="630" t="s">
        <v>556</v>
      </c>
      <c r="B300" s="631" t="s">
        <v>557</v>
      </c>
      <c r="C300" s="632" t="s">
        <v>571</v>
      </c>
      <c r="D300" s="633" t="s">
        <v>1612</v>
      </c>
      <c r="E300" s="632" t="s">
        <v>577</v>
      </c>
      <c r="F300" s="633" t="s">
        <v>1613</v>
      </c>
      <c r="G300" s="632" t="s">
        <v>578</v>
      </c>
      <c r="H300" s="632" t="s">
        <v>952</v>
      </c>
      <c r="I300" s="632" t="s">
        <v>238</v>
      </c>
      <c r="J300" s="632" t="s">
        <v>953</v>
      </c>
      <c r="K300" s="632"/>
      <c r="L300" s="634">
        <v>68.745788824331996</v>
      </c>
      <c r="M300" s="634">
        <v>2</v>
      </c>
      <c r="N300" s="635">
        <v>137.49157764866399</v>
      </c>
    </row>
    <row r="301" spans="1:14" ht="14.4" customHeight="1" x14ac:dyDescent="0.3">
      <c r="A301" s="630" t="s">
        <v>556</v>
      </c>
      <c r="B301" s="631" t="s">
        <v>557</v>
      </c>
      <c r="C301" s="632" t="s">
        <v>571</v>
      </c>
      <c r="D301" s="633" t="s">
        <v>1612</v>
      </c>
      <c r="E301" s="632" t="s">
        <v>577</v>
      </c>
      <c r="F301" s="633" t="s">
        <v>1613</v>
      </c>
      <c r="G301" s="632" t="s">
        <v>578</v>
      </c>
      <c r="H301" s="632" t="s">
        <v>1436</v>
      </c>
      <c r="I301" s="632" t="s">
        <v>1437</v>
      </c>
      <c r="J301" s="632" t="s">
        <v>1438</v>
      </c>
      <c r="K301" s="632" t="s">
        <v>1439</v>
      </c>
      <c r="L301" s="634">
        <v>649.84833881824875</v>
      </c>
      <c r="M301" s="634">
        <v>5</v>
      </c>
      <c r="N301" s="635">
        <v>3249.2416940912435</v>
      </c>
    </row>
    <row r="302" spans="1:14" ht="14.4" customHeight="1" x14ac:dyDescent="0.3">
      <c r="A302" s="630" t="s">
        <v>556</v>
      </c>
      <c r="B302" s="631" t="s">
        <v>557</v>
      </c>
      <c r="C302" s="632" t="s">
        <v>571</v>
      </c>
      <c r="D302" s="633" t="s">
        <v>1612</v>
      </c>
      <c r="E302" s="632" t="s">
        <v>577</v>
      </c>
      <c r="F302" s="633" t="s">
        <v>1613</v>
      </c>
      <c r="G302" s="632" t="s">
        <v>578</v>
      </c>
      <c r="H302" s="632" t="s">
        <v>1440</v>
      </c>
      <c r="I302" s="632" t="s">
        <v>1441</v>
      </c>
      <c r="J302" s="632" t="s">
        <v>1442</v>
      </c>
      <c r="K302" s="632" t="s">
        <v>1443</v>
      </c>
      <c r="L302" s="634">
        <v>78.681034446489647</v>
      </c>
      <c r="M302" s="634">
        <v>3</v>
      </c>
      <c r="N302" s="635">
        <v>236.04310333946893</v>
      </c>
    </row>
    <row r="303" spans="1:14" ht="14.4" customHeight="1" x14ac:dyDescent="0.3">
      <c r="A303" s="630" t="s">
        <v>556</v>
      </c>
      <c r="B303" s="631" t="s">
        <v>557</v>
      </c>
      <c r="C303" s="632" t="s">
        <v>571</v>
      </c>
      <c r="D303" s="633" t="s">
        <v>1612</v>
      </c>
      <c r="E303" s="632" t="s">
        <v>577</v>
      </c>
      <c r="F303" s="633" t="s">
        <v>1613</v>
      </c>
      <c r="G303" s="632" t="s">
        <v>578</v>
      </c>
      <c r="H303" s="632" t="s">
        <v>1444</v>
      </c>
      <c r="I303" s="632" t="s">
        <v>238</v>
      </c>
      <c r="J303" s="632" t="s">
        <v>1445</v>
      </c>
      <c r="K303" s="632"/>
      <c r="L303" s="634">
        <v>57.545382975199615</v>
      </c>
      <c r="M303" s="634">
        <v>1</v>
      </c>
      <c r="N303" s="635">
        <v>57.545382975199615</v>
      </c>
    </row>
    <row r="304" spans="1:14" ht="14.4" customHeight="1" x14ac:dyDescent="0.3">
      <c r="A304" s="630" t="s">
        <v>556</v>
      </c>
      <c r="B304" s="631" t="s">
        <v>557</v>
      </c>
      <c r="C304" s="632" t="s">
        <v>571</v>
      </c>
      <c r="D304" s="633" t="s">
        <v>1612</v>
      </c>
      <c r="E304" s="632" t="s">
        <v>577</v>
      </c>
      <c r="F304" s="633" t="s">
        <v>1613</v>
      </c>
      <c r="G304" s="632" t="s">
        <v>578</v>
      </c>
      <c r="H304" s="632" t="s">
        <v>1446</v>
      </c>
      <c r="I304" s="632" t="s">
        <v>1447</v>
      </c>
      <c r="J304" s="632" t="s">
        <v>1448</v>
      </c>
      <c r="K304" s="632" t="s">
        <v>1449</v>
      </c>
      <c r="L304" s="634">
        <v>151.36000000000001</v>
      </c>
      <c r="M304" s="634">
        <v>1</v>
      </c>
      <c r="N304" s="635">
        <v>151.36000000000001</v>
      </c>
    </row>
    <row r="305" spans="1:14" ht="14.4" customHeight="1" x14ac:dyDescent="0.3">
      <c r="A305" s="630" t="s">
        <v>556</v>
      </c>
      <c r="B305" s="631" t="s">
        <v>557</v>
      </c>
      <c r="C305" s="632" t="s">
        <v>571</v>
      </c>
      <c r="D305" s="633" t="s">
        <v>1612</v>
      </c>
      <c r="E305" s="632" t="s">
        <v>577</v>
      </c>
      <c r="F305" s="633" t="s">
        <v>1613</v>
      </c>
      <c r="G305" s="632" t="s">
        <v>578</v>
      </c>
      <c r="H305" s="632" t="s">
        <v>1450</v>
      </c>
      <c r="I305" s="632" t="s">
        <v>1451</v>
      </c>
      <c r="J305" s="632" t="s">
        <v>1452</v>
      </c>
      <c r="K305" s="632" t="s">
        <v>1453</v>
      </c>
      <c r="L305" s="634">
        <v>355.01</v>
      </c>
      <c r="M305" s="634">
        <v>1</v>
      </c>
      <c r="N305" s="635">
        <v>355.01</v>
      </c>
    </row>
    <row r="306" spans="1:14" ht="14.4" customHeight="1" x14ac:dyDescent="0.3">
      <c r="A306" s="630" t="s">
        <v>556</v>
      </c>
      <c r="B306" s="631" t="s">
        <v>557</v>
      </c>
      <c r="C306" s="632" t="s">
        <v>571</v>
      </c>
      <c r="D306" s="633" t="s">
        <v>1612</v>
      </c>
      <c r="E306" s="632" t="s">
        <v>577</v>
      </c>
      <c r="F306" s="633" t="s">
        <v>1613</v>
      </c>
      <c r="G306" s="632" t="s">
        <v>578</v>
      </c>
      <c r="H306" s="632" t="s">
        <v>1454</v>
      </c>
      <c r="I306" s="632" t="s">
        <v>1455</v>
      </c>
      <c r="J306" s="632" t="s">
        <v>1456</v>
      </c>
      <c r="K306" s="632" t="s">
        <v>1457</v>
      </c>
      <c r="L306" s="634">
        <v>32.96</v>
      </c>
      <c r="M306" s="634">
        <v>2</v>
      </c>
      <c r="N306" s="635">
        <v>65.92</v>
      </c>
    </row>
    <row r="307" spans="1:14" ht="14.4" customHeight="1" x14ac:dyDescent="0.3">
      <c r="A307" s="630" t="s">
        <v>556</v>
      </c>
      <c r="B307" s="631" t="s">
        <v>557</v>
      </c>
      <c r="C307" s="632" t="s">
        <v>571</v>
      </c>
      <c r="D307" s="633" t="s">
        <v>1612</v>
      </c>
      <c r="E307" s="632" t="s">
        <v>577</v>
      </c>
      <c r="F307" s="633" t="s">
        <v>1613</v>
      </c>
      <c r="G307" s="632" t="s">
        <v>578</v>
      </c>
      <c r="H307" s="632" t="s">
        <v>982</v>
      </c>
      <c r="I307" s="632" t="s">
        <v>982</v>
      </c>
      <c r="J307" s="632" t="s">
        <v>983</v>
      </c>
      <c r="K307" s="632" t="s">
        <v>984</v>
      </c>
      <c r="L307" s="634">
        <v>285.01657142857141</v>
      </c>
      <c r="M307" s="634">
        <v>7</v>
      </c>
      <c r="N307" s="635">
        <v>1995.116</v>
      </c>
    </row>
    <row r="308" spans="1:14" ht="14.4" customHeight="1" x14ac:dyDescent="0.3">
      <c r="A308" s="630" t="s">
        <v>556</v>
      </c>
      <c r="B308" s="631" t="s">
        <v>557</v>
      </c>
      <c r="C308" s="632" t="s">
        <v>571</v>
      </c>
      <c r="D308" s="633" t="s">
        <v>1612</v>
      </c>
      <c r="E308" s="632" t="s">
        <v>577</v>
      </c>
      <c r="F308" s="633" t="s">
        <v>1613</v>
      </c>
      <c r="G308" s="632" t="s">
        <v>578</v>
      </c>
      <c r="H308" s="632" t="s">
        <v>1458</v>
      </c>
      <c r="I308" s="632" t="s">
        <v>1459</v>
      </c>
      <c r="J308" s="632" t="s">
        <v>1460</v>
      </c>
      <c r="K308" s="632" t="s">
        <v>1461</v>
      </c>
      <c r="L308" s="634">
        <v>117.83</v>
      </c>
      <c r="M308" s="634">
        <v>1</v>
      </c>
      <c r="N308" s="635">
        <v>117.83</v>
      </c>
    </row>
    <row r="309" spans="1:14" ht="14.4" customHeight="1" x14ac:dyDescent="0.3">
      <c r="A309" s="630" t="s">
        <v>556</v>
      </c>
      <c r="B309" s="631" t="s">
        <v>557</v>
      </c>
      <c r="C309" s="632" t="s">
        <v>571</v>
      </c>
      <c r="D309" s="633" t="s">
        <v>1612</v>
      </c>
      <c r="E309" s="632" t="s">
        <v>577</v>
      </c>
      <c r="F309" s="633" t="s">
        <v>1613</v>
      </c>
      <c r="G309" s="632" t="s">
        <v>578</v>
      </c>
      <c r="H309" s="632" t="s">
        <v>985</v>
      </c>
      <c r="I309" s="632" t="s">
        <v>238</v>
      </c>
      <c r="J309" s="632" t="s">
        <v>986</v>
      </c>
      <c r="K309" s="632"/>
      <c r="L309" s="634">
        <v>265.73999999999995</v>
      </c>
      <c r="M309" s="634">
        <v>2</v>
      </c>
      <c r="N309" s="635">
        <v>531.4799999999999</v>
      </c>
    </row>
    <row r="310" spans="1:14" ht="14.4" customHeight="1" x14ac:dyDescent="0.3">
      <c r="A310" s="630" t="s">
        <v>556</v>
      </c>
      <c r="B310" s="631" t="s">
        <v>557</v>
      </c>
      <c r="C310" s="632" t="s">
        <v>571</v>
      </c>
      <c r="D310" s="633" t="s">
        <v>1612</v>
      </c>
      <c r="E310" s="632" t="s">
        <v>577</v>
      </c>
      <c r="F310" s="633" t="s">
        <v>1613</v>
      </c>
      <c r="G310" s="632" t="s">
        <v>578</v>
      </c>
      <c r="H310" s="632" t="s">
        <v>1462</v>
      </c>
      <c r="I310" s="632" t="s">
        <v>1462</v>
      </c>
      <c r="J310" s="632" t="s">
        <v>1463</v>
      </c>
      <c r="K310" s="632" t="s">
        <v>1464</v>
      </c>
      <c r="L310" s="634">
        <v>426.87</v>
      </c>
      <c r="M310" s="634">
        <v>1</v>
      </c>
      <c r="N310" s="635">
        <v>426.87</v>
      </c>
    </row>
    <row r="311" spans="1:14" ht="14.4" customHeight="1" x14ac:dyDescent="0.3">
      <c r="A311" s="630" t="s">
        <v>556</v>
      </c>
      <c r="B311" s="631" t="s">
        <v>557</v>
      </c>
      <c r="C311" s="632" t="s">
        <v>571</v>
      </c>
      <c r="D311" s="633" t="s">
        <v>1612</v>
      </c>
      <c r="E311" s="632" t="s">
        <v>577</v>
      </c>
      <c r="F311" s="633" t="s">
        <v>1613</v>
      </c>
      <c r="G311" s="632" t="s">
        <v>578</v>
      </c>
      <c r="H311" s="632" t="s">
        <v>1465</v>
      </c>
      <c r="I311" s="632" t="s">
        <v>1466</v>
      </c>
      <c r="J311" s="632" t="s">
        <v>1467</v>
      </c>
      <c r="K311" s="632" t="s">
        <v>1461</v>
      </c>
      <c r="L311" s="634">
        <v>112.22</v>
      </c>
      <c r="M311" s="634">
        <v>1</v>
      </c>
      <c r="N311" s="635">
        <v>112.22</v>
      </c>
    </row>
    <row r="312" spans="1:14" ht="14.4" customHeight="1" x14ac:dyDescent="0.3">
      <c r="A312" s="630" t="s">
        <v>556</v>
      </c>
      <c r="B312" s="631" t="s">
        <v>557</v>
      </c>
      <c r="C312" s="632" t="s">
        <v>571</v>
      </c>
      <c r="D312" s="633" t="s">
        <v>1612</v>
      </c>
      <c r="E312" s="632" t="s">
        <v>577</v>
      </c>
      <c r="F312" s="633" t="s">
        <v>1613</v>
      </c>
      <c r="G312" s="632" t="s">
        <v>578</v>
      </c>
      <c r="H312" s="632" t="s">
        <v>1468</v>
      </c>
      <c r="I312" s="632" t="s">
        <v>1468</v>
      </c>
      <c r="J312" s="632" t="s">
        <v>1234</v>
      </c>
      <c r="K312" s="632" t="s">
        <v>1469</v>
      </c>
      <c r="L312" s="634">
        <v>60.099880844468949</v>
      </c>
      <c r="M312" s="634">
        <v>6</v>
      </c>
      <c r="N312" s="635">
        <v>360.59928506681371</v>
      </c>
    </row>
    <row r="313" spans="1:14" ht="14.4" customHeight="1" x14ac:dyDescent="0.3">
      <c r="A313" s="630" t="s">
        <v>556</v>
      </c>
      <c r="B313" s="631" t="s">
        <v>557</v>
      </c>
      <c r="C313" s="632" t="s">
        <v>571</v>
      </c>
      <c r="D313" s="633" t="s">
        <v>1612</v>
      </c>
      <c r="E313" s="632" t="s">
        <v>577</v>
      </c>
      <c r="F313" s="633" t="s">
        <v>1613</v>
      </c>
      <c r="G313" s="632" t="s">
        <v>578</v>
      </c>
      <c r="H313" s="632" t="s">
        <v>1470</v>
      </c>
      <c r="I313" s="632" t="s">
        <v>238</v>
      </c>
      <c r="J313" s="632" t="s">
        <v>1471</v>
      </c>
      <c r="K313" s="632"/>
      <c r="L313" s="634">
        <v>169.94013682960093</v>
      </c>
      <c r="M313" s="634">
        <v>5</v>
      </c>
      <c r="N313" s="635">
        <v>849.7006841480046</v>
      </c>
    </row>
    <row r="314" spans="1:14" ht="14.4" customHeight="1" x14ac:dyDescent="0.3">
      <c r="A314" s="630" t="s">
        <v>556</v>
      </c>
      <c r="B314" s="631" t="s">
        <v>557</v>
      </c>
      <c r="C314" s="632" t="s">
        <v>571</v>
      </c>
      <c r="D314" s="633" t="s">
        <v>1612</v>
      </c>
      <c r="E314" s="632" t="s">
        <v>577</v>
      </c>
      <c r="F314" s="633" t="s">
        <v>1613</v>
      </c>
      <c r="G314" s="632" t="s">
        <v>578</v>
      </c>
      <c r="H314" s="632" t="s">
        <v>1472</v>
      </c>
      <c r="I314" s="632" t="s">
        <v>1473</v>
      </c>
      <c r="J314" s="632" t="s">
        <v>1474</v>
      </c>
      <c r="K314" s="632" t="s">
        <v>1475</v>
      </c>
      <c r="L314" s="634">
        <v>12.95</v>
      </c>
      <c r="M314" s="634">
        <v>120</v>
      </c>
      <c r="N314" s="635">
        <v>1554</v>
      </c>
    </row>
    <row r="315" spans="1:14" ht="14.4" customHeight="1" x14ac:dyDescent="0.3">
      <c r="A315" s="630" t="s">
        <v>556</v>
      </c>
      <c r="B315" s="631" t="s">
        <v>557</v>
      </c>
      <c r="C315" s="632" t="s">
        <v>571</v>
      </c>
      <c r="D315" s="633" t="s">
        <v>1612</v>
      </c>
      <c r="E315" s="632" t="s">
        <v>577</v>
      </c>
      <c r="F315" s="633" t="s">
        <v>1613</v>
      </c>
      <c r="G315" s="632" t="s">
        <v>990</v>
      </c>
      <c r="H315" s="632" t="s">
        <v>991</v>
      </c>
      <c r="I315" s="632" t="s">
        <v>992</v>
      </c>
      <c r="J315" s="632" t="s">
        <v>993</v>
      </c>
      <c r="K315" s="632" t="s">
        <v>994</v>
      </c>
      <c r="L315" s="634">
        <v>134.12000000000003</v>
      </c>
      <c r="M315" s="634">
        <v>2</v>
      </c>
      <c r="N315" s="635">
        <v>268.24000000000007</v>
      </c>
    </row>
    <row r="316" spans="1:14" ht="14.4" customHeight="1" x14ac:dyDescent="0.3">
      <c r="A316" s="630" t="s">
        <v>556</v>
      </c>
      <c r="B316" s="631" t="s">
        <v>557</v>
      </c>
      <c r="C316" s="632" t="s">
        <v>571</v>
      </c>
      <c r="D316" s="633" t="s">
        <v>1612</v>
      </c>
      <c r="E316" s="632" t="s">
        <v>577</v>
      </c>
      <c r="F316" s="633" t="s">
        <v>1613</v>
      </c>
      <c r="G316" s="632" t="s">
        <v>990</v>
      </c>
      <c r="H316" s="632" t="s">
        <v>1476</v>
      </c>
      <c r="I316" s="632" t="s">
        <v>1477</v>
      </c>
      <c r="J316" s="632" t="s">
        <v>1478</v>
      </c>
      <c r="K316" s="632" t="s">
        <v>1479</v>
      </c>
      <c r="L316" s="634">
        <v>47.330136060679799</v>
      </c>
      <c r="M316" s="634">
        <v>1</v>
      </c>
      <c r="N316" s="635">
        <v>47.330136060679799</v>
      </c>
    </row>
    <row r="317" spans="1:14" ht="14.4" customHeight="1" x14ac:dyDescent="0.3">
      <c r="A317" s="630" t="s">
        <v>556</v>
      </c>
      <c r="B317" s="631" t="s">
        <v>557</v>
      </c>
      <c r="C317" s="632" t="s">
        <v>571</v>
      </c>
      <c r="D317" s="633" t="s">
        <v>1612</v>
      </c>
      <c r="E317" s="632" t="s">
        <v>577</v>
      </c>
      <c r="F317" s="633" t="s">
        <v>1613</v>
      </c>
      <c r="G317" s="632" t="s">
        <v>990</v>
      </c>
      <c r="H317" s="632" t="s">
        <v>1480</v>
      </c>
      <c r="I317" s="632" t="s">
        <v>1481</v>
      </c>
      <c r="J317" s="632" t="s">
        <v>1062</v>
      </c>
      <c r="K317" s="632" t="s">
        <v>1482</v>
      </c>
      <c r="L317" s="634">
        <v>492.2</v>
      </c>
      <c r="M317" s="634">
        <v>2</v>
      </c>
      <c r="N317" s="635">
        <v>984.4</v>
      </c>
    </row>
    <row r="318" spans="1:14" ht="14.4" customHeight="1" x14ac:dyDescent="0.3">
      <c r="A318" s="630" t="s">
        <v>556</v>
      </c>
      <c r="B318" s="631" t="s">
        <v>557</v>
      </c>
      <c r="C318" s="632" t="s">
        <v>571</v>
      </c>
      <c r="D318" s="633" t="s">
        <v>1612</v>
      </c>
      <c r="E318" s="632" t="s">
        <v>577</v>
      </c>
      <c r="F318" s="633" t="s">
        <v>1613</v>
      </c>
      <c r="G318" s="632" t="s">
        <v>990</v>
      </c>
      <c r="H318" s="632" t="s">
        <v>1483</v>
      </c>
      <c r="I318" s="632" t="s">
        <v>1484</v>
      </c>
      <c r="J318" s="632" t="s">
        <v>1485</v>
      </c>
      <c r="K318" s="632" t="s">
        <v>1486</v>
      </c>
      <c r="L318" s="634">
        <v>110.78999999999998</v>
      </c>
      <c r="M318" s="634">
        <v>2</v>
      </c>
      <c r="N318" s="635">
        <v>221.57999999999996</v>
      </c>
    </row>
    <row r="319" spans="1:14" ht="14.4" customHeight="1" x14ac:dyDescent="0.3">
      <c r="A319" s="630" t="s">
        <v>556</v>
      </c>
      <c r="B319" s="631" t="s">
        <v>557</v>
      </c>
      <c r="C319" s="632" t="s">
        <v>571</v>
      </c>
      <c r="D319" s="633" t="s">
        <v>1612</v>
      </c>
      <c r="E319" s="632" t="s">
        <v>577</v>
      </c>
      <c r="F319" s="633" t="s">
        <v>1613</v>
      </c>
      <c r="G319" s="632" t="s">
        <v>990</v>
      </c>
      <c r="H319" s="632" t="s">
        <v>1487</v>
      </c>
      <c r="I319" s="632" t="s">
        <v>1488</v>
      </c>
      <c r="J319" s="632" t="s">
        <v>1489</v>
      </c>
      <c r="K319" s="632" t="s">
        <v>1490</v>
      </c>
      <c r="L319" s="634">
        <v>73.439529447004702</v>
      </c>
      <c r="M319" s="634">
        <v>1</v>
      </c>
      <c r="N319" s="635">
        <v>73.439529447004702</v>
      </c>
    </row>
    <row r="320" spans="1:14" ht="14.4" customHeight="1" x14ac:dyDescent="0.3">
      <c r="A320" s="630" t="s">
        <v>556</v>
      </c>
      <c r="B320" s="631" t="s">
        <v>557</v>
      </c>
      <c r="C320" s="632" t="s">
        <v>571</v>
      </c>
      <c r="D320" s="633" t="s">
        <v>1612</v>
      </c>
      <c r="E320" s="632" t="s">
        <v>577</v>
      </c>
      <c r="F320" s="633" t="s">
        <v>1613</v>
      </c>
      <c r="G320" s="632" t="s">
        <v>990</v>
      </c>
      <c r="H320" s="632" t="s">
        <v>1491</v>
      </c>
      <c r="I320" s="632" t="s">
        <v>1492</v>
      </c>
      <c r="J320" s="632" t="s">
        <v>1493</v>
      </c>
      <c r="K320" s="632" t="s">
        <v>1494</v>
      </c>
      <c r="L320" s="634">
        <v>79.83</v>
      </c>
      <c r="M320" s="634">
        <v>3</v>
      </c>
      <c r="N320" s="635">
        <v>239.49</v>
      </c>
    </row>
    <row r="321" spans="1:14" ht="14.4" customHeight="1" x14ac:dyDescent="0.3">
      <c r="A321" s="630" t="s">
        <v>556</v>
      </c>
      <c r="B321" s="631" t="s">
        <v>557</v>
      </c>
      <c r="C321" s="632" t="s">
        <v>571</v>
      </c>
      <c r="D321" s="633" t="s">
        <v>1612</v>
      </c>
      <c r="E321" s="632" t="s">
        <v>577</v>
      </c>
      <c r="F321" s="633" t="s">
        <v>1613</v>
      </c>
      <c r="G321" s="632" t="s">
        <v>990</v>
      </c>
      <c r="H321" s="632" t="s">
        <v>1006</v>
      </c>
      <c r="I321" s="632" t="s">
        <v>1007</v>
      </c>
      <c r="J321" s="632" t="s">
        <v>1008</v>
      </c>
      <c r="K321" s="632" t="s">
        <v>1009</v>
      </c>
      <c r="L321" s="634">
        <v>3450</v>
      </c>
      <c r="M321" s="634">
        <v>6</v>
      </c>
      <c r="N321" s="635">
        <v>20700</v>
      </c>
    </row>
    <row r="322" spans="1:14" ht="14.4" customHeight="1" x14ac:dyDescent="0.3">
      <c r="A322" s="630" t="s">
        <v>556</v>
      </c>
      <c r="B322" s="631" t="s">
        <v>557</v>
      </c>
      <c r="C322" s="632" t="s">
        <v>571</v>
      </c>
      <c r="D322" s="633" t="s">
        <v>1612</v>
      </c>
      <c r="E322" s="632" t="s">
        <v>577</v>
      </c>
      <c r="F322" s="633" t="s">
        <v>1613</v>
      </c>
      <c r="G322" s="632" t="s">
        <v>990</v>
      </c>
      <c r="H322" s="632" t="s">
        <v>1495</v>
      </c>
      <c r="I322" s="632" t="s">
        <v>1496</v>
      </c>
      <c r="J322" s="632" t="s">
        <v>1497</v>
      </c>
      <c r="K322" s="632" t="s">
        <v>1498</v>
      </c>
      <c r="L322" s="634">
        <v>85.47999999999999</v>
      </c>
      <c r="M322" s="634">
        <v>4</v>
      </c>
      <c r="N322" s="635">
        <v>341.91999999999996</v>
      </c>
    </row>
    <row r="323" spans="1:14" ht="14.4" customHeight="1" x14ac:dyDescent="0.3">
      <c r="A323" s="630" t="s">
        <v>556</v>
      </c>
      <c r="B323" s="631" t="s">
        <v>557</v>
      </c>
      <c r="C323" s="632" t="s">
        <v>571</v>
      </c>
      <c r="D323" s="633" t="s">
        <v>1612</v>
      </c>
      <c r="E323" s="632" t="s">
        <v>577</v>
      </c>
      <c r="F323" s="633" t="s">
        <v>1613</v>
      </c>
      <c r="G323" s="632" t="s">
        <v>990</v>
      </c>
      <c r="H323" s="632" t="s">
        <v>1499</v>
      </c>
      <c r="I323" s="632" t="s">
        <v>1500</v>
      </c>
      <c r="J323" s="632" t="s">
        <v>1501</v>
      </c>
      <c r="K323" s="632" t="s">
        <v>1502</v>
      </c>
      <c r="L323" s="634">
        <v>57.980116708548024</v>
      </c>
      <c r="M323" s="634">
        <v>1</v>
      </c>
      <c r="N323" s="635">
        <v>57.980116708548024</v>
      </c>
    </row>
    <row r="324" spans="1:14" ht="14.4" customHeight="1" x14ac:dyDescent="0.3">
      <c r="A324" s="630" t="s">
        <v>556</v>
      </c>
      <c r="B324" s="631" t="s">
        <v>557</v>
      </c>
      <c r="C324" s="632" t="s">
        <v>571</v>
      </c>
      <c r="D324" s="633" t="s">
        <v>1612</v>
      </c>
      <c r="E324" s="632" t="s">
        <v>577</v>
      </c>
      <c r="F324" s="633" t="s">
        <v>1613</v>
      </c>
      <c r="G324" s="632" t="s">
        <v>990</v>
      </c>
      <c r="H324" s="632" t="s">
        <v>1503</v>
      </c>
      <c r="I324" s="632" t="s">
        <v>1504</v>
      </c>
      <c r="J324" s="632" t="s">
        <v>1505</v>
      </c>
      <c r="K324" s="632" t="s">
        <v>1506</v>
      </c>
      <c r="L324" s="634">
        <v>347.60000000000008</v>
      </c>
      <c r="M324" s="634">
        <v>1</v>
      </c>
      <c r="N324" s="635">
        <v>347.60000000000008</v>
      </c>
    </row>
    <row r="325" spans="1:14" ht="14.4" customHeight="1" x14ac:dyDescent="0.3">
      <c r="A325" s="630" t="s">
        <v>556</v>
      </c>
      <c r="B325" s="631" t="s">
        <v>557</v>
      </c>
      <c r="C325" s="632" t="s">
        <v>571</v>
      </c>
      <c r="D325" s="633" t="s">
        <v>1612</v>
      </c>
      <c r="E325" s="632" t="s">
        <v>577</v>
      </c>
      <c r="F325" s="633" t="s">
        <v>1613</v>
      </c>
      <c r="G325" s="632" t="s">
        <v>990</v>
      </c>
      <c r="H325" s="632" t="s">
        <v>1507</v>
      </c>
      <c r="I325" s="632" t="s">
        <v>1508</v>
      </c>
      <c r="J325" s="632" t="s">
        <v>1509</v>
      </c>
      <c r="K325" s="632" t="s">
        <v>1510</v>
      </c>
      <c r="L325" s="634">
        <v>706.99843124486051</v>
      </c>
      <c r="M325" s="634">
        <v>1</v>
      </c>
      <c r="N325" s="635">
        <v>706.99843124486051</v>
      </c>
    </row>
    <row r="326" spans="1:14" ht="14.4" customHeight="1" x14ac:dyDescent="0.3">
      <c r="A326" s="630" t="s">
        <v>556</v>
      </c>
      <c r="B326" s="631" t="s">
        <v>557</v>
      </c>
      <c r="C326" s="632" t="s">
        <v>571</v>
      </c>
      <c r="D326" s="633" t="s">
        <v>1612</v>
      </c>
      <c r="E326" s="632" t="s">
        <v>577</v>
      </c>
      <c r="F326" s="633" t="s">
        <v>1613</v>
      </c>
      <c r="G326" s="632" t="s">
        <v>990</v>
      </c>
      <c r="H326" s="632" t="s">
        <v>1511</v>
      </c>
      <c r="I326" s="632" t="s">
        <v>1512</v>
      </c>
      <c r="J326" s="632" t="s">
        <v>1513</v>
      </c>
      <c r="K326" s="632" t="s">
        <v>1514</v>
      </c>
      <c r="L326" s="634">
        <v>45.195305078678501</v>
      </c>
      <c r="M326" s="634">
        <v>2</v>
      </c>
      <c r="N326" s="635">
        <v>90.390610157357003</v>
      </c>
    </row>
    <row r="327" spans="1:14" ht="14.4" customHeight="1" x14ac:dyDescent="0.3">
      <c r="A327" s="630" t="s">
        <v>556</v>
      </c>
      <c r="B327" s="631" t="s">
        <v>557</v>
      </c>
      <c r="C327" s="632" t="s">
        <v>571</v>
      </c>
      <c r="D327" s="633" t="s">
        <v>1612</v>
      </c>
      <c r="E327" s="632" t="s">
        <v>577</v>
      </c>
      <c r="F327" s="633" t="s">
        <v>1613</v>
      </c>
      <c r="G327" s="632" t="s">
        <v>990</v>
      </c>
      <c r="H327" s="632" t="s">
        <v>1022</v>
      </c>
      <c r="I327" s="632" t="s">
        <v>1023</v>
      </c>
      <c r="J327" s="632" t="s">
        <v>1024</v>
      </c>
      <c r="K327" s="632" t="s">
        <v>1025</v>
      </c>
      <c r="L327" s="634">
        <v>63.184999999999988</v>
      </c>
      <c r="M327" s="634">
        <v>2</v>
      </c>
      <c r="N327" s="635">
        <v>126.36999999999998</v>
      </c>
    </row>
    <row r="328" spans="1:14" ht="14.4" customHeight="1" x14ac:dyDescent="0.3">
      <c r="A328" s="630" t="s">
        <v>556</v>
      </c>
      <c r="B328" s="631" t="s">
        <v>557</v>
      </c>
      <c r="C328" s="632" t="s">
        <v>571</v>
      </c>
      <c r="D328" s="633" t="s">
        <v>1612</v>
      </c>
      <c r="E328" s="632" t="s">
        <v>577</v>
      </c>
      <c r="F328" s="633" t="s">
        <v>1613</v>
      </c>
      <c r="G328" s="632" t="s">
        <v>990</v>
      </c>
      <c r="H328" s="632" t="s">
        <v>1515</v>
      </c>
      <c r="I328" s="632" t="s">
        <v>1516</v>
      </c>
      <c r="J328" s="632" t="s">
        <v>1517</v>
      </c>
      <c r="K328" s="632" t="s">
        <v>1320</v>
      </c>
      <c r="L328" s="634">
        <v>89.249999999999986</v>
      </c>
      <c r="M328" s="634">
        <v>1</v>
      </c>
      <c r="N328" s="635">
        <v>89.249999999999986</v>
      </c>
    </row>
    <row r="329" spans="1:14" ht="14.4" customHeight="1" x14ac:dyDescent="0.3">
      <c r="A329" s="630" t="s">
        <v>556</v>
      </c>
      <c r="B329" s="631" t="s">
        <v>557</v>
      </c>
      <c r="C329" s="632" t="s">
        <v>571</v>
      </c>
      <c r="D329" s="633" t="s">
        <v>1612</v>
      </c>
      <c r="E329" s="632" t="s">
        <v>577</v>
      </c>
      <c r="F329" s="633" t="s">
        <v>1613</v>
      </c>
      <c r="G329" s="632" t="s">
        <v>990</v>
      </c>
      <c r="H329" s="632" t="s">
        <v>1518</v>
      </c>
      <c r="I329" s="632" t="s">
        <v>1519</v>
      </c>
      <c r="J329" s="632" t="s">
        <v>1478</v>
      </c>
      <c r="K329" s="632" t="s">
        <v>1520</v>
      </c>
      <c r="L329" s="634">
        <v>135.40492993644705</v>
      </c>
      <c r="M329" s="634">
        <v>4</v>
      </c>
      <c r="N329" s="635">
        <v>541.61971974578819</v>
      </c>
    </row>
    <row r="330" spans="1:14" ht="14.4" customHeight="1" x14ac:dyDescent="0.3">
      <c r="A330" s="630" t="s">
        <v>556</v>
      </c>
      <c r="B330" s="631" t="s">
        <v>557</v>
      </c>
      <c r="C330" s="632" t="s">
        <v>571</v>
      </c>
      <c r="D330" s="633" t="s">
        <v>1612</v>
      </c>
      <c r="E330" s="632" t="s">
        <v>577</v>
      </c>
      <c r="F330" s="633" t="s">
        <v>1613</v>
      </c>
      <c r="G330" s="632" t="s">
        <v>990</v>
      </c>
      <c r="H330" s="632" t="s">
        <v>1521</v>
      </c>
      <c r="I330" s="632" t="s">
        <v>1522</v>
      </c>
      <c r="J330" s="632" t="s">
        <v>1523</v>
      </c>
      <c r="K330" s="632" t="s">
        <v>1524</v>
      </c>
      <c r="L330" s="634">
        <v>23.919861548962384</v>
      </c>
      <c r="M330" s="634">
        <v>1</v>
      </c>
      <c r="N330" s="635">
        <v>23.919861548962384</v>
      </c>
    </row>
    <row r="331" spans="1:14" ht="14.4" customHeight="1" x14ac:dyDescent="0.3">
      <c r="A331" s="630" t="s">
        <v>556</v>
      </c>
      <c r="B331" s="631" t="s">
        <v>557</v>
      </c>
      <c r="C331" s="632" t="s">
        <v>571</v>
      </c>
      <c r="D331" s="633" t="s">
        <v>1612</v>
      </c>
      <c r="E331" s="632" t="s">
        <v>577</v>
      </c>
      <c r="F331" s="633" t="s">
        <v>1613</v>
      </c>
      <c r="G331" s="632" t="s">
        <v>990</v>
      </c>
      <c r="H331" s="632" t="s">
        <v>1029</v>
      </c>
      <c r="I331" s="632" t="s">
        <v>1030</v>
      </c>
      <c r="J331" s="632" t="s">
        <v>1031</v>
      </c>
      <c r="K331" s="632" t="s">
        <v>1032</v>
      </c>
      <c r="L331" s="634">
        <v>65.459999999999994</v>
      </c>
      <c r="M331" s="634">
        <v>1</v>
      </c>
      <c r="N331" s="635">
        <v>65.459999999999994</v>
      </c>
    </row>
    <row r="332" spans="1:14" ht="14.4" customHeight="1" x14ac:dyDescent="0.3">
      <c r="A332" s="630" t="s">
        <v>556</v>
      </c>
      <c r="B332" s="631" t="s">
        <v>557</v>
      </c>
      <c r="C332" s="632" t="s">
        <v>571</v>
      </c>
      <c r="D332" s="633" t="s">
        <v>1612</v>
      </c>
      <c r="E332" s="632" t="s">
        <v>577</v>
      </c>
      <c r="F332" s="633" t="s">
        <v>1613</v>
      </c>
      <c r="G332" s="632" t="s">
        <v>990</v>
      </c>
      <c r="H332" s="632" t="s">
        <v>1525</v>
      </c>
      <c r="I332" s="632" t="s">
        <v>1526</v>
      </c>
      <c r="J332" s="632" t="s">
        <v>1527</v>
      </c>
      <c r="K332" s="632" t="s">
        <v>1528</v>
      </c>
      <c r="L332" s="634">
        <v>472.48000000000013</v>
      </c>
      <c r="M332" s="634">
        <v>2</v>
      </c>
      <c r="N332" s="635">
        <v>944.96000000000026</v>
      </c>
    </row>
    <row r="333" spans="1:14" ht="14.4" customHeight="1" x14ac:dyDescent="0.3">
      <c r="A333" s="630" t="s">
        <v>556</v>
      </c>
      <c r="B333" s="631" t="s">
        <v>557</v>
      </c>
      <c r="C333" s="632" t="s">
        <v>571</v>
      </c>
      <c r="D333" s="633" t="s">
        <v>1612</v>
      </c>
      <c r="E333" s="632" t="s">
        <v>577</v>
      </c>
      <c r="F333" s="633" t="s">
        <v>1613</v>
      </c>
      <c r="G333" s="632" t="s">
        <v>990</v>
      </c>
      <c r="H333" s="632" t="s">
        <v>1040</v>
      </c>
      <c r="I333" s="632" t="s">
        <v>1041</v>
      </c>
      <c r="J333" s="632" t="s">
        <v>1042</v>
      </c>
      <c r="K333" s="632" t="s">
        <v>1043</v>
      </c>
      <c r="L333" s="634">
        <v>70.95654293105143</v>
      </c>
      <c r="M333" s="634">
        <v>210</v>
      </c>
      <c r="N333" s="635">
        <v>14900.874015520802</v>
      </c>
    </row>
    <row r="334" spans="1:14" ht="14.4" customHeight="1" x14ac:dyDescent="0.3">
      <c r="A334" s="630" t="s">
        <v>556</v>
      </c>
      <c r="B334" s="631" t="s">
        <v>557</v>
      </c>
      <c r="C334" s="632" t="s">
        <v>571</v>
      </c>
      <c r="D334" s="633" t="s">
        <v>1612</v>
      </c>
      <c r="E334" s="632" t="s">
        <v>577</v>
      </c>
      <c r="F334" s="633" t="s">
        <v>1613</v>
      </c>
      <c r="G334" s="632" t="s">
        <v>990</v>
      </c>
      <c r="H334" s="632" t="s">
        <v>1529</v>
      </c>
      <c r="I334" s="632" t="s">
        <v>1530</v>
      </c>
      <c r="J334" s="632" t="s">
        <v>1531</v>
      </c>
      <c r="K334" s="632" t="s">
        <v>1532</v>
      </c>
      <c r="L334" s="634">
        <v>139.66999999999999</v>
      </c>
      <c r="M334" s="634">
        <v>1</v>
      </c>
      <c r="N334" s="635">
        <v>139.66999999999999</v>
      </c>
    </row>
    <row r="335" spans="1:14" ht="14.4" customHeight="1" x14ac:dyDescent="0.3">
      <c r="A335" s="630" t="s">
        <v>556</v>
      </c>
      <c r="B335" s="631" t="s">
        <v>557</v>
      </c>
      <c r="C335" s="632" t="s">
        <v>571</v>
      </c>
      <c r="D335" s="633" t="s">
        <v>1612</v>
      </c>
      <c r="E335" s="632" t="s">
        <v>577</v>
      </c>
      <c r="F335" s="633" t="s">
        <v>1613</v>
      </c>
      <c r="G335" s="632" t="s">
        <v>990</v>
      </c>
      <c r="H335" s="632" t="s">
        <v>1064</v>
      </c>
      <c r="I335" s="632" t="s">
        <v>1065</v>
      </c>
      <c r="J335" s="632" t="s">
        <v>1062</v>
      </c>
      <c r="K335" s="632" t="s">
        <v>1066</v>
      </c>
      <c r="L335" s="634">
        <v>414</v>
      </c>
      <c r="M335" s="634">
        <v>2</v>
      </c>
      <c r="N335" s="635">
        <v>828</v>
      </c>
    </row>
    <row r="336" spans="1:14" ht="14.4" customHeight="1" x14ac:dyDescent="0.3">
      <c r="A336" s="630" t="s">
        <v>556</v>
      </c>
      <c r="B336" s="631" t="s">
        <v>557</v>
      </c>
      <c r="C336" s="632" t="s">
        <v>571</v>
      </c>
      <c r="D336" s="633" t="s">
        <v>1612</v>
      </c>
      <c r="E336" s="632" t="s">
        <v>577</v>
      </c>
      <c r="F336" s="633" t="s">
        <v>1613</v>
      </c>
      <c r="G336" s="632" t="s">
        <v>990</v>
      </c>
      <c r="H336" s="632" t="s">
        <v>1533</v>
      </c>
      <c r="I336" s="632" t="s">
        <v>1534</v>
      </c>
      <c r="J336" s="632" t="s">
        <v>1535</v>
      </c>
      <c r="K336" s="632" t="s">
        <v>1536</v>
      </c>
      <c r="L336" s="634">
        <v>162.03999999999996</v>
      </c>
      <c r="M336" s="634">
        <v>1</v>
      </c>
      <c r="N336" s="635">
        <v>162.03999999999996</v>
      </c>
    </row>
    <row r="337" spans="1:14" ht="14.4" customHeight="1" x14ac:dyDescent="0.3">
      <c r="A337" s="630" t="s">
        <v>556</v>
      </c>
      <c r="B337" s="631" t="s">
        <v>557</v>
      </c>
      <c r="C337" s="632" t="s">
        <v>571</v>
      </c>
      <c r="D337" s="633" t="s">
        <v>1612</v>
      </c>
      <c r="E337" s="632" t="s">
        <v>577</v>
      </c>
      <c r="F337" s="633" t="s">
        <v>1613</v>
      </c>
      <c r="G337" s="632" t="s">
        <v>990</v>
      </c>
      <c r="H337" s="632" t="s">
        <v>1537</v>
      </c>
      <c r="I337" s="632" t="s">
        <v>1538</v>
      </c>
      <c r="J337" s="632" t="s">
        <v>1539</v>
      </c>
      <c r="K337" s="632" t="s">
        <v>1540</v>
      </c>
      <c r="L337" s="634">
        <v>128.40999999999997</v>
      </c>
      <c r="M337" s="634">
        <v>2</v>
      </c>
      <c r="N337" s="635">
        <v>256.81999999999994</v>
      </c>
    </row>
    <row r="338" spans="1:14" ht="14.4" customHeight="1" x14ac:dyDescent="0.3">
      <c r="A338" s="630" t="s">
        <v>556</v>
      </c>
      <c r="B338" s="631" t="s">
        <v>557</v>
      </c>
      <c r="C338" s="632" t="s">
        <v>571</v>
      </c>
      <c r="D338" s="633" t="s">
        <v>1612</v>
      </c>
      <c r="E338" s="632" t="s">
        <v>577</v>
      </c>
      <c r="F338" s="633" t="s">
        <v>1613</v>
      </c>
      <c r="G338" s="632" t="s">
        <v>990</v>
      </c>
      <c r="H338" s="632" t="s">
        <v>1541</v>
      </c>
      <c r="I338" s="632" t="s">
        <v>1542</v>
      </c>
      <c r="J338" s="632" t="s">
        <v>1543</v>
      </c>
      <c r="K338" s="632" t="s">
        <v>1544</v>
      </c>
      <c r="L338" s="634">
        <v>318.32</v>
      </c>
      <c r="M338" s="634">
        <v>1</v>
      </c>
      <c r="N338" s="635">
        <v>318.32</v>
      </c>
    </row>
    <row r="339" spans="1:14" ht="14.4" customHeight="1" x14ac:dyDescent="0.3">
      <c r="A339" s="630" t="s">
        <v>556</v>
      </c>
      <c r="B339" s="631" t="s">
        <v>557</v>
      </c>
      <c r="C339" s="632" t="s">
        <v>571</v>
      </c>
      <c r="D339" s="633" t="s">
        <v>1612</v>
      </c>
      <c r="E339" s="632" t="s">
        <v>577</v>
      </c>
      <c r="F339" s="633" t="s">
        <v>1613</v>
      </c>
      <c r="G339" s="632" t="s">
        <v>990</v>
      </c>
      <c r="H339" s="632" t="s">
        <v>1545</v>
      </c>
      <c r="I339" s="632" t="s">
        <v>1545</v>
      </c>
      <c r="J339" s="632" t="s">
        <v>1546</v>
      </c>
      <c r="K339" s="632" t="s">
        <v>834</v>
      </c>
      <c r="L339" s="634">
        <v>171.37000000000003</v>
      </c>
      <c r="M339" s="634">
        <v>1</v>
      </c>
      <c r="N339" s="635">
        <v>171.37000000000003</v>
      </c>
    </row>
    <row r="340" spans="1:14" ht="14.4" customHeight="1" x14ac:dyDescent="0.3">
      <c r="A340" s="630" t="s">
        <v>556</v>
      </c>
      <c r="B340" s="631" t="s">
        <v>557</v>
      </c>
      <c r="C340" s="632" t="s">
        <v>571</v>
      </c>
      <c r="D340" s="633" t="s">
        <v>1612</v>
      </c>
      <c r="E340" s="632" t="s">
        <v>577</v>
      </c>
      <c r="F340" s="633" t="s">
        <v>1613</v>
      </c>
      <c r="G340" s="632" t="s">
        <v>990</v>
      </c>
      <c r="H340" s="632" t="s">
        <v>1547</v>
      </c>
      <c r="I340" s="632" t="s">
        <v>1548</v>
      </c>
      <c r="J340" s="632" t="s">
        <v>1549</v>
      </c>
      <c r="K340" s="632" t="s">
        <v>1550</v>
      </c>
      <c r="L340" s="634">
        <v>83.88000000000001</v>
      </c>
      <c r="M340" s="634">
        <v>6</v>
      </c>
      <c r="N340" s="635">
        <v>503.28000000000009</v>
      </c>
    </row>
    <row r="341" spans="1:14" ht="14.4" customHeight="1" x14ac:dyDescent="0.3">
      <c r="A341" s="630" t="s">
        <v>556</v>
      </c>
      <c r="B341" s="631" t="s">
        <v>557</v>
      </c>
      <c r="C341" s="632" t="s">
        <v>571</v>
      </c>
      <c r="D341" s="633" t="s">
        <v>1612</v>
      </c>
      <c r="E341" s="632" t="s">
        <v>1078</v>
      </c>
      <c r="F341" s="633" t="s">
        <v>1614</v>
      </c>
      <c r="G341" s="632" t="s">
        <v>578</v>
      </c>
      <c r="H341" s="632" t="s">
        <v>1551</v>
      </c>
      <c r="I341" s="632" t="s">
        <v>1552</v>
      </c>
      <c r="J341" s="632" t="s">
        <v>1553</v>
      </c>
      <c r="K341" s="632" t="s">
        <v>1082</v>
      </c>
      <c r="L341" s="634">
        <v>2332.29</v>
      </c>
      <c r="M341" s="634">
        <v>1</v>
      </c>
      <c r="N341" s="635">
        <v>2332.29</v>
      </c>
    </row>
    <row r="342" spans="1:14" ht="14.4" customHeight="1" x14ac:dyDescent="0.3">
      <c r="A342" s="630" t="s">
        <v>556</v>
      </c>
      <c r="B342" s="631" t="s">
        <v>557</v>
      </c>
      <c r="C342" s="632" t="s">
        <v>571</v>
      </c>
      <c r="D342" s="633" t="s">
        <v>1612</v>
      </c>
      <c r="E342" s="632" t="s">
        <v>1078</v>
      </c>
      <c r="F342" s="633" t="s">
        <v>1614</v>
      </c>
      <c r="G342" s="632" t="s">
        <v>578</v>
      </c>
      <c r="H342" s="632" t="s">
        <v>1079</v>
      </c>
      <c r="I342" s="632" t="s">
        <v>1080</v>
      </c>
      <c r="J342" s="632" t="s">
        <v>1081</v>
      </c>
      <c r="K342" s="632" t="s">
        <v>1082</v>
      </c>
      <c r="L342" s="634">
        <v>2416.0075000000002</v>
      </c>
      <c r="M342" s="634">
        <v>4</v>
      </c>
      <c r="N342" s="635">
        <v>9664.0300000000007</v>
      </c>
    </row>
    <row r="343" spans="1:14" ht="14.4" customHeight="1" x14ac:dyDescent="0.3">
      <c r="A343" s="630" t="s">
        <v>556</v>
      </c>
      <c r="B343" s="631" t="s">
        <v>557</v>
      </c>
      <c r="C343" s="632" t="s">
        <v>571</v>
      </c>
      <c r="D343" s="633" t="s">
        <v>1612</v>
      </c>
      <c r="E343" s="632" t="s">
        <v>1078</v>
      </c>
      <c r="F343" s="633" t="s">
        <v>1614</v>
      </c>
      <c r="G343" s="632" t="s">
        <v>578</v>
      </c>
      <c r="H343" s="632" t="s">
        <v>1554</v>
      </c>
      <c r="I343" s="632" t="s">
        <v>1555</v>
      </c>
      <c r="J343" s="632" t="s">
        <v>1556</v>
      </c>
      <c r="K343" s="632" t="s">
        <v>1557</v>
      </c>
      <c r="L343" s="634">
        <v>1389.89</v>
      </c>
      <c r="M343" s="634">
        <v>1</v>
      </c>
      <c r="N343" s="635">
        <v>1389.89</v>
      </c>
    </row>
    <row r="344" spans="1:14" ht="14.4" customHeight="1" x14ac:dyDescent="0.3">
      <c r="A344" s="630" t="s">
        <v>556</v>
      </c>
      <c r="B344" s="631" t="s">
        <v>557</v>
      </c>
      <c r="C344" s="632" t="s">
        <v>571</v>
      </c>
      <c r="D344" s="633" t="s">
        <v>1612</v>
      </c>
      <c r="E344" s="632" t="s">
        <v>1078</v>
      </c>
      <c r="F344" s="633" t="s">
        <v>1614</v>
      </c>
      <c r="G344" s="632" t="s">
        <v>578</v>
      </c>
      <c r="H344" s="632" t="s">
        <v>1083</v>
      </c>
      <c r="I344" s="632" t="s">
        <v>1084</v>
      </c>
      <c r="J344" s="632" t="s">
        <v>1085</v>
      </c>
      <c r="K344" s="632" t="s">
        <v>1086</v>
      </c>
      <c r="L344" s="634">
        <v>2156.25</v>
      </c>
      <c r="M344" s="634">
        <v>2</v>
      </c>
      <c r="N344" s="635">
        <v>4312.5</v>
      </c>
    </row>
    <row r="345" spans="1:14" ht="14.4" customHeight="1" x14ac:dyDescent="0.3">
      <c r="A345" s="630" t="s">
        <v>556</v>
      </c>
      <c r="B345" s="631" t="s">
        <v>557</v>
      </c>
      <c r="C345" s="632" t="s">
        <v>571</v>
      </c>
      <c r="D345" s="633" t="s">
        <v>1612</v>
      </c>
      <c r="E345" s="632" t="s">
        <v>1078</v>
      </c>
      <c r="F345" s="633" t="s">
        <v>1614</v>
      </c>
      <c r="G345" s="632" t="s">
        <v>578</v>
      </c>
      <c r="H345" s="632" t="s">
        <v>1558</v>
      </c>
      <c r="I345" s="632" t="s">
        <v>238</v>
      </c>
      <c r="J345" s="632" t="s">
        <v>1559</v>
      </c>
      <c r="K345" s="632"/>
      <c r="L345" s="634">
        <v>252.96869420348582</v>
      </c>
      <c r="M345" s="634">
        <v>6</v>
      </c>
      <c r="N345" s="635">
        <v>1517.8121652209149</v>
      </c>
    </row>
    <row r="346" spans="1:14" ht="14.4" customHeight="1" x14ac:dyDescent="0.3">
      <c r="A346" s="630" t="s">
        <v>556</v>
      </c>
      <c r="B346" s="631" t="s">
        <v>557</v>
      </c>
      <c r="C346" s="632" t="s">
        <v>571</v>
      </c>
      <c r="D346" s="633" t="s">
        <v>1612</v>
      </c>
      <c r="E346" s="632" t="s">
        <v>1078</v>
      </c>
      <c r="F346" s="633" t="s">
        <v>1614</v>
      </c>
      <c r="G346" s="632" t="s">
        <v>990</v>
      </c>
      <c r="H346" s="632" t="s">
        <v>1560</v>
      </c>
      <c r="I346" s="632" t="s">
        <v>1561</v>
      </c>
      <c r="J346" s="632" t="s">
        <v>1562</v>
      </c>
      <c r="K346" s="632" t="s">
        <v>1563</v>
      </c>
      <c r="L346" s="634">
        <v>40.569955734514956</v>
      </c>
      <c r="M346" s="634">
        <v>3</v>
      </c>
      <c r="N346" s="635">
        <v>121.70986720354487</v>
      </c>
    </row>
    <row r="347" spans="1:14" ht="14.4" customHeight="1" x14ac:dyDescent="0.3">
      <c r="A347" s="630" t="s">
        <v>556</v>
      </c>
      <c r="B347" s="631" t="s">
        <v>557</v>
      </c>
      <c r="C347" s="632" t="s">
        <v>571</v>
      </c>
      <c r="D347" s="633" t="s">
        <v>1612</v>
      </c>
      <c r="E347" s="632" t="s">
        <v>1078</v>
      </c>
      <c r="F347" s="633" t="s">
        <v>1614</v>
      </c>
      <c r="G347" s="632" t="s">
        <v>990</v>
      </c>
      <c r="H347" s="632" t="s">
        <v>1564</v>
      </c>
      <c r="I347" s="632" t="s">
        <v>1565</v>
      </c>
      <c r="J347" s="632" t="s">
        <v>1566</v>
      </c>
      <c r="K347" s="632"/>
      <c r="L347" s="634">
        <v>40.56986720354486</v>
      </c>
      <c r="M347" s="634">
        <v>3</v>
      </c>
      <c r="N347" s="635">
        <v>121.70960161063458</v>
      </c>
    </row>
    <row r="348" spans="1:14" ht="14.4" customHeight="1" x14ac:dyDescent="0.3">
      <c r="A348" s="630" t="s">
        <v>556</v>
      </c>
      <c r="B348" s="631" t="s">
        <v>557</v>
      </c>
      <c r="C348" s="632" t="s">
        <v>571</v>
      </c>
      <c r="D348" s="633" t="s">
        <v>1612</v>
      </c>
      <c r="E348" s="632" t="s">
        <v>1087</v>
      </c>
      <c r="F348" s="633" t="s">
        <v>1615</v>
      </c>
      <c r="G348" s="632" t="s">
        <v>578</v>
      </c>
      <c r="H348" s="632" t="s">
        <v>1088</v>
      </c>
      <c r="I348" s="632" t="s">
        <v>1088</v>
      </c>
      <c r="J348" s="632" t="s">
        <v>1089</v>
      </c>
      <c r="K348" s="632" t="s">
        <v>1090</v>
      </c>
      <c r="L348" s="634">
        <v>72.840017831403543</v>
      </c>
      <c r="M348" s="634">
        <v>4</v>
      </c>
      <c r="N348" s="635">
        <v>291.36007132561417</v>
      </c>
    </row>
    <row r="349" spans="1:14" ht="14.4" customHeight="1" x14ac:dyDescent="0.3">
      <c r="A349" s="630" t="s">
        <v>556</v>
      </c>
      <c r="B349" s="631" t="s">
        <v>557</v>
      </c>
      <c r="C349" s="632" t="s">
        <v>571</v>
      </c>
      <c r="D349" s="633" t="s">
        <v>1612</v>
      </c>
      <c r="E349" s="632" t="s">
        <v>1087</v>
      </c>
      <c r="F349" s="633" t="s">
        <v>1615</v>
      </c>
      <c r="G349" s="632" t="s">
        <v>578</v>
      </c>
      <c r="H349" s="632" t="s">
        <v>1567</v>
      </c>
      <c r="I349" s="632" t="s">
        <v>1568</v>
      </c>
      <c r="J349" s="632" t="s">
        <v>1569</v>
      </c>
      <c r="K349" s="632" t="s">
        <v>1570</v>
      </c>
      <c r="L349" s="634">
        <v>66.249999999999972</v>
      </c>
      <c r="M349" s="634">
        <v>2</v>
      </c>
      <c r="N349" s="635">
        <v>132.49999999999994</v>
      </c>
    </row>
    <row r="350" spans="1:14" ht="14.4" customHeight="1" x14ac:dyDescent="0.3">
      <c r="A350" s="630" t="s">
        <v>556</v>
      </c>
      <c r="B350" s="631" t="s">
        <v>557</v>
      </c>
      <c r="C350" s="632" t="s">
        <v>571</v>
      </c>
      <c r="D350" s="633" t="s">
        <v>1612</v>
      </c>
      <c r="E350" s="632" t="s">
        <v>1087</v>
      </c>
      <c r="F350" s="633" t="s">
        <v>1615</v>
      </c>
      <c r="G350" s="632" t="s">
        <v>578</v>
      </c>
      <c r="H350" s="632" t="s">
        <v>1107</v>
      </c>
      <c r="I350" s="632" t="s">
        <v>1108</v>
      </c>
      <c r="J350" s="632" t="s">
        <v>1109</v>
      </c>
      <c r="K350" s="632" t="s">
        <v>1110</v>
      </c>
      <c r="L350" s="634">
        <v>181.79999999999995</v>
      </c>
      <c r="M350" s="634">
        <v>2</v>
      </c>
      <c r="N350" s="635">
        <v>363.59999999999991</v>
      </c>
    </row>
    <row r="351" spans="1:14" ht="14.4" customHeight="1" x14ac:dyDescent="0.3">
      <c r="A351" s="630" t="s">
        <v>556</v>
      </c>
      <c r="B351" s="631" t="s">
        <v>557</v>
      </c>
      <c r="C351" s="632" t="s">
        <v>571</v>
      </c>
      <c r="D351" s="633" t="s">
        <v>1612</v>
      </c>
      <c r="E351" s="632" t="s">
        <v>1087</v>
      </c>
      <c r="F351" s="633" t="s">
        <v>1615</v>
      </c>
      <c r="G351" s="632" t="s">
        <v>578</v>
      </c>
      <c r="H351" s="632" t="s">
        <v>1111</v>
      </c>
      <c r="I351" s="632" t="s">
        <v>1112</v>
      </c>
      <c r="J351" s="632" t="s">
        <v>1113</v>
      </c>
      <c r="K351" s="632" t="s">
        <v>1114</v>
      </c>
      <c r="L351" s="634">
        <v>1109.3366666666668</v>
      </c>
      <c r="M351" s="634">
        <v>3.75</v>
      </c>
      <c r="N351" s="635">
        <v>4160.0125000000007</v>
      </c>
    </row>
    <row r="352" spans="1:14" ht="14.4" customHeight="1" x14ac:dyDescent="0.3">
      <c r="A352" s="630" t="s">
        <v>556</v>
      </c>
      <c r="B352" s="631" t="s">
        <v>557</v>
      </c>
      <c r="C352" s="632" t="s">
        <v>571</v>
      </c>
      <c r="D352" s="633" t="s">
        <v>1612</v>
      </c>
      <c r="E352" s="632" t="s">
        <v>1087</v>
      </c>
      <c r="F352" s="633" t="s">
        <v>1615</v>
      </c>
      <c r="G352" s="632" t="s">
        <v>578</v>
      </c>
      <c r="H352" s="632" t="s">
        <v>1571</v>
      </c>
      <c r="I352" s="632" t="s">
        <v>1572</v>
      </c>
      <c r="J352" s="632" t="s">
        <v>1573</v>
      </c>
      <c r="K352" s="632" t="s">
        <v>1574</v>
      </c>
      <c r="L352" s="634">
        <v>641.99</v>
      </c>
      <c r="M352" s="634">
        <v>2</v>
      </c>
      <c r="N352" s="635">
        <v>1283.98</v>
      </c>
    </row>
    <row r="353" spans="1:14" ht="14.4" customHeight="1" x14ac:dyDescent="0.3">
      <c r="A353" s="630" t="s">
        <v>556</v>
      </c>
      <c r="B353" s="631" t="s">
        <v>557</v>
      </c>
      <c r="C353" s="632" t="s">
        <v>571</v>
      </c>
      <c r="D353" s="633" t="s">
        <v>1612</v>
      </c>
      <c r="E353" s="632" t="s">
        <v>1087</v>
      </c>
      <c r="F353" s="633" t="s">
        <v>1615</v>
      </c>
      <c r="G353" s="632" t="s">
        <v>578</v>
      </c>
      <c r="H353" s="632" t="s">
        <v>1135</v>
      </c>
      <c r="I353" s="632" t="s">
        <v>1135</v>
      </c>
      <c r="J353" s="632" t="s">
        <v>1136</v>
      </c>
      <c r="K353" s="632" t="s">
        <v>1137</v>
      </c>
      <c r="L353" s="634">
        <v>1079.0996398321417</v>
      </c>
      <c r="M353" s="634">
        <v>15</v>
      </c>
      <c r="N353" s="635">
        <v>16186.494597482128</v>
      </c>
    </row>
    <row r="354" spans="1:14" ht="14.4" customHeight="1" x14ac:dyDescent="0.3">
      <c r="A354" s="630" t="s">
        <v>556</v>
      </c>
      <c r="B354" s="631" t="s">
        <v>557</v>
      </c>
      <c r="C354" s="632" t="s">
        <v>571</v>
      </c>
      <c r="D354" s="633" t="s">
        <v>1612</v>
      </c>
      <c r="E354" s="632" t="s">
        <v>1087</v>
      </c>
      <c r="F354" s="633" t="s">
        <v>1615</v>
      </c>
      <c r="G354" s="632" t="s">
        <v>578</v>
      </c>
      <c r="H354" s="632" t="s">
        <v>1575</v>
      </c>
      <c r="I354" s="632" t="s">
        <v>1576</v>
      </c>
      <c r="J354" s="632" t="s">
        <v>1577</v>
      </c>
      <c r="K354" s="632" t="s">
        <v>1578</v>
      </c>
      <c r="L354" s="634">
        <v>82.83</v>
      </c>
      <c r="M354" s="634">
        <v>4</v>
      </c>
      <c r="N354" s="635">
        <v>331.32</v>
      </c>
    </row>
    <row r="355" spans="1:14" ht="14.4" customHeight="1" x14ac:dyDescent="0.3">
      <c r="A355" s="630" t="s">
        <v>556</v>
      </c>
      <c r="B355" s="631" t="s">
        <v>557</v>
      </c>
      <c r="C355" s="632" t="s">
        <v>571</v>
      </c>
      <c r="D355" s="633" t="s">
        <v>1612</v>
      </c>
      <c r="E355" s="632" t="s">
        <v>1087</v>
      </c>
      <c r="F355" s="633" t="s">
        <v>1615</v>
      </c>
      <c r="G355" s="632" t="s">
        <v>578</v>
      </c>
      <c r="H355" s="632" t="s">
        <v>1579</v>
      </c>
      <c r="I355" s="632" t="s">
        <v>1579</v>
      </c>
      <c r="J355" s="632" t="s">
        <v>1580</v>
      </c>
      <c r="K355" s="632" t="s">
        <v>1581</v>
      </c>
      <c r="L355" s="634">
        <v>1851.4999999999998</v>
      </c>
      <c r="M355" s="634">
        <v>2.8</v>
      </c>
      <c r="N355" s="635">
        <v>5184.1999999999989</v>
      </c>
    </row>
    <row r="356" spans="1:14" ht="14.4" customHeight="1" x14ac:dyDescent="0.3">
      <c r="A356" s="630" t="s">
        <v>556</v>
      </c>
      <c r="B356" s="631" t="s">
        <v>557</v>
      </c>
      <c r="C356" s="632" t="s">
        <v>571</v>
      </c>
      <c r="D356" s="633" t="s">
        <v>1612</v>
      </c>
      <c r="E356" s="632" t="s">
        <v>1087</v>
      </c>
      <c r="F356" s="633" t="s">
        <v>1615</v>
      </c>
      <c r="G356" s="632" t="s">
        <v>990</v>
      </c>
      <c r="H356" s="632" t="s">
        <v>1138</v>
      </c>
      <c r="I356" s="632" t="s">
        <v>1139</v>
      </c>
      <c r="J356" s="632" t="s">
        <v>1140</v>
      </c>
      <c r="K356" s="632" t="s">
        <v>1141</v>
      </c>
      <c r="L356" s="634">
        <v>169.95205735037158</v>
      </c>
      <c r="M356" s="634">
        <v>1</v>
      </c>
      <c r="N356" s="635">
        <v>169.95205735037158</v>
      </c>
    </row>
    <row r="357" spans="1:14" ht="14.4" customHeight="1" x14ac:dyDescent="0.3">
      <c r="A357" s="630" t="s">
        <v>556</v>
      </c>
      <c r="B357" s="631" t="s">
        <v>557</v>
      </c>
      <c r="C357" s="632" t="s">
        <v>571</v>
      </c>
      <c r="D357" s="633" t="s">
        <v>1612</v>
      </c>
      <c r="E357" s="632" t="s">
        <v>1087</v>
      </c>
      <c r="F357" s="633" t="s">
        <v>1615</v>
      </c>
      <c r="G357" s="632" t="s">
        <v>990</v>
      </c>
      <c r="H357" s="632" t="s">
        <v>1142</v>
      </c>
      <c r="I357" s="632" t="s">
        <v>1143</v>
      </c>
      <c r="J357" s="632" t="s">
        <v>1144</v>
      </c>
      <c r="K357" s="632" t="s">
        <v>1145</v>
      </c>
      <c r="L357" s="634">
        <v>87.78</v>
      </c>
      <c r="M357" s="634">
        <v>60</v>
      </c>
      <c r="N357" s="635">
        <v>5266.8</v>
      </c>
    </row>
    <row r="358" spans="1:14" ht="14.4" customHeight="1" x14ac:dyDescent="0.3">
      <c r="A358" s="630" t="s">
        <v>556</v>
      </c>
      <c r="B358" s="631" t="s">
        <v>557</v>
      </c>
      <c r="C358" s="632" t="s">
        <v>571</v>
      </c>
      <c r="D358" s="633" t="s">
        <v>1612</v>
      </c>
      <c r="E358" s="632" t="s">
        <v>1087</v>
      </c>
      <c r="F358" s="633" t="s">
        <v>1615</v>
      </c>
      <c r="G358" s="632" t="s">
        <v>990</v>
      </c>
      <c r="H358" s="632" t="s">
        <v>1146</v>
      </c>
      <c r="I358" s="632" t="s">
        <v>1147</v>
      </c>
      <c r="J358" s="632" t="s">
        <v>1109</v>
      </c>
      <c r="K358" s="632" t="s">
        <v>1148</v>
      </c>
      <c r="L358" s="634">
        <v>45.844634993071338</v>
      </c>
      <c r="M358" s="634">
        <v>561</v>
      </c>
      <c r="N358" s="635">
        <v>25718.840231113019</v>
      </c>
    </row>
    <row r="359" spans="1:14" ht="14.4" customHeight="1" x14ac:dyDescent="0.3">
      <c r="A359" s="630" t="s">
        <v>556</v>
      </c>
      <c r="B359" s="631" t="s">
        <v>557</v>
      </c>
      <c r="C359" s="632" t="s">
        <v>571</v>
      </c>
      <c r="D359" s="633" t="s">
        <v>1612</v>
      </c>
      <c r="E359" s="632" t="s">
        <v>1087</v>
      </c>
      <c r="F359" s="633" t="s">
        <v>1615</v>
      </c>
      <c r="G359" s="632" t="s">
        <v>990</v>
      </c>
      <c r="H359" s="632" t="s">
        <v>1582</v>
      </c>
      <c r="I359" s="632" t="s">
        <v>1583</v>
      </c>
      <c r="J359" s="632" t="s">
        <v>1584</v>
      </c>
      <c r="K359" s="632" t="s">
        <v>1152</v>
      </c>
      <c r="L359" s="634">
        <v>138.35997886122902</v>
      </c>
      <c r="M359" s="634">
        <v>2</v>
      </c>
      <c r="N359" s="635">
        <v>276.71995772245805</v>
      </c>
    </row>
    <row r="360" spans="1:14" ht="14.4" customHeight="1" x14ac:dyDescent="0.3">
      <c r="A360" s="630" t="s">
        <v>556</v>
      </c>
      <c r="B360" s="631" t="s">
        <v>557</v>
      </c>
      <c r="C360" s="632" t="s">
        <v>571</v>
      </c>
      <c r="D360" s="633" t="s">
        <v>1612</v>
      </c>
      <c r="E360" s="632" t="s">
        <v>1087</v>
      </c>
      <c r="F360" s="633" t="s">
        <v>1615</v>
      </c>
      <c r="G360" s="632" t="s">
        <v>990</v>
      </c>
      <c r="H360" s="632" t="s">
        <v>1585</v>
      </c>
      <c r="I360" s="632" t="s">
        <v>1586</v>
      </c>
      <c r="J360" s="632" t="s">
        <v>1587</v>
      </c>
      <c r="K360" s="632" t="s">
        <v>1588</v>
      </c>
      <c r="L360" s="634">
        <v>261.255</v>
      </c>
      <c r="M360" s="634">
        <v>30</v>
      </c>
      <c r="N360" s="635">
        <v>7837.65</v>
      </c>
    </row>
    <row r="361" spans="1:14" ht="14.4" customHeight="1" x14ac:dyDescent="0.3">
      <c r="A361" s="630" t="s">
        <v>556</v>
      </c>
      <c r="B361" s="631" t="s">
        <v>557</v>
      </c>
      <c r="C361" s="632" t="s">
        <v>571</v>
      </c>
      <c r="D361" s="633" t="s">
        <v>1612</v>
      </c>
      <c r="E361" s="632" t="s">
        <v>1087</v>
      </c>
      <c r="F361" s="633" t="s">
        <v>1615</v>
      </c>
      <c r="G361" s="632" t="s">
        <v>990</v>
      </c>
      <c r="H361" s="632" t="s">
        <v>1153</v>
      </c>
      <c r="I361" s="632" t="s">
        <v>1154</v>
      </c>
      <c r="J361" s="632" t="s">
        <v>1155</v>
      </c>
      <c r="K361" s="632" t="s">
        <v>1118</v>
      </c>
      <c r="L361" s="634">
        <v>207.0000660105861</v>
      </c>
      <c r="M361" s="634">
        <v>4.4999999999999964</v>
      </c>
      <c r="N361" s="635">
        <v>931.50029704763665</v>
      </c>
    </row>
    <row r="362" spans="1:14" ht="14.4" customHeight="1" x14ac:dyDescent="0.3">
      <c r="A362" s="630" t="s">
        <v>556</v>
      </c>
      <c r="B362" s="631" t="s">
        <v>557</v>
      </c>
      <c r="C362" s="632" t="s">
        <v>571</v>
      </c>
      <c r="D362" s="633" t="s">
        <v>1612</v>
      </c>
      <c r="E362" s="632" t="s">
        <v>1087</v>
      </c>
      <c r="F362" s="633" t="s">
        <v>1615</v>
      </c>
      <c r="G362" s="632" t="s">
        <v>990</v>
      </c>
      <c r="H362" s="632" t="s">
        <v>1156</v>
      </c>
      <c r="I362" s="632" t="s">
        <v>1157</v>
      </c>
      <c r="J362" s="632" t="s">
        <v>1158</v>
      </c>
      <c r="K362" s="632" t="s">
        <v>1159</v>
      </c>
      <c r="L362" s="634">
        <v>91.999959110496135</v>
      </c>
      <c r="M362" s="634">
        <v>27.8</v>
      </c>
      <c r="N362" s="635">
        <v>2557.5988632717927</v>
      </c>
    </row>
    <row r="363" spans="1:14" ht="14.4" customHeight="1" x14ac:dyDescent="0.3">
      <c r="A363" s="630" t="s">
        <v>556</v>
      </c>
      <c r="B363" s="631" t="s">
        <v>557</v>
      </c>
      <c r="C363" s="632" t="s">
        <v>571</v>
      </c>
      <c r="D363" s="633" t="s">
        <v>1612</v>
      </c>
      <c r="E363" s="632" t="s">
        <v>1087</v>
      </c>
      <c r="F363" s="633" t="s">
        <v>1615</v>
      </c>
      <c r="G363" s="632" t="s">
        <v>990</v>
      </c>
      <c r="H363" s="632" t="s">
        <v>1160</v>
      </c>
      <c r="I363" s="632" t="s">
        <v>1161</v>
      </c>
      <c r="J363" s="632" t="s">
        <v>1162</v>
      </c>
      <c r="K363" s="632" t="s">
        <v>1163</v>
      </c>
      <c r="L363" s="634">
        <v>75.22</v>
      </c>
      <c r="M363" s="634">
        <v>12</v>
      </c>
      <c r="N363" s="635">
        <v>902.64</v>
      </c>
    </row>
    <row r="364" spans="1:14" ht="14.4" customHeight="1" x14ac:dyDescent="0.3">
      <c r="A364" s="630" t="s">
        <v>556</v>
      </c>
      <c r="B364" s="631" t="s">
        <v>557</v>
      </c>
      <c r="C364" s="632" t="s">
        <v>571</v>
      </c>
      <c r="D364" s="633" t="s">
        <v>1612</v>
      </c>
      <c r="E364" s="632" t="s">
        <v>1087</v>
      </c>
      <c r="F364" s="633" t="s">
        <v>1615</v>
      </c>
      <c r="G364" s="632" t="s">
        <v>990</v>
      </c>
      <c r="H364" s="632" t="s">
        <v>1164</v>
      </c>
      <c r="I364" s="632" t="s">
        <v>1165</v>
      </c>
      <c r="J364" s="632" t="s">
        <v>1166</v>
      </c>
      <c r="K364" s="632" t="s">
        <v>1167</v>
      </c>
      <c r="L364" s="634">
        <v>120.43000000000002</v>
      </c>
      <c r="M364" s="634">
        <v>1</v>
      </c>
      <c r="N364" s="635">
        <v>120.43000000000002</v>
      </c>
    </row>
    <row r="365" spans="1:14" ht="14.4" customHeight="1" x14ac:dyDescent="0.3">
      <c r="A365" s="630" t="s">
        <v>556</v>
      </c>
      <c r="B365" s="631" t="s">
        <v>557</v>
      </c>
      <c r="C365" s="632" t="s">
        <v>571</v>
      </c>
      <c r="D365" s="633" t="s">
        <v>1612</v>
      </c>
      <c r="E365" s="632" t="s">
        <v>1087</v>
      </c>
      <c r="F365" s="633" t="s">
        <v>1615</v>
      </c>
      <c r="G365" s="632" t="s">
        <v>990</v>
      </c>
      <c r="H365" s="632" t="s">
        <v>1589</v>
      </c>
      <c r="I365" s="632" t="s">
        <v>1590</v>
      </c>
      <c r="J365" s="632" t="s">
        <v>1591</v>
      </c>
      <c r="K365" s="632" t="s">
        <v>1592</v>
      </c>
      <c r="L365" s="634">
        <v>54.429999999999993</v>
      </c>
      <c r="M365" s="634">
        <v>30</v>
      </c>
      <c r="N365" s="635">
        <v>1632.8999999999999</v>
      </c>
    </row>
    <row r="366" spans="1:14" ht="14.4" customHeight="1" x14ac:dyDescent="0.3">
      <c r="A366" s="630" t="s">
        <v>556</v>
      </c>
      <c r="B366" s="631" t="s">
        <v>557</v>
      </c>
      <c r="C366" s="632" t="s">
        <v>571</v>
      </c>
      <c r="D366" s="633" t="s">
        <v>1612</v>
      </c>
      <c r="E366" s="632" t="s">
        <v>1087</v>
      </c>
      <c r="F366" s="633" t="s">
        <v>1615</v>
      </c>
      <c r="G366" s="632" t="s">
        <v>990</v>
      </c>
      <c r="H366" s="632" t="s">
        <v>1172</v>
      </c>
      <c r="I366" s="632" t="s">
        <v>1173</v>
      </c>
      <c r="J366" s="632" t="s">
        <v>1174</v>
      </c>
      <c r="K366" s="632" t="s">
        <v>1175</v>
      </c>
      <c r="L366" s="634">
        <v>12580.254999999999</v>
      </c>
      <c r="M366" s="634">
        <v>3</v>
      </c>
      <c r="N366" s="635">
        <v>37740.764999999999</v>
      </c>
    </row>
    <row r="367" spans="1:14" ht="14.4" customHeight="1" x14ac:dyDescent="0.3">
      <c r="A367" s="630" t="s">
        <v>556</v>
      </c>
      <c r="B367" s="631" t="s">
        <v>557</v>
      </c>
      <c r="C367" s="632" t="s">
        <v>571</v>
      </c>
      <c r="D367" s="633" t="s">
        <v>1612</v>
      </c>
      <c r="E367" s="632" t="s">
        <v>1087</v>
      </c>
      <c r="F367" s="633" t="s">
        <v>1615</v>
      </c>
      <c r="G367" s="632" t="s">
        <v>990</v>
      </c>
      <c r="H367" s="632" t="s">
        <v>1176</v>
      </c>
      <c r="I367" s="632" t="s">
        <v>1176</v>
      </c>
      <c r="J367" s="632" t="s">
        <v>1177</v>
      </c>
      <c r="K367" s="632" t="s">
        <v>1178</v>
      </c>
      <c r="L367" s="634">
        <v>1494.999412651579</v>
      </c>
      <c r="M367" s="634">
        <v>10</v>
      </c>
      <c r="N367" s="635">
        <v>14949.99412651579</v>
      </c>
    </row>
    <row r="368" spans="1:14" ht="14.4" customHeight="1" x14ac:dyDescent="0.3">
      <c r="A368" s="630" t="s">
        <v>556</v>
      </c>
      <c r="B368" s="631" t="s">
        <v>557</v>
      </c>
      <c r="C368" s="632" t="s">
        <v>571</v>
      </c>
      <c r="D368" s="633" t="s">
        <v>1612</v>
      </c>
      <c r="E368" s="632" t="s">
        <v>1179</v>
      </c>
      <c r="F368" s="633" t="s">
        <v>1616</v>
      </c>
      <c r="G368" s="632" t="s">
        <v>578</v>
      </c>
      <c r="H368" s="632" t="s">
        <v>1593</v>
      </c>
      <c r="I368" s="632" t="s">
        <v>1594</v>
      </c>
      <c r="J368" s="632" t="s">
        <v>1595</v>
      </c>
      <c r="K368" s="632" t="s">
        <v>1596</v>
      </c>
      <c r="L368" s="634">
        <v>76.769858788513247</v>
      </c>
      <c r="M368" s="634">
        <v>3</v>
      </c>
      <c r="N368" s="635">
        <v>230.30957636553973</v>
      </c>
    </row>
    <row r="369" spans="1:14" ht="14.4" customHeight="1" x14ac:dyDescent="0.3">
      <c r="A369" s="630" t="s">
        <v>556</v>
      </c>
      <c r="B369" s="631" t="s">
        <v>557</v>
      </c>
      <c r="C369" s="632" t="s">
        <v>571</v>
      </c>
      <c r="D369" s="633" t="s">
        <v>1612</v>
      </c>
      <c r="E369" s="632" t="s">
        <v>1179</v>
      </c>
      <c r="F369" s="633" t="s">
        <v>1616</v>
      </c>
      <c r="G369" s="632" t="s">
        <v>578</v>
      </c>
      <c r="H369" s="632" t="s">
        <v>1597</v>
      </c>
      <c r="I369" s="632" t="s">
        <v>1598</v>
      </c>
      <c r="J369" s="632" t="s">
        <v>1599</v>
      </c>
      <c r="K369" s="632" t="s">
        <v>1600</v>
      </c>
      <c r="L369" s="634">
        <v>108.58</v>
      </c>
      <c r="M369" s="634">
        <v>2</v>
      </c>
      <c r="N369" s="635">
        <v>217.16</v>
      </c>
    </row>
    <row r="370" spans="1:14" ht="14.4" customHeight="1" x14ac:dyDescent="0.3">
      <c r="A370" s="630" t="s">
        <v>556</v>
      </c>
      <c r="B370" s="631" t="s">
        <v>557</v>
      </c>
      <c r="C370" s="632" t="s">
        <v>571</v>
      </c>
      <c r="D370" s="633" t="s">
        <v>1612</v>
      </c>
      <c r="E370" s="632" t="s">
        <v>1179</v>
      </c>
      <c r="F370" s="633" t="s">
        <v>1616</v>
      </c>
      <c r="G370" s="632" t="s">
        <v>990</v>
      </c>
      <c r="H370" s="632" t="s">
        <v>1601</v>
      </c>
      <c r="I370" s="632" t="s">
        <v>1602</v>
      </c>
      <c r="J370" s="632" t="s">
        <v>1603</v>
      </c>
      <c r="K370" s="632"/>
      <c r="L370" s="634">
        <v>31.589999999999996</v>
      </c>
      <c r="M370" s="634">
        <v>30</v>
      </c>
      <c r="N370" s="635">
        <v>947.69999999999993</v>
      </c>
    </row>
    <row r="371" spans="1:14" ht="14.4" customHeight="1" x14ac:dyDescent="0.3">
      <c r="A371" s="630" t="s">
        <v>556</v>
      </c>
      <c r="B371" s="631" t="s">
        <v>557</v>
      </c>
      <c r="C371" s="632" t="s">
        <v>571</v>
      </c>
      <c r="D371" s="633" t="s">
        <v>1612</v>
      </c>
      <c r="E371" s="632" t="s">
        <v>1179</v>
      </c>
      <c r="F371" s="633" t="s">
        <v>1616</v>
      </c>
      <c r="G371" s="632" t="s">
        <v>990</v>
      </c>
      <c r="H371" s="632" t="s">
        <v>1604</v>
      </c>
      <c r="I371" s="632" t="s">
        <v>1605</v>
      </c>
      <c r="J371" s="632" t="s">
        <v>1606</v>
      </c>
      <c r="K371" s="632" t="s">
        <v>1607</v>
      </c>
      <c r="L371" s="634">
        <v>1831.3400000000004</v>
      </c>
      <c r="M371" s="634">
        <v>1</v>
      </c>
      <c r="N371" s="635">
        <v>1831.3400000000004</v>
      </c>
    </row>
    <row r="372" spans="1:14" ht="14.4" customHeight="1" thickBot="1" x14ac:dyDescent="0.35">
      <c r="A372" s="636" t="s">
        <v>556</v>
      </c>
      <c r="B372" s="637" t="s">
        <v>557</v>
      </c>
      <c r="C372" s="638" t="s">
        <v>571</v>
      </c>
      <c r="D372" s="639" t="s">
        <v>1612</v>
      </c>
      <c r="E372" s="638" t="s">
        <v>1192</v>
      </c>
      <c r="F372" s="639" t="s">
        <v>1617</v>
      </c>
      <c r="G372" s="638"/>
      <c r="H372" s="638"/>
      <c r="I372" s="638" t="s">
        <v>1608</v>
      </c>
      <c r="J372" s="638" t="s">
        <v>1609</v>
      </c>
      <c r="K372" s="638"/>
      <c r="L372" s="640">
        <v>3842.0399999999995</v>
      </c>
      <c r="M372" s="640">
        <v>3</v>
      </c>
      <c r="N372" s="641">
        <v>11526.119999999999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1618</v>
      </c>
      <c r="B5" s="628">
        <v>476.66985425231741</v>
      </c>
      <c r="C5" s="646">
        <v>3.2469165240403969E-3</v>
      </c>
      <c r="D5" s="628">
        <v>146330.26242226927</v>
      </c>
      <c r="E5" s="646">
        <v>0.9967530834759597</v>
      </c>
      <c r="F5" s="629">
        <v>146806.93227652158</v>
      </c>
    </row>
    <row r="6" spans="1:6" ht="14.4" customHeight="1" thickBot="1" x14ac:dyDescent="0.35">
      <c r="A6" s="657" t="s">
        <v>1619</v>
      </c>
      <c r="B6" s="649"/>
      <c r="C6" s="650">
        <v>0</v>
      </c>
      <c r="D6" s="649">
        <v>157034.6349002714</v>
      </c>
      <c r="E6" s="650">
        <v>1</v>
      </c>
      <c r="F6" s="651">
        <v>157034.6349002714</v>
      </c>
    </row>
    <row r="7" spans="1:6" ht="14.4" customHeight="1" thickBot="1" x14ac:dyDescent="0.35">
      <c r="A7" s="652" t="s">
        <v>3</v>
      </c>
      <c r="B7" s="653">
        <v>476.66985425231741</v>
      </c>
      <c r="C7" s="654">
        <v>1.5688105438679582E-3</v>
      </c>
      <c r="D7" s="653">
        <v>303364.89732254064</v>
      </c>
      <c r="E7" s="654">
        <v>0.99843118945613185</v>
      </c>
      <c r="F7" s="655">
        <v>303841.567176793</v>
      </c>
    </row>
    <row r="8" spans="1:6" ht="14.4" customHeight="1" thickBot="1" x14ac:dyDescent="0.35"/>
    <row r="9" spans="1:6" ht="14.4" customHeight="1" x14ac:dyDescent="0.3">
      <c r="A9" s="656" t="s">
        <v>1620</v>
      </c>
      <c r="B9" s="628">
        <v>426.87</v>
      </c>
      <c r="C9" s="646">
        <v>1</v>
      </c>
      <c r="D9" s="628"/>
      <c r="E9" s="646">
        <v>0</v>
      </c>
      <c r="F9" s="629">
        <v>426.87</v>
      </c>
    </row>
    <row r="10" spans="1:6" ht="14.4" customHeight="1" x14ac:dyDescent="0.3">
      <c r="A10" s="659" t="s">
        <v>1621</v>
      </c>
      <c r="B10" s="634">
        <v>49.799854252317424</v>
      </c>
      <c r="C10" s="647">
        <v>1</v>
      </c>
      <c r="D10" s="634"/>
      <c r="E10" s="647">
        <v>0</v>
      </c>
      <c r="F10" s="635">
        <v>49.799854252317424</v>
      </c>
    </row>
    <row r="11" spans="1:6" ht="14.4" customHeight="1" x14ac:dyDescent="0.3">
      <c r="A11" s="659" t="s">
        <v>1622</v>
      </c>
      <c r="B11" s="634"/>
      <c r="C11" s="647">
        <v>0</v>
      </c>
      <c r="D11" s="634">
        <v>19042.638444899982</v>
      </c>
      <c r="E11" s="647">
        <v>1</v>
      </c>
      <c r="F11" s="635">
        <v>19042.638444899982</v>
      </c>
    </row>
    <row r="12" spans="1:6" ht="14.4" customHeight="1" x14ac:dyDescent="0.3">
      <c r="A12" s="659" t="s">
        <v>1623</v>
      </c>
      <c r="B12" s="634"/>
      <c r="C12" s="647">
        <v>0</v>
      </c>
      <c r="D12" s="634">
        <v>1931.5608044460193</v>
      </c>
      <c r="E12" s="647">
        <v>1</v>
      </c>
      <c r="F12" s="635">
        <v>1931.5608044460193</v>
      </c>
    </row>
    <row r="13" spans="1:6" ht="14.4" customHeight="1" x14ac:dyDescent="0.3">
      <c r="A13" s="659" t="s">
        <v>1624</v>
      </c>
      <c r="B13" s="634"/>
      <c r="C13" s="647">
        <v>0</v>
      </c>
      <c r="D13" s="634">
        <v>100.70968869570605</v>
      </c>
      <c r="E13" s="647">
        <v>1</v>
      </c>
      <c r="F13" s="635">
        <v>100.70968869570605</v>
      </c>
    </row>
    <row r="14" spans="1:6" ht="14.4" customHeight="1" x14ac:dyDescent="0.3">
      <c r="A14" s="659" t="s">
        <v>1625</v>
      </c>
      <c r="B14" s="634"/>
      <c r="C14" s="647">
        <v>0</v>
      </c>
      <c r="D14" s="634">
        <v>221.57999999999996</v>
      </c>
      <c r="E14" s="647">
        <v>1</v>
      </c>
      <c r="F14" s="635">
        <v>221.57999999999996</v>
      </c>
    </row>
    <row r="15" spans="1:6" ht="14.4" customHeight="1" x14ac:dyDescent="0.3">
      <c r="A15" s="659" t="s">
        <v>1626</v>
      </c>
      <c r="B15" s="634"/>
      <c r="C15" s="647">
        <v>0</v>
      </c>
      <c r="D15" s="634">
        <v>1632.8999999999999</v>
      </c>
      <c r="E15" s="647">
        <v>1</v>
      </c>
      <c r="F15" s="635">
        <v>1632.8999999999999</v>
      </c>
    </row>
    <row r="16" spans="1:6" ht="14.4" customHeight="1" x14ac:dyDescent="0.3">
      <c r="A16" s="659" t="s">
        <v>1627</v>
      </c>
      <c r="B16" s="634"/>
      <c r="C16" s="647">
        <v>0</v>
      </c>
      <c r="D16" s="634">
        <v>944.96000000000026</v>
      </c>
      <c r="E16" s="647">
        <v>1</v>
      </c>
      <c r="F16" s="635">
        <v>944.96000000000026</v>
      </c>
    </row>
    <row r="17" spans="1:6" ht="14.4" customHeight="1" x14ac:dyDescent="0.3">
      <c r="A17" s="659" t="s">
        <v>1628</v>
      </c>
      <c r="B17" s="634"/>
      <c r="C17" s="647">
        <v>0</v>
      </c>
      <c r="D17" s="634">
        <v>1054.5984312448606</v>
      </c>
      <c r="E17" s="647">
        <v>1</v>
      </c>
      <c r="F17" s="635">
        <v>1054.5984312448606</v>
      </c>
    </row>
    <row r="18" spans="1:6" ht="14.4" customHeight="1" x14ac:dyDescent="0.3">
      <c r="A18" s="659" t="s">
        <v>1629</v>
      </c>
      <c r="B18" s="634"/>
      <c r="C18" s="647">
        <v>0</v>
      </c>
      <c r="D18" s="634">
        <v>23.919861548962384</v>
      </c>
      <c r="E18" s="647">
        <v>1</v>
      </c>
      <c r="F18" s="635">
        <v>23.919861548962384</v>
      </c>
    </row>
    <row r="19" spans="1:6" ht="14.4" customHeight="1" x14ac:dyDescent="0.3">
      <c r="A19" s="659" t="s">
        <v>1630</v>
      </c>
      <c r="B19" s="634"/>
      <c r="C19" s="647">
        <v>0</v>
      </c>
      <c r="D19" s="634">
        <v>57.980116708548024</v>
      </c>
      <c r="E19" s="647">
        <v>1</v>
      </c>
      <c r="F19" s="635">
        <v>57.980116708548024</v>
      </c>
    </row>
    <row r="20" spans="1:6" ht="14.4" customHeight="1" x14ac:dyDescent="0.3">
      <c r="A20" s="659" t="s">
        <v>1631</v>
      </c>
      <c r="B20" s="634"/>
      <c r="C20" s="647">
        <v>0</v>
      </c>
      <c r="D20" s="634">
        <v>117.14</v>
      </c>
      <c r="E20" s="647">
        <v>1</v>
      </c>
      <c r="F20" s="635">
        <v>117.14</v>
      </c>
    </row>
    <row r="21" spans="1:6" ht="14.4" customHeight="1" x14ac:dyDescent="0.3">
      <c r="A21" s="659" t="s">
        <v>1632</v>
      </c>
      <c r="B21" s="634"/>
      <c r="C21" s="647">
        <v>0</v>
      </c>
      <c r="D21" s="634">
        <v>7837.65</v>
      </c>
      <c r="E21" s="647">
        <v>1</v>
      </c>
      <c r="F21" s="635">
        <v>7837.65</v>
      </c>
    </row>
    <row r="22" spans="1:6" ht="14.4" customHeight="1" x14ac:dyDescent="0.3">
      <c r="A22" s="659" t="s">
        <v>1633</v>
      </c>
      <c r="B22" s="634"/>
      <c r="C22" s="647">
        <v>0</v>
      </c>
      <c r="D22" s="634">
        <v>66580.385061978654</v>
      </c>
      <c r="E22" s="647">
        <v>1</v>
      </c>
      <c r="F22" s="635">
        <v>66580.385061978654</v>
      </c>
    </row>
    <row r="23" spans="1:6" ht="14.4" customHeight="1" x14ac:dyDescent="0.3">
      <c r="A23" s="659" t="s">
        <v>1634</v>
      </c>
      <c r="B23" s="634"/>
      <c r="C23" s="647">
        <v>0</v>
      </c>
      <c r="D23" s="634">
        <v>15548.517861128492</v>
      </c>
      <c r="E23" s="647">
        <v>1</v>
      </c>
      <c r="F23" s="635">
        <v>15548.517861128492</v>
      </c>
    </row>
    <row r="24" spans="1:6" ht="14.4" customHeight="1" x14ac:dyDescent="0.3">
      <c r="A24" s="659" t="s">
        <v>1635</v>
      </c>
      <c r="B24" s="634"/>
      <c r="C24" s="647">
        <v>0</v>
      </c>
      <c r="D24" s="634">
        <v>588.94985580646801</v>
      </c>
      <c r="E24" s="647">
        <v>1</v>
      </c>
      <c r="F24" s="635">
        <v>588.94985580646801</v>
      </c>
    </row>
    <row r="25" spans="1:6" ht="14.4" customHeight="1" x14ac:dyDescent="0.3">
      <c r="A25" s="659" t="s">
        <v>1636</v>
      </c>
      <c r="B25" s="634"/>
      <c r="C25" s="647">
        <v>0</v>
      </c>
      <c r="D25" s="634">
        <v>611.74064655344523</v>
      </c>
      <c r="E25" s="647">
        <v>1</v>
      </c>
      <c r="F25" s="635">
        <v>611.74064655344523</v>
      </c>
    </row>
    <row r="26" spans="1:6" ht="14.4" customHeight="1" x14ac:dyDescent="0.3">
      <c r="A26" s="659" t="s">
        <v>1637</v>
      </c>
      <c r="B26" s="634"/>
      <c r="C26" s="647">
        <v>0</v>
      </c>
      <c r="D26" s="634">
        <v>239.49</v>
      </c>
      <c r="E26" s="647">
        <v>1</v>
      </c>
      <c r="F26" s="635">
        <v>239.49</v>
      </c>
    </row>
    <row r="27" spans="1:6" ht="14.4" customHeight="1" x14ac:dyDescent="0.3">
      <c r="A27" s="659" t="s">
        <v>1638</v>
      </c>
      <c r="B27" s="634"/>
      <c r="C27" s="647">
        <v>0</v>
      </c>
      <c r="D27" s="634">
        <v>139.66999999999999</v>
      </c>
      <c r="E27" s="647">
        <v>1</v>
      </c>
      <c r="F27" s="635">
        <v>139.66999999999999</v>
      </c>
    </row>
    <row r="28" spans="1:6" ht="14.4" customHeight="1" x14ac:dyDescent="0.3">
      <c r="A28" s="659" t="s">
        <v>1639</v>
      </c>
      <c r="B28" s="634"/>
      <c r="C28" s="647">
        <v>0</v>
      </c>
      <c r="D28" s="634">
        <v>36.249999999999979</v>
      </c>
      <c r="E28" s="647">
        <v>1</v>
      </c>
      <c r="F28" s="635">
        <v>36.249999999999979</v>
      </c>
    </row>
    <row r="29" spans="1:6" ht="14.4" customHeight="1" x14ac:dyDescent="0.3">
      <c r="A29" s="659" t="s">
        <v>1640</v>
      </c>
      <c r="B29" s="634"/>
      <c r="C29" s="647">
        <v>0</v>
      </c>
      <c r="D29" s="634">
        <v>103.35</v>
      </c>
      <c r="E29" s="647">
        <v>1</v>
      </c>
      <c r="F29" s="635">
        <v>103.35</v>
      </c>
    </row>
    <row r="30" spans="1:6" ht="14.4" customHeight="1" x14ac:dyDescent="0.3">
      <c r="A30" s="659" t="s">
        <v>1641</v>
      </c>
      <c r="B30" s="634"/>
      <c r="C30" s="647">
        <v>0</v>
      </c>
      <c r="D30" s="634">
        <v>130.91999999999999</v>
      </c>
      <c r="E30" s="647">
        <v>1</v>
      </c>
      <c r="F30" s="635">
        <v>130.91999999999999</v>
      </c>
    </row>
    <row r="31" spans="1:6" ht="14.4" customHeight="1" x14ac:dyDescent="0.3">
      <c r="A31" s="659" t="s">
        <v>1642</v>
      </c>
      <c r="B31" s="634"/>
      <c r="C31" s="647">
        <v>0</v>
      </c>
      <c r="D31" s="634">
        <v>243.41946881417945</v>
      </c>
      <c r="E31" s="647">
        <v>1</v>
      </c>
      <c r="F31" s="635">
        <v>243.41946881417945</v>
      </c>
    </row>
    <row r="32" spans="1:6" ht="14.4" customHeight="1" x14ac:dyDescent="0.3">
      <c r="A32" s="659" t="s">
        <v>1643</v>
      </c>
      <c r="B32" s="634"/>
      <c r="C32" s="647">
        <v>0</v>
      </c>
      <c r="D32" s="634">
        <v>96.119999999999976</v>
      </c>
      <c r="E32" s="647">
        <v>1</v>
      </c>
      <c r="F32" s="635">
        <v>96.119999999999976</v>
      </c>
    </row>
    <row r="33" spans="1:6" ht="14.4" customHeight="1" x14ac:dyDescent="0.3">
      <c r="A33" s="659" t="s">
        <v>1644</v>
      </c>
      <c r="B33" s="634"/>
      <c r="C33" s="647">
        <v>0</v>
      </c>
      <c r="D33" s="634">
        <v>17341.99412651579</v>
      </c>
      <c r="E33" s="647">
        <v>1</v>
      </c>
      <c r="F33" s="635">
        <v>17341.99412651579</v>
      </c>
    </row>
    <row r="34" spans="1:6" ht="14.4" customHeight="1" x14ac:dyDescent="0.3">
      <c r="A34" s="659" t="s">
        <v>1645</v>
      </c>
      <c r="B34" s="634"/>
      <c r="C34" s="647">
        <v>0</v>
      </c>
      <c r="D34" s="634">
        <v>98.45</v>
      </c>
      <c r="E34" s="647">
        <v>1</v>
      </c>
      <c r="F34" s="635">
        <v>98.45</v>
      </c>
    </row>
    <row r="35" spans="1:6" ht="14.4" customHeight="1" x14ac:dyDescent="0.3">
      <c r="A35" s="659" t="s">
        <v>1646</v>
      </c>
      <c r="B35" s="634"/>
      <c r="C35" s="647">
        <v>0</v>
      </c>
      <c r="D35" s="634">
        <v>36080.600039551078</v>
      </c>
      <c r="E35" s="647">
        <v>1</v>
      </c>
      <c r="F35" s="635">
        <v>36080.600039551078</v>
      </c>
    </row>
    <row r="36" spans="1:6" ht="14.4" customHeight="1" x14ac:dyDescent="0.3">
      <c r="A36" s="659" t="s">
        <v>1647</v>
      </c>
      <c r="B36" s="634"/>
      <c r="C36" s="647">
        <v>0</v>
      </c>
      <c r="D36" s="634">
        <v>171.37000000000003</v>
      </c>
      <c r="E36" s="647">
        <v>1</v>
      </c>
      <c r="F36" s="635">
        <v>171.37000000000003</v>
      </c>
    </row>
    <row r="37" spans="1:6" ht="14.4" customHeight="1" x14ac:dyDescent="0.3">
      <c r="A37" s="659" t="s">
        <v>1648</v>
      </c>
      <c r="B37" s="634"/>
      <c r="C37" s="647">
        <v>0</v>
      </c>
      <c r="D37" s="634">
        <v>516.32989002133991</v>
      </c>
      <c r="E37" s="647">
        <v>1</v>
      </c>
      <c r="F37" s="635">
        <v>516.32989002133991</v>
      </c>
    </row>
    <row r="38" spans="1:6" ht="14.4" customHeight="1" x14ac:dyDescent="0.3">
      <c r="A38" s="659" t="s">
        <v>1649</v>
      </c>
      <c r="B38" s="634"/>
      <c r="C38" s="647">
        <v>0</v>
      </c>
      <c r="D38" s="634">
        <v>331.46964467128197</v>
      </c>
      <c r="E38" s="647">
        <v>1</v>
      </c>
      <c r="F38" s="635">
        <v>331.46964467128197</v>
      </c>
    </row>
    <row r="39" spans="1:6" ht="14.4" customHeight="1" x14ac:dyDescent="0.3">
      <c r="A39" s="659" t="s">
        <v>1650</v>
      </c>
      <c r="B39" s="634"/>
      <c r="C39" s="647">
        <v>0</v>
      </c>
      <c r="D39" s="634">
        <v>2779.0400000000004</v>
      </c>
      <c r="E39" s="647">
        <v>1</v>
      </c>
      <c r="F39" s="635">
        <v>2779.0400000000004</v>
      </c>
    </row>
    <row r="40" spans="1:6" ht="14.4" customHeight="1" x14ac:dyDescent="0.3">
      <c r="A40" s="659" t="s">
        <v>1651</v>
      </c>
      <c r="B40" s="634"/>
      <c r="C40" s="647">
        <v>0</v>
      </c>
      <c r="D40" s="634">
        <v>49.549999999999983</v>
      </c>
      <c r="E40" s="647">
        <v>1</v>
      </c>
      <c r="F40" s="635">
        <v>49.549999999999983</v>
      </c>
    </row>
    <row r="41" spans="1:6" ht="14.4" customHeight="1" x14ac:dyDescent="0.3">
      <c r="A41" s="659" t="s">
        <v>1652</v>
      </c>
      <c r="B41" s="634"/>
      <c r="C41" s="647">
        <v>0</v>
      </c>
      <c r="D41" s="634">
        <v>503.28000000000009</v>
      </c>
      <c r="E41" s="647">
        <v>1</v>
      </c>
      <c r="F41" s="635">
        <v>503.28000000000009</v>
      </c>
    </row>
    <row r="42" spans="1:6" ht="14.4" customHeight="1" x14ac:dyDescent="0.3">
      <c r="A42" s="659" t="s">
        <v>1653</v>
      </c>
      <c r="B42" s="634"/>
      <c r="C42" s="647">
        <v>0</v>
      </c>
      <c r="D42" s="634">
        <v>392.27999999999992</v>
      </c>
      <c r="E42" s="647">
        <v>1</v>
      </c>
      <c r="F42" s="635">
        <v>392.27999999999992</v>
      </c>
    </row>
    <row r="43" spans="1:6" ht="14.4" customHeight="1" x14ac:dyDescent="0.3">
      <c r="A43" s="659" t="s">
        <v>1654</v>
      </c>
      <c r="B43" s="634"/>
      <c r="C43" s="647">
        <v>0</v>
      </c>
      <c r="D43" s="634">
        <v>102.89000000000001</v>
      </c>
      <c r="E43" s="647">
        <v>1</v>
      </c>
      <c r="F43" s="635">
        <v>102.89000000000001</v>
      </c>
    </row>
    <row r="44" spans="1:6" ht="14.4" customHeight="1" x14ac:dyDescent="0.3">
      <c r="A44" s="659" t="s">
        <v>1655</v>
      </c>
      <c r="B44" s="634"/>
      <c r="C44" s="647">
        <v>0</v>
      </c>
      <c r="D44" s="634">
        <v>550.61000000000013</v>
      </c>
      <c r="E44" s="647">
        <v>1</v>
      </c>
      <c r="F44" s="635">
        <v>550.61000000000013</v>
      </c>
    </row>
    <row r="45" spans="1:6" ht="14.4" customHeight="1" x14ac:dyDescent="0.3">
      <c r="A45" s="659" t="s">
        <v>1656</v>
      </c>
      <c r="B45" s="634"/>
      <c r="C45" s="647">
        <v>0</v>
      </c>
      <c r="D45" s="634">
        <v>90.390610157357003</v>
      </c>
      <c r="E45" s="647">
        <v>1</v>
      </c>
      <c r="F45" s="635">
        <v>90.390610157357003</v>
      </c>
    </row>
    <row r="46" spans="1:6" ht="14.4" customHeight="1" x14ac:dyDescent="0.3">
      <c r="A46" s="659" t="s">
        <v>1657</v>
      </c>
      <c r="B46" s="634"/>
      <c r="C46" s="647">
        <v>0</v>
      </c>
      <c r="D46" s="634">
        <v>1315.556738149304</v>
      </c>
      <c r="E46" s="647">
        <v>1</v>
      </c>
      <c r="F46" s="635">
        <v>1315.556738149304</v>
      </c>
    </row>
    <row r="47" spans="1:6" ht="14.4" customHeight="1" x14ac:dyDescent="0.3">
      <c r="A47" s="659" t="s">
        <v>1658</v>
      </c>
      <c r="B47" s="634"/>
      <c r="C47" s="647">
        <v>0</v>
      </c>
      <c r="D47" s="634">
        <v>283.58</v>
      </c>
      <c r="E47" s="647">
        <v>1</v>
      </c>
      <c r="F47" s="635">
        <v>283.58</v>
      </c>
    </row>
    <row r="48" spans="1:6" ht="14.4" customHeight="1" x14ac:dyDescent="0.3">
      <c r="A48" s="659" t="s">
        <v>1659</v>
      </c>
      <c r="B48" s="634"/>
      <c r="C48" s="647">
        <v>0</v>
      </c>
      <c r="D48" s="634">
        <v>256.81999999999994</v>
      </c>
      <c r="E48" s="647">
        <v>1</v>
      </c>
      <c r="F48" s="635">
        <v>256.81999999999994</v>
      </c>
    </row>
    <row r="49" spans="1:6" ht="14.4" customHeight="1" x14ac:dyDescent="0.3">
      <c r="A49" s="659" t="s">
        <v>1660</v>
      </c>
      <c r="B49" s="634"/>
      <c r="C49" s="647">
        <v>0</v>
      </c>
      <c r="D49" s="634">
        <v>161.69999999999996</v>
      </c>
      <c r="E49" s="647">
        <v>1</v>
      </c>
      <c r="F49" s="635">
        <v>161.69999999999996</v>
      </c>
    </row>
    <row r="50" spans="1:6" ht="14.4" customHeight="1" x14ac:dyDescent="0.3">
      <c r="A50" s="659" t="s">
        <v>1661</v>
      </c>
      <c r="B50" s="634"/>
      <c r="C50" s="647">
        <v>0</v>
      </c>
      <c r="D50" s="634">
        <v>15613.060780264706</v>
      </c>
      <c r="E50" s="647">
        <v>1</v>
      </c>
      <c r="F50" s="635">
        <v>15613.060780264706</v>
      </c>
    </row>
    <row r="51" spans="1:6" ht="14.4" customHeight="1" x14ac:dyDescent="0.3">
      <c r="A51" s="659" t="s">
        <v>1662</v>
      </c>
      <c r="B51" s="634"/>
      <c r="C51" s="647">
        <v>0</v>
      </c>
      <c r="D51" s="634">
        <v>318.32</v>
      </c>
      <c r="E51" s="647">
        <v>1</v>
      </c>
      <c r="F51" s="635">
        <v>318.32</v>
      </c>
    </row>
    <row r="52" spans="1:6" ht="14.4" customHeight="1" x14ac:dyDescent="0.3">
      <c r="A52" s="659" t="s">
        <v>1663</v>
      </c>
      <c r="B52" s="634"/>
      <c r="C52" s="647">
        <v>0</v>
      </c>
      <c r="D52" s="634">
        <v>45293.812000000005</v>
      </c>
      <c r="E52" s="647">
        <v>1</v>
      </c>
      <c r="F52" s="635">
        <v>45293.812000000005</v>
      </c>
    </row>
    <row r="53" spans="1:6" ht="14.4" customHeight="1" x14ac:dyDescent="0.3">
      <c r="A53" s="659" t="s">
        <v>1664</v>
      </c>
      <c r="B53" s="634"/>
      <c r="C53" s="647">
        <v>0</v>
      </c>
      <c r="D53" s="634">
        <v>341.91999999999996</v>
      </c>
      <c r="E53" s="647">
        <v>1</v>
      </c>
      <c r="F53" s="635">
        <v>341.91999999999996</v>
      </c>
    </row>
    <row r="54" spans="1:6" ht="14.4" customHeight="1" x14ac:dyDescent="0.3">
      <c r="A54" s="659" t="s">
        <v>1665</v>
      </c>
      <c r="B54" s="634"/>
      <c r="C54" s="647">
        <v>0</v>
      </c>
      <c r="D54" s="634">
        <v>40797.12320640395</v>
      </c>
      <c r="E54" s="647">
        <v>1</v>
      </c>
      <c r="F54" s="635">
        <v>40797.12320640395</v>
      </c>
    </row>
    <row r="55" spans="1:6" ht="14.4" customHeight="1" x14ac:dyDescent="0.3">
      <c r="A55" s="659" t="s">
        <v>1666</v>
      </c>
      <c r="B55" s="634"/>
      <c r="C55" s="647">
        <v>0</v>
      </c>
      <c r="D55" s="634">
        <v>89.249999999999986</v>
      </c>
      <c r="E55" s="647">
        <v>1</v>
      </c>
      <c r="F55" s="635">
        <v>89.249999999999986</v>
      </c>
    </row>
    <row r="56" spans="1:6" ht="14.4" customHeight="1" x14ac:dyDescent="0.3">
      <c r="A56" s="659" t="s">
        <v>1667</v>
      </c>
      <c r="B56" s="634"/>
      <c r="C56" s="647">
        <v>0</v>
      </c>
      <c r="D56" s="634">
        <v>9438.4875351234004</v>
      </c>
      <c r="E56" s="647">
        <v>1</v>
      </c>
      <c r="F56" s="635">
        <v>9438.4875351234004</v>
      </c>
    </row>
    <row r="57" spans="1:6" ht="14.4" customHeight="1" x14ac:dyDescent="0.3">
      <c r="A57" s="659" t="s">
        <v>1668</v>
      </c>
      <c r="B57" s="634"/>
      <c r="C57" s="647">
        <v>0</v>
      </c>
      <c r="D57" s="634">
        <v>2014.44</v>
      </c>
      <c r="E57" s="647">
        <v>1</v>
      </c>
      <c r="F57" s="635">
        <v>2014.44</v>
      </c>
    </row>
    <row r="58" spans="1:6" ht="14.4" customHeight="1" thickBot="1" x14ac:dyDescent="0.35">
      <c r="A58" s="657" t="s">
        <v>1669</v>
      </c>
      <c r="B58" s="649"/>
      <c r="C58" s="650">
        <v>0</v>
      </c>
      <c r="D58" s="649">
        <v>11148.122509857129</v>
      </c>
      <c r="E58" s="650">
        <v>1</v>
      </c>
      <c r="F58" s="651">
        <v>11148.122509857129</v>
      </c>
    </row>
    <row r="59" spans="1:6" ht="14.4" customHeight="1" thickBot="1" x14ac:dyDescent="0.35">
      <c r="A59" s="652" t="s">
        <v>3</v>
      </c>
      <c r="B59" s="653">
        <v>476.66985425231741</v>
      </c>
      <c r="C59" s="654">
        <v>1.5688105438679588E-3</v>
      </c>
      <c r="D59" s="653">
        <v>303364.89732254058</v>
      </c>
      <c r="E59" s="654">
        <v>0.99843118945613207</v>
      </c>
      <c r="F59" s="655">
        <v>303841.56717679289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2014-05-22T10:01:26Z</dcterms:modified>
</cp:coreProperties>
</file>